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F7CA0C88-A3FB-4917-9463-9C3E321D751D}"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X2" i="2" l="1"/>
  <c r="BX3" i="2"/>
  <c r="BW3" i="2" s="1"/>
  <c r="BX5" i="2"/>
  <c r="BW5" i="2" s="1"/>
  <c r="BX4" i="2"/>
  <c r="BW4" i="2" s="1"/>
  <c r="BX6" i="2"/>
  <c r="BW6" i="2" s="1"/>
  <c r="BX9" i="2"/>
  <c r="BW9" i="2" s="1"/>
  <c r="BX7" i="2"/>
  <c r="BW7" i="2" s="1"/>
  <c r="BX8" i="2"/>
  <c r="BW8" i="2" s="1"/>
  <c r="BX10" i="2"/>
  <c r="BW10" i="2" s="1"/>
  <c r="BX13" i="2"/>
  <c r="BW13" i="2" s="1"/>
  <c r="BX15" i="2"/>
  <c r="BW15" i="2" s="1"/>
  <c r="BX12" i="2"/>
  <c r="BW12" i="2" s="1"/>
  <c r="BX11" i="2"/>
  <c r="BW11" i="2" s="1"/>
  <c r="BX14" i="2"/>
  <c r="BW14" i="2" s="1"/>
  <c r="BX19" i="2"/>
  <c r="BW19" i="2" s="1"/>
  <c r="BX17" i="2"/>
  <c r="BW17" i="2" s="1"/>
  <c r="BX16" i="2"/>
  <c r="BW16" i="2" s="1"/>
  <c r="BX18" i="2"/>
  <c r="BW18" i="2" s="1"/>
  <c r="BX20" i="2"/>
  <c r="BW20" i="2" s="1"/>
  <c r="BX25" i="2"/>
  <c r="BW25" i="2" s="1"/>
  <c r="BX23" i="2"/>
  <c r="BW23" i="2" s="1"/>
  <c r="BX21" i="2"/>
  <c r="BW21" i="2" s="1"/>
  <c r="BX24" i="2"/>
  <c r="BW24" i="2" s="1"/>
  <c r="BX27" i="2"/>
  <c r="BW27" i="2" s="1"/>
  <c r="BX22" i="2"/>
  <c r="BW22" i="2" s="1"/>
  <c r="BX28" i="2"/>
  <c r="BW28" i="2" s="1"/>
  <c r="BX26" i="2"/>
  <c r="BW26" i="2" s="1"/>
  <c r="BX29" i="2"/>
  <c r="BW29" i="2" s="1"/>
  <c r="BX31" i="2"/>
  <c r="BW31" i="2" s="1"/>
  <c r="BX30" i="2"/>
  <c r="BW30" i="2" s="1"/>
  <c r="BX33" i="2"/>
  <c r="BW33" i="2" s="1"/>
  <c r="BX32" i="2"/>
  <c r="BW32" i="2" s="1"/>
  <c r="BW2" i="2"/>
  <c r="CQ33" i="2"/>
  <c r="CQ34" i="2"/>
  <c r="CQ35" i="2"/>
  <c r="CQ36" i="2"/>
  <c r="CQ37" i="2"/>
  <c r="CQ38" i="2"/>
  <c r="CQ39" i="2"/>
  <c r="CQ40" i="2"/>
  <c r="CQ41" i="2"/>
  <c r="CQ32" i="2"/>
  <c r="CP33" i="2"/>
  <c r="CP34" i="2"/>
  <c r="CP35" i="2"/>
  <c r="CP36" i="2"/>
  <c r="CP37" i="2"/>
  <c r="CP38" i="2"/>
  <c r="CP39" i="2"/>
  <c r="CP40" i="2"/>
  <c r="CP32" i="2"/>
  <c r="CO33" i="2"/>
  <c r="CO34" i="2"/>
  <c r="CO35" i="2"/>
  <c r="CO36" i="2"/>
  <c r="CO37" i="2"/>
  <c r="CO38" i="2"/>
  <c r="CO39" i="2"/>
  <c r="CO32" i="2"/>
  <c r="CN33" i="2"/>
  <c r="CN34" i="2"/>
  <c r="CN35" i="2"/>
  <c r="CN36" i="2"/>
  <c r="CN37" i="2"/>
  <c r="CN38" i="2"/>
  <c r="CN32" i="2"/>
  <c r="CM33" i="2"/>
  <c r="CM34" i="2"/>
  <c r="CM35" i="2"/>
  <c r="CM36" i="2"/>
  <c r="CM37" i="2"/>
  <c r="CM32" i="2"/>
  <c r="CL33" i="2"/>
  <c r="CL34" i="2"/>
  <c r="CL35" i="2"/>
  <c r="CL36" i="2"/>
  <c r="CL32" i="2"/>
  <c r="CK33" i="2"/>
  <c r="CK34" i="2"/>
  <c r="CK35" i="2"/>
  <c r="CK32" i="2"/>
  <c r="CJ33" i="2"/>
  <c r="CJ34" i="2"/>
  <c r="CJ32" i="2"/>
  <c r="CI33" i="2"/>
  <c r="CI32" i="2"/>
  <c r="CH32" i="2"/>
  <c r="CP42" i="2"/>
  <c r="CO41" i="2"/>
  <c r="CO42" i="2"/>
  <c r="CN40" i="2"/>
  <c r="CN41" i="2"/>
  <c r="CN42" i="2"/>
  <c r="CM39" i="2"/>
  <c r="CM40" i="2"/>
  <c r="CM41" i="2"/>
  <c r="CM42" i="2"/>
  <c r="CL38" i="2"/>
  <c r="CL39" i="2"/>
  <c r="CL40" i="2"/>
  <c r="CL41" i="2"/>
  <c r="CL42" i="2"/>
  <c r="CK37" i="2"/>
  <c r="CK38" i="2"/>
  <c r="CK39" i="2"/>
  <c r="CK40" i="2"/>
  <c r="CK41" i="2"/>
  <c r="CK42" i="2"/>
  <c r="CJ36" i="2"/>
  <c r="CJ37" i="2"/>
  <c r="CJ38" i="2"/>
  <c r="CJ39" i="2"/>
  <c r="CJ40" i="2"/>
  <c r="CJ41" i="2"/>
  <c r="CJ42" i="2"/>
  <c r="CI35" i="2"/>
  <c r="CI36" i="2"/>
  <c r="CI37" i="2"/>
  <c r="CI38" i="2"/>
  <c r="CI39" i="2"/>
  <c r="CI40" i="2"/>
  <c r="CI41" i="2"/>
  <c r="CI42" i="2"/>
  <c r="CG33" i="2"/>
  <c r="CG34" i="2"/>
  <c r="CG35" i="2"/>
  <c r="CG36" i="2"/>
  <c r="CG37" i="2"/>
  <c r="CG38" i="2"/>
  <c r="CG39" i="2"/>
  <c r="CG40" i="2"/>
  <c r="CG41" i="2"/>
  <c r="CG42" i="2"/>
  <c r="CH34" i="2"/>
  <c r="CH35" i="2"/>
  <c r="CH36" i="2"/>
  <c r="CH37" i="2"/>
  <c r="CH38" i="2"/>
  <c r="CH39" i="2"/>
  <c r="CH40" i="2"/>
  <c r="CH41" i="2"/>
  <c r="CH42" i="2"/>
  <c r="CI18" i="2"/>
  <c r="CJ18" i="2"/>
  <c r="CK18" i="2"/>
  <c r="CL18" i="2"/>
  <c r="CM18" i="2"/>
  <c r="CN18" i="2"/>
  <c r="CO18" i="2"/>
  <c r="CP18" i="2"/>
  <c r="CQ18" i="2"/>
  <c r="CI19" i="2"/>
  <c r="CJ19" i="2"/>
  <c r="CK19" i="2"/>
  <c r="CL19" i="2"/>
  <c r="CM19" i="2"/>
  <c r="CN19" i="2"/>
  <c r="CO19" i="2"/>
  <c r="CP19" i="2"/>
  <c r="CQ19" i="2"/>
  <c r="CJ20" i="2"/>
  <c r="CK20" i="2"/>
  <c r="CL20" i="2"/>
  <c r="CM20" i="2"/>
  <c r="CN20" i="2"/>
  <c r="CO20" i="2"/>
  <c r="CP20" i="2"/>
  <c r="CQ20" i="2"/>
  <c r="CI21" i="2"/>
  <c r="CK21" i="2"/>
  <c r="CL21" i="2"/>
  <c r="CM21" i="2"/>
  <c r="CN21" i="2"/>
  <c r="CO21" i="2"/>
  <c r="CP21" i="2"/>
  <c r="CQ21" i="2"/>
  <c r="CI22" i="2"/>
  <c r="CJ22" i="2"/>
  <c r="CL22" i="2"/>
  <c r="CM22" i="2"/>
  <c r="CN22" i="2"/>
  <c r="CO22" i="2"/>
  <c r="CP22" i="2"/>
  <c r="CQ22" i="2"/>
  <c r="CI23" i="2"/>
  <c r="CJ23" i="2"/>
  <c r="CK23" i="2"/>
  <c r="CM23" i="2"/>
  <c r="CN23" i="2"/>
  <c r="CO23" i="2"/>
  <c r="CP23" i="2"/>
  <c r="CQ23" i="2"/>
  <c r="CI24" i="2"/>
  <c r="CJ24" i="2"/>
  <c r="CK24" i="2"/>
  <c r="CL24" i="2"/>
  <c r="CN24" i="2"/>
  <c r="CO24" i="2"/>
  <c r="CP24" i="2"/>
  <c r="CQ24" i="2"/>
  <c r="CI25" i="2"/>
  <c r="CJ25" i="2"/>
  <c r="CK25" i="2"/>
  <c r="CL25" i="2"/>
  <c r="CM25" i="2"/>
  <c r="CO25" i="2"/>
  <c r="CP25" i="2"/>
  <c r="CQ25" i="2"/>
  <c r="CI26" i="2"/>
  <c r="CJ26" i="2"/>
  <c r="CK26" i="2"/>
  <c r="CL26" i="2"/>
  <c r="CM26" i="2"/>
  <c r="CN26" i="2"/>
  <c r="CP26" i="2"/>
  <c r="CQ26" i="2"/>
  <c r="CI27" i="2"/>
  <c r="CJ27" i="2"/>
  <c r="CK27" i="2"/>
  <c r="CL27" i="2"/>
  <c r="CM27" i="2"/>
  <c r="CN27" i="2"/>
  <c r="CO27" i="2"/>
  <c r="CQ27" i="2"/>
  <c r="CI28" i="2"/>
  <c r="CJ28" i="2"/>
  <c r="CK28" i="2"/>
  <c r="CL28" i="2"/>
  <c r="CM28" i="2"/>
  <c r="CN28" i="2"/>
  <c r="CO28" i="2"/>
  <c r="CP28" i="2"/>
  <c r="CH18" i="2"/>
  <c r="CH20" i="2"/>
  <c r="CH21" i="2"/>
  <c r="CH22" i="2"/>
  <c r="CH23" i="2"/>
  <c r="CH24" i="2"/>
  <c r="CH25" i="2"/>
  <c r="CH26" i="2"/>
  <c r="CH27" i="2"/>
  <c r="CH28" i="2"/>
  <c r="CG28" i="2"/>
  <c r="CG22" i="2"/>
  <c r="CG23" i="2"/>
  <c r="CG24" i="2"/>
  <c r="CG25" i="2"/>
  <c r="CG26" i="2"/>
  <c r="CG27" i="2"/>
  <c r="CG21" i="2"/>
  <c r="CG20" i="2"/>
  <c r="CG19" i="2"/>
  <c r="AN3"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Z35" i="1"/>
  <c r="AZ34" i="1"/>
  <c r="AZ33" i="1"/>
  <c r="AZ31" i="1"/>
  <c r="BA20" i="1"/>
  <c r="BA13" i="1"/>
  <c r="BK15" i="1" a="1"/>
  <c r="BK15" i="1" s="1"/>
  <c r="BM15" i="1" a="1"/>
  <c r="BM15" i="1" s="1"/>
  <c r="BK14" i="1" a="1"/>
  <c r="BK14" i="1" s="1"/>
  <c r="BM14" i="1" a="1"/>
  <c r="BM14" i="1" s="1"/>
  <c r="N373" i="1"/>
  <c r="BU35" i="2"/>
  <c r="BU36" i="2"/>
  <c r="BU37" i="2"/>
  <c r="BM13" i="1" a="1"/>
  <c r="BM13" i="1" s="1"/>
  <c r="BM12" i="1" a="1"/>
  <c r="BM12" i="1" s="1"/>
  <c r="BM11" i="1" a="1"/>
  <c r="BM11" i="1" s="1"/>
  <c r="BM10" i="1" a="1"/>
  <c r="BM10" i="1" s="1"/>
  <c r="BM9" i="1" a="1"/>
  <c r="BM9" i="1" s="1"/>
  <c r="BM8" i="1" a="1"/>
  <c r="BM8" i="1" s="1"/>
  <c r="BM7" i="1" a="1"/>
  <c r="BM7" i="1" s="1"/>
  <c r="BK13" i="1" a="1"/>
  <c r="BK13" i="1" s="1"/>
  <c r="BK12" i="1" a="1"/>
  <c r="BK12" i="1" s="1"/>
  <c r="BK11" i="1" a="1"/>
  <c r="BK11" i="1" s="1"/>
  <c r="BK10" i="1" a="1"/>
  <c r="BK10" i="1" s="1"/>
  <c r="BK9" i="1" a="1"/>
  <c r="BK9" i="1" s="1"/>
  <c r="BK8" i="1" a="1"/>
  <c r="BK8" i="1" s="1"/>
  <c r="BK7" i="1" a="1"/>
  <c r="BK7" i="1" s="1"/>
  <c r="BK6" i="1" a="1"/>
  <c r="BK6" i="1" s="1"/>
  <c r="BM6" i="1" a="1"/>
  <c r="BM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CH54" i="2" l="1"/>
  <c r="CG52" i="2"/>
  <c r="CG53" i="2"/>
  <c r="CH55" i="2"/>
  <c r="CH49" i="2"/>
  <c r="CH48" i="2"/>
  <c r="CG51" i="2"/>
  <c r="CI55" i="2"/>
  <c r="CI49" i="2"/>
  <c r="CJ51" i="2"/>
  <c r="CL52" i="2"/>
  <c r="CN55" i="2"/>
  <c r="CI46" i="2"/>
  <c r="CL48" i="2"/>
  <c r="CN49" i="2"/>
  <c r="CO51" i="2"/>
  <c r="CP54" i="2"/>
  <c r="CP48" i="2"/>
  <c r="CM48" i="2"/>
  <c r="CH53" i="2"/>
  <c r="CG56" i="2"/>
  <c r="CG50" i="2"/>
  <c r="CI54" i="2"/>
  <c r="CJ56" i="2"/>
  <c r="CJ50" i="2"/>
  <c r="CK51" i="2"/>
  <c r="CM56" i="2"/>
  <c r="CN54" i="2"/>
  <c r="CI47" i="2"/>
  <c r="CK48" i="2"/>
  <c r="CL47" i="2"/>
  <c r="CM47" i="2"/>
  <c r="CN48" i="2"/>
  <c r="CO50" i="2"/>
  <c r="CP53" i="2"/>
  <c r="CP47" i="2"/>
  <c r="CQ51" i="2"/>
  <c r="CH52" i="2"/>
  <c r="CG55" i="2"/>
  <c r="CG49" i="2"/>
  <c r="CI53" i="2"/>
  <c r="CJ55" i="2"/>
  <c r="CK56" i="2"/>
  <c r="CL56" i="2"/>
  <c r="CM55" i="2"/>
  <c r="CO56" i="2"/>
  <c r="CJ46" i="2"/>
  <c r="CK47" i="2"/>
  <c r="CM46" i="2"/>
  <c r="CN46" i="2"/>
  <c r="CN47" i="2"/>
  <c r="CO49" i="2"/>
  <c r="CP52" i="2"/>
  <c r="CQ46" i="2"/>
  <c r="CQ50" i="2"/>
  <c r="CQ52" i="2"/>
  <c r="CH51" i="2"/>
  <c r="CG54" i="2"/>
  <c r="CG48" i="2"/>
  <c r="CI52" i="2"/>
  <c r="CJ54" i="2"/>
  <c r="CK55" i="2"/>
  <c r="CL55" i="2"/>
  <c r="CM54" i="2"/>
  <c r="CO55" i="2"/>
  <c r="CJ48" i="2"/>
  <c r="CL46" i="2"/>
  <c r="CM51" i="2"/>
  <c r="CN52" i="2"/>
  <c r="CO46" i="2"/>
  <c r="CO48" i="2"/>
  <c r="CP51" i="2"/>
  <c r="CQ55" i="2"/>
  <c r="CQ49" i="2"/>
  <c r="CK52" i="2"/>
  <c r="CK49" i="2"/>
  <c r="CH56" i="2"/>
  <c r="CH50" i="2"/>
  <c r="CG47" i="2"/>
  <c r="CI51" i="2"/>
  <c r="CJ53" i="2"/>
  <c r="CK54" i="2"/>
  <c r="CL54" i="2"/>
  <c r="CM53" i="2"/>
  <c r="CP56" i="2"/>
  <c r="CJ47" i="2"/>
  <c r="CL50" i="2"/>
  <c r="CM50" i="2"/>
  <c r="CN51" i="2"/>
  <c r="CO53" i="2"/>
  <c r="CO47" i="2"/>
  <c r="CP50" i="2"/>
  <c r="CQ54" i="2"/>
  <c r="CQ48" i="2"/>
  <c r="CI56" i="2"/>
  <c r="CI50" i="2"/>
  <c r="CJ52" i="2"/>
  <c r="CK53" i="2"/>
  <c r="CL53" i="2"/>
  <c r="CN56" i="2"/>
  <c r="CH46" i="2"/>
  <c r="CK46" i="2"/>
  <c r="CL49" i="2"/>
  <c r="CM49" i="2"/>
  <c r="CN50" i="2"/>
  <c r="CO52" i="2"/>
  <c r="CP46" i="2"/>
  <c r="CP49" i="2"/>
  <c r="CQ53" i="2"/>
  <c r="CQ47" i="2"/>
  <c r="BO13" i="1"/>
  <c r="BO11" i="1"/>
  <c r="BO9" i="1"/>
  <c r="BO7" i="1"/>
  <c r="BO10" i="1"/>
  <c r="BO8" i="1"/>
  <c r="BO6" i="1"/>
  <c r="BO12" i="1"/>
  <c r="BO15" i="1"/>
  <c r="BO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X13" i="1"/>
  <c r="AX12" i="1"/>
  <c r="AX11" i="1"/>
  <c r="JO34" i="7"/>
  <c r="D6" i="7"/>
  <c r="E6" i="7"/>
  <c r="F6" i="7"/>
  <c r="G6" i="7"/>
  <c r="H6" i="7"/>
  <c r="D9" i="7"/>
  <c r="D11" i="7"/>
  <c r="E11" i="7"/>
  <c r="F11" i="7"/>
  <c r="G11" i="7"/>
  <c r="H11" i="7"/>
  <c r="I11" i="7"/>
  <c r="J11" i="7"/>
  <c r="K11" i="7"/>
  <c r="D13" i="7"/>
  <c r="E13" i="7"/>
  <c r="F13" i="7"/>
  <c r="G13" i="7"/>
  <c r="H13" i="7"/>
  <c r="I13" i="7"/>
  <c r="J13" i="7"/>
  <c r="D29" i="7"/>
  <c r="E29" i="7"/>
  <c r="F29" i="7"/>
  <c r="G29" i="7"/>
  <c r="H29" i="7"/>
  <c r="I29"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7" i="7"/>
  <c r="E7" i="7"/>
  <c r="F7" i="7"/>
  <c r="G7" i="7"/>
  <c r="H7" i="7"/>
  <c r="I7" i="7"/>
  <c r="D12" i="7"/>
  <c r="D24" i="7"/>
  <c r="E24" i="7"/>
  <c r="F24" i="7"/>
  <c r="G24" i="7"/>
  <c r="H24" i="7"/>
  <c r="I24" i="7"/>
  <c r="J24" i="7"/>
  <c r="D17" i="7"/>
  <c r="E17" i="7"/>
  <c r="F17" i="7"/>
  <c r="G17" i="7"/>
  <c r="H17" i="7"/>
  <c r="I17" i="7"/>
  <c r="J17" i="7"/>
  <c r="D14" i="7"/>
  <c r="E14" i="7"/>
  <c r="F14" i="7"/>
  <c r="G14" i="7"/>
  <c r="H14" i="7"/>
  <c r="I14" i="7"/>
  <c r="D5" i="7"/>
  <c r="E5" i="7"/>
  <c r="F5" i="7"/>
  <c r="G5" i="7"/>
  <c r="H5" i="7"/>
  <c r="I5" i="7"/>
  <c r="J5" i="7"/>
  <c r="D15" i="7"/>
  <c r="E15" i="7"/>
  <c r="F15" i="7"/>
  <c r="G15" i="7"/>
  <c r="H15" i="7"/>
  <c r="I15" i="7"/>
  <c r="J15" i="7"/>
  <c r="K15" i="7"/>
  <c r="D16" i="7"/>
  <c r="E16" i="7"/>
  <c r="F16" i="7"/>
  <c r="G16" i="7"/>
  <c r="H16" i="7"/>
  <c r="I16" i="7"/>
  <c r="D31" i="7"/>
  <c r="E31" i="7"/>
  <c r="F31" i="7"/>
  <c r="G31" i="7"/>
  <c r="H31"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CA34" i="2" a="1"/>
  <c r="CA34" i="2" s="1"/>
  <c r="BT4" i="5"/>
  <c r="BT3" i="5"/>
  <c r="AX4" i="2"/>
  <c r="AX3" i="2"/>
  <c r="AX14" i="2"/>
  <c r="AX12" i="2"/>
  <c r="AX20" i="2"/>
  <c r="AX22" i="2"/>
  <c r="AX32" i="2"/>
  <c r="AX21" i="2"/>
  <c r="AX11" i="2"/>
  <c r="AX16" i="2"/>
  <c r="AX10" i="2"/>
  <c r="AX13" i="2"/>
  <c r="AX27" i="2"/>
  <c r="AX31" i="2"/>
  <c r="AX28" i="2"/>
  <c r="AX26" i="2"/>
  <c r="AX24" i="2"/>
  <c r="AX6" i="2"/>
  <c r="AX25" i="2"/>
  <c r="AX15" i="2"/>
  <c r="AX8" i="2"/>
  <c r="AX9" i="2"/>
  <c r="AX19" i="2"/>
  <c r="AX7" i="2"/>
  <c r="AX5" i="2"/>
  <c r="AX29" i="2"/>
  <c r="AX17" i="2"/>
  <c r="AX23" i="2"/>
  <c r="AX18" i="2"/>
  <c r="AX33" i="2"/>
  <c r="AX30" i="2"/>
  <c r="AX2" i="2"/>
  <c r="AT4" i="2"/>
  <c r="AT3" i="2"/>
  <c r="AT14" i="2"/>
  <c r="AT12" i="2"/>
  <c r="AT20" i="2"/>
  <c r="AT22" i="2"/>
  <c r="AT32" i="2"/>
  <c r="AT21" i="2"/>
  <c r="AT11" i="2"/>
  <c r="AT16" i="2"/>
  <c r="AT10" i="2"/>
  <c r="AT13" i="2"/>
  <c r="AT27" i="2"/>
  <c r="AT31" i="2"/>
  <c r="AT28" i="2"/>
  <c r="AT26" i="2"/>
  <c r="AT24" i="2"/>
  <c r="AT6" i="2"/>
  <c r="AT25" i="2"/>
  <c r="AT15" i="2"/>
  <c r="AT8" i="2"/>
  <c r="AT9" i="2"/>
  <c r="AT19" i="2"/>
  <c r="AT7" i="2"/>
  <c r="AT5" i="2"/>
  <c r="AT29" i="2"/>
  <c r="AT17" i="2"/>
  <c r="AT23" i="2"/>
  <c r="AT18" i="2"/>
  <c r="AT33" i="2"/>
  <c r="AT30" i="2"/>
  <c r="AT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U20" i="2"/>
  <c r="AV20" i="2"/>
  <c r="AY20" i="2"/>
  <c r="AZ20" i="2"/>
  <c r="AU31" i="2"/>
  <c r="AV31" i="2"/>
  <c r="AY31" i="2"/>
  <c r="AZ31" i="2"/>
  <c r="AU10" i="2"/>
  <c r="AV10" i="2"/>
  <c r="AY10" i="2"/>
  <c r="AZ10" i="2"/>
  <c r="AU19" i="2"/>
  <c r="AV19" i="2"/>
  <c r="AY19" i="2"/>
  <c r="AZ19" i="2"/>
  <c r="AU14" i="2"/>
  <c r="AV14" i="2"/>
  <c r="AY14" i="2"/>
  <c r="AZ14" i="2"/>
  <c r="AU32" i="2"/>
  <c r="AV32" i="2"/>
  <c r="AY32" i="2"/>
  <c r="AZ32" i="2"/>
  <c r="AU13" i="2"/>
  <c r="AV13" i="2"/>
  <c r="AY13" i="2"/>
  <c r="AZ13" i="2"/>
  <c r="AU7" i="2"/>
  <c r="AV7" i="2"/>
  <c r="AY7" i="2"/>
  <c r="AZ7" i="2"/>
  <c r="AU25" i="2"/>
  <c r="AV25" i="2"/>
  <c r="AY25" i="2"/>
  <c r="AZ25" i="2"/>
  <c r="AU4" i="2"/>
  <c r="AV4" i="2"/>
  <c r="AY4" i="2"/>
  <c r="AZ4" i="2"/>
  <c r="AU12" i="2"/>
  <c r="AV12" i="2"/>
  <c r="AY12" i="2"/>
  <c r="AZ12" i="2"/>
  <c r="AU6" i="2"/>
  <c r="AV6" i="2"/>
  <c r="AY6" i="2"/>
  <c r="AZ6" i="2"/>
  <c r="AU9" i="2"/>
  <c r="AV9" i="2"/>
  <c r="AY9" i="2"/>
  <c r="AZ9" i="2"/>
  <c r="AU18" i="2"/>
  <c r="AV18" i="2"/>
  <c r="AY18" i="2"/>
  <c r="AZ18" i="2"/>
  <c r="AU15" i="2"/>
  <c r="AV15" i="2"/>
  <c r="AY15" i="2"/>
  <c r="AZ15" i="2"/>
  <c r="AU30" i="2"/>
  <c r="AV30" i="2"/>
  <c r="AY30" i="2"/>
  <c r="AZ30" i="2"/>
  <c r="AU26" i="2"/>
  <c r="AV26" i="2"/>
  <c r="AY26" i="2"/>
  <c r="AZ26" i="2"/>
  <c r="AU21" i="2"/>
  <c r="AV21" i="2"/>
  <c r="AY21" i="2"/>
  <c r="AZ21" i="2"/>
  <c r="AU17" i="2"/>
  <c r="AV17" i="2"/>
  <c r="AY17" i="2"/>
  <c r="AZ17" i="2"/>
  <c r="AU24" i="2"/>
  <c r="AV24" i="2"/>
  <c r="AY24" i="2"/>
  <c r="AZ24" i="2"/>
  <c r="AU27" i="2"/>
  <c r="AV27" i="2"/>
  <c r="AY27" i="2"/>
  <c r="AZ27" i="2"/>
  <c r="AU29" i="2"/>
  <c r="AV29" i="2"/>
  <c r="AY29" i="2"/>
  <c r="AZ29" i="2"/>
  <c r="AU33" i="2"/>
  <c r="AV33" i="2"/>
  <c r="AY33" i="2"/>
  <c r="AZ33" i="2"/>
  <c r="AU23" i="2"/>
  <c r="AV23" i="2"/>
  <c r="AY23" i="2"/>
  <c r="AZ23" i="2"/>
  <c r="AU11" i="2"/>
  <c r="AV11" i="2"/>
  <c r="AY11" i="2"/>
  <c r="AZ11" i="2"/>
  <c r="AU8" i="2"/>
  <c r="AV8" i="2"/>
  <c r="AY8" i="2"/>
  <c r="AZ8" i="2"/>
  <c r="AU22" i="2"/>
  <c r="AV22" i="2"/>
  <c r="AY22" i="2"/>
  <c r="AZ22" i="2"/>
  <c r="AU16" i="2"/>
  <c r="AV16" i="2"/>
  <c r="AY16" i="2"/>
  <c r="AZ16" i="2"/>
  <c r="AU5" i="2"/>
  <c r="AV5" i="2"/>
  <c r="AY5" i="2"/>
  <c r="AZ5" i="2"/>
  <c r="AU3" i="2"/>
  <c r="AV3" i="2"/>
  <c r="AY3" i="2"/>
  <c r="AZ3" i="2"/>
  <c r="AU2" i="2"/>
  <c r="AV2" i="2"/>
  <c r="AY2" i="2"/>
  <c r="AZ2" i="2"/>
  <c r="AZ28" i="2"/>
  <c r="AY28" i="2"/>
  <c r="AV28" i="2"/>
  <c r="AU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655" i="1"/>
  <c r="O725" i="1"/>
  <c r="O738" i="1"/>
  <c r="O746"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O484" i="1" s="1"/>
  <c r="H485" i="1"/>
  <c r="H486" i="1"/>
  <c r="H487" i="1"/>
  <c r="H488" i="1"/>
  <c r="H489" i="1"/>
  <c r="H490" i="1"/>
  <c r="H491" i="1"/>
  <c r="H492" i="1"/>
  <c r="H493" i="1"/>
  <c r="H494" i="1"/>
  <c r="H495" i="1"/>
  <c r="H496" i="1"/>
  <c r="H497" i="1"/>
  <c r="O497" i="1" s="1"/>
  <c r="H498" i="1"/>
  <c r="H499" i="1"/>
  <c r="O499" i="1" s="1"/>
  <c r="H500" i="1"/>
  <c r="H501" i="1"/>
  <c r="H502" i="1"/>
  <c r="H503" i="1"/>
  <c r="O503" i="1" s="1"/>
  <c r="H504" i="1"/>
  <c r="H505" i="1"/>
  <c r="O505" i="1" s="1"/>
  <c r="H506" i="1"/>
  <c r="H507" i="1"/>
  <c r="H508" i="1"/>
  <c r="H509" i="1"/>
  <c r="H510" i="1"/>
  <c r="H511" i="1"/>
  <c r="H512" i="1"/>
  <c r="H513" i="1"/>
  <c r="H514" i="1"/>
  <c r="H516" i="1"/>
  <c r="O516" i="1" s="1"/>
  <c r="H515" i="1"/>
  <c r="H517" i="1"/>
  <c r="H518" i="1"/>
  <c r="H519" i="1"/>
  <c r="H520" i="1"/>
  <c r="H521" i="1"/>
  <c r="O521" i="1" s="1"/>
  <c r="H522" i="1"/>
  <c r="H523" i="1"/>
  <c r="H524" i="1"/>
  <c r="H525" i="1"/>
  <c r="H526" i="1"/>
  <c r="H527" i="1"/>
  <c r="H528" i="1"/>
  <c r="H529" i="1"/>
  <c r="O529" i="1" s="1"/>
  <c r="H530" i="1"/>
  <c r="H531" i="1"/>
  <c r="H532" i="1"/>
  <c r="H533" i="1"/>
  <c r="H534" i="1"/>
  <c r="H535" i="1"/>
  <c r="O535" i="1" s="1"/>
  <c r="H536" i="1"/>
  <c r="H537" i="1"/>
  <c r="H538" i="1"/>
  <c r="H539" i="1"/>
  <c r="H540" i="1"/>
  <c r="H541" i="1"/>
  <c r="H542" i="1"/>
  <c r="H543" i="1"/>
  <c r="H544" i="1"/>
  <c r="H545" i="1"/>
  <c r="O545" i="1" s="1"/>
  <c r="H546" i="1"/>
  <c r="H547" i="1"/>
  <c r="O547" i="1" s="1"/>
  <c r="H548" i="1"/>
  <c r="O548" i="1" s="1"/>
  <c r="H549" i="1"/>
  <c r="H550" i="1"/>
  <c r="H551" i="1"/>
  <c r="O551" i="1" s="1"/>
  <c r="H552" i="1"/>
  <c r="H553" i="1"/>
  <c r="O553" i="1" s="1"/>
  <c r="H554" i="1"/>
  <c r="O554" i="1" s="1"/>
  <c r="H555" i="1"/>
  <c r="H556" i="1"/>
  <c r="H557" i="1"/>
  <c r="H558" i="1"/>
  <c r="H559" i="1"/>
  <c r="H560" i="1"/>
  <c r="H561" i="1"/>
  <c r="H562" i="1"/>
  <c r="H563" i="1"/>
  <c r="O563" i="1" s="1"/>
  <c r="H564" i="1"/>
  <c r="H565" i="1"/>
  <c r="H566" i="1"/>
  <c r="H567" i="1"/>
  <c r="H568" i="1"/>
  <c r="H569" i="1"/>
  <c r="O569" i="1" s="1"/>
  <c r="H570" i="1"/>
  <c r="H571" i="1"/>
  <c r="H572" i="1"/>
  <c r="H573" i="1"/>
  <c r="H574" i="1"/>
  <c r="H575" i="1"/>
  <c r="H576" i="1"/>
  <c r="H577" i="1"/>
  <c r="O577" i="1" s="1"/>
  <c r="H578" i="1"/>
  <c r="O578" i="1" s="1"/>
  <c r="H584" i="1"/>
  <c r="H580" i="1"/>
  <c r="O580" i="1" s="1"/>
  <c r="H581" i="1"/>
  <c r="H582" i="1"/>
  <c r="H583" i="1"/>
  <c r="O583" i="1" s="1"/>
  <c r="H585" i="1"/>
  <c r="H586" i="1"/>
  <c r="H579" i="1"/>
  <c r="O579" i="1" s="1"/>
  <c r="H587" i="1"/>
  <c r="H588" i="1"/>
  <c r="H589" i="1"/>
  <c r="H590" i="1"/>
  <c r="H591" i="1"/>
  <c r="H592" i="1"/>
  <c r="H593" i="1"/>
  <c r="O593" i="1" s="1"/>
  <c r="H594" i="1"/>
  <c r="H595" i="1"/>
  <c r="O595" i="1" s="1"/>
  <c r="H596" i="1"/>
  <c r="O596" i="1" s="1"/>
  <c r="H597" i="1"/>
  <c r="H598" i="1"/>
  <c r="O598" i="1" s="1"/>
  <c r="H599" i="1"/>
  <c r="O599" i="1" s="1"/>
  <c r="H600" i="1"/>
  <c r="H601" i="1"/>
  <c r="O601" i="1" s="1"/>
  <c r="H602" i="1"/>
  <c r="O602" i="1" s="1"/>
  <c r="H603" i="1"/>
  <c r="H604" i="1"/>
  <c r="H605" i="1"/>
  <c r="H606" i="1"/>
  <c r="H607" i="1"/>
  <c r="H608" i="1"/>
  <c r="H609" i="1"/>
  <c r="H610" i="1"/>
  <c r="O610" i="1" s="1"/>
  <c r="H611" i="1"/>
  <c r="O611" i="1" s="1"/>
  <c r="H612" i="1"/>
  <c r="H613" i="1"/>
  <c r="H614" i="1"/>
  <c r="O614" i="1" s="1"/>
  <c r="H615" i="1"/>
  <c r="H616" i="1"/>
  <c r="H617" i="1"/>
  <c r="O617" i="1" s="1"/>
  <c r="H618" i="1"/>
  <c r="H619" i="1"/>
  <c r="H620" i="1"/>
  <c r="H621" i="1"/>
  <c r="H622" i="1"/>
  <c r="H623" i="1"/>
  <c r="H624" i="1"/>
  <c r="H625" i="1"/>
  <c r="O625" i="1" s="1"/>
  <c r="H626" i="1"/>
  <c r="O626" i="1" s="1"/>
  <c r="H627" i="1"/>
  <c r="H628" i="1"/>
  <c r="O628" i="1" s="1"/>
  <c r="H629" i="1"/>
  <c r="H630" i="1"/>
  <c r="H631" i="1"/>
  <c r="O631" i="1" s="1"/>
  <c r="H632" i="1"/>
  <c r="H633" i="1"/>
  <c r="H634" i="1"/>
  <c r="O634" i="1" s="1"/>
  <c r="H635" i="1"/>
  <c r="H636" i="1"/>
  <c r="H637" i="1"/>
  <c r="H638" i="1"/>
  <c r="H639" i="1"/>
  <c r="H640" i="1"/>
  <c r="H641" i="1"/>
  <c r="O641" i="1" s="1"/>
  <c r="H642" i="1"/>
  <c r="H643" i="1"/>
  <c r="O643" i="1" s="1"/>
  <c r="H644" i="1"/>
  <c r="O644" i="1" s="1"/>
  <c r="H645" i="1"/>
  <c r="H647" i="1"/>
  <c r="O647" i="1" s="1"/>
  <c r="H646" i="1"/>
  <c r="O646" i="1" s="1"/>
  <c r="H648" i="1"/>
  <c r="H649" i="1"/>
  <c r="O649" i="1" s="1"/>
  <c r="H650" i="1"/>
  <c r="O650" i="1" s="1"/>
  <c r="H651" i="1"/>
  <c r="H652" i="1"/>
  <c r="H653" i="1"/>
  <c r="H654" i="1"/>
  <c r="H655" i="1"/>
  <c r="H656" i="1"/>
  <c r="H657" i="1"/>
  <c r="H658" i="1"/>
  <c r="O658" i="1" s="1"/>
  <c r="H659" i="1"/>
  <c r="O659" i="1" s="1"/>
  <c r="H660" i="1"/>
  <c r="H662" i="1"/>
  <c r="H661" i="1"/>
  <c r="O661" i="1" s="1"/>
  <c r="H663" i="1"/>
  <c r="H664" i="1"/>
  <c r="H665" i="1"/>
  <c r="O665" i="1" s="1"/>
  <c r="H666" i="1"/>
  <c r="H667" i="1"/>
  <c r="H668" i="1"/>
  <c r="H669" i="1"/>
  <c r="H670" i="1"/>
  <c r="H671" i="1"/>
  <c r="H672" i="1"/>
  <c r="H673" i="1"/>
  <c r="O673" i="1" s="1"/>
  <c r="H674" i="1"/>
  <c r="O674" i="1" s="1"/>
  <c r="H675" i="1"/>
  <c r="H676" i="1"/>
  <c r="O676" i="1" s="1"/>
  <c r="H677" i="1"/>
  <c r="H678" i="1"/>
  <c r="O678" i="1" s="1"/>
  <c r="H679" i="1"/>
  <c r="O679" i="1" s="1"/>
  <c r="H680" i="1"/>
  <c r="H681" i="1"/>
  <c r="H682" i="1"/>
  <c r="O682" i="1" s="1"/>
  <c r="H683" i="1"/>
  <c r="O683" i="1" s="1"/>
  <c r="H684" i="1"/>
  <c r="H685" i="1"/>
  <c r="H686" i="1"/>
  <c r="H687" i="1"/>
  <c r="H688" i="1"/>
  <c r="H689" i="1"/>
  <c r="O689" i="1" s="1"/>
  <c r="H690" i="1"/>
  <c r="O690" i="1" s="1"/>
  <c r="H691" i="1"/>
  <c r="O691" i="1" s="1"/>
  <c r="H692" i="1"/>
  <c r="O692" i="1" s="1"/>
  <c r="H693" i="1"/>
  <c r="H694" i="1"/>
  <c r="O694" i="1" s="1"/>
  <c r="H695" i="1"/>
  <c r="O695" i="1" s="1"/>
  <c r="H696" i="1"/>
  <c r="O696" i="1" s="1"/>
  <c r="H698" i="1"/>
  <c r="O698" i="1" s="1"/>
  <c r="H699" i="1"/>
  <c r="O699" i="1" s="1"/>
  <c r="H700" i="1"/>
  <c r="H697" i="1"/>
  <c r="H701" i="1"/>
  <c r="H702" i="1"/>
  <c r="H703" i="1"/>
  <c r="O703" i="1" s="1"/>
  <c r="H704" i="1"/>
  <c r="H705" i="1"/>
  <c r="H706" i="1"/>
  <c r="O706" i="1" s="1"/>
  <c r="H707" i="1"/>
  <c r="O707" i="1" s="1"/>
  <c r="H708" i="1"/>
  <c r="O708" i="1" s="1"/>
  <c r="H709" i="1"/>
  <c r="H710" i="1"/>
  <c r="O710" i="1" s="1"/>
  <c r="H711" i="1"/>
  <c r="H712" i="1"/>
  <c r="O712" i="1" s="1"/>
  <c r="H713" i="1"/>
  <c r="O713" i="1" s="1"/>
  <c r="H714" i="1"/>
  <c r="O714" i="1" s="1"/>
  <c r="H715" i="1"/>
  <c r="O715" i="1" s="1"/>
  <c r="H716" i="1"/>
  <c r="H717" i="1"/>
  <c r="H718" i="1"/>
  <c r="H719" i="1"/>
  <c r="O719" i="1" s="1"/>
  <c r="H720" i="1"/>
  <c r="H721" i="1"/>
  <c r="O721" i="1" s="1"/>
  <c r="H722" i="1"/>
  <c r="O722" i="1" s="1"/>
  <c r="H723" i="1"/>
  <c r="O723" i="1" s="1"/>
  <c r="H724" i="1"/>
  <c r="O724" i="1" s="1"/>
  <c r="H725" i="1"/>
  <c r="H726" i="1"/>
  <c r="O726" i="1" s="1"/>
  <c r="H727" i="1"/>
  <c r="O727" i="1" s="1"/>
  <c r="H728" i="1"/>
  <c r="O728" i="1" s="1"/>
  <c r="H729" i="1"/>
  <c r="O729" i="1" s="1"/>
  <c r="H730" i="1"/>
  <c r="O730" i="1" s="1"/>
  <c r="H731" i="1"/>
  <c r="O731" i="1" s="1"/>
  <c r="H732" i="1"/>
  <c r="O732" i="1" s="1"/>
  <c r="H733" i="1"/>
  <c r="O733" i="1" s="1"/>
  <c r="H734" i="1"/>
  <c r="H735" i="1"/>
  <c r="O735" i="1" s="1"/>
  <c r="H736" i="1"/>
  <c r="O736" i="1" s="1"/>
  <c r="H737" i="1"/>
  <c r="O737" i="1" s="1"/>
  <c r="H738" i="1"/>
  <c r="H739" i="1"/>
  <c r="O739" i="1" s="1"/>
  <c r="H740" i="1"/>
  <c r="O740" i="1" s="1"/>
  <c r="H741" i="1"/>
  <c r="O741" i="1" s="1"/>
  <c r="H742" i="1"/>
  <c r="O742" i="1" s="1"/>
  <c r="H743" i="1"/>
  <c r="O743" i="1" s="1"/>
  <c r="H744" i="1"/>
  <c r="O744" i="1" s="1"/>
  <c r="H745" i="1"/>
  <c r="O745" i="1" s="1"/>
  <c r="H746" i="1"/>
  <c r="H747" i="1"/>
  <c r="O747" i="1" s="1"/>
  <c r="H748" i="1"/>
  <c r="O748" i="1" s="1"/>
  <c r="H749" i="1"/>
  <c r="O749" i="1" s="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O31" i="1" s="1"/>
  <c r="H30" i="1"/>
  <c r="H29" i="1"/>
  <c r="H28" i="1"/>
  <c r="H27" i="1"/>
  <c r="H26" i="1"/>
  <c r="H25" i="1"/>
  <c r="H24" i="1"/>
  <c r="H23" i="1"/>
  <c r="H22" i="1"/>
  <c r="H5" i="1"/>
  <c r="H6" i="1"/>
  <c r="H7" i="1"/>
  <c r="H8" i="1"/>
  <c r="H9" i="1"/>
  <c r="H10" i="1"/>
  <c r="H11" i="1"/>
  <c r="H12" i="1"/>
  <c r="H13" i="1"/>
  <c r="H14" i="1"/>
  <c r="H15" i="1"/>
  <c r="H16" i="1"/>
  <c r="H17" i="1"/>
  <c r="H18" i="1"/>
  <c r="H19" i="1"/>
  <c r="H20" i="1"/>
  <c r="H21" i="1"/>
  <c r="O638" i="1" l="1"/>
  <c r="O702" i="1"/>
  <c r="O686" i="1"/>
  <c r="O734" i="1"/>
  <c r="O718" i="1"/>
  <c r="O670" i="1"/>
  <c r="O662" i="1"/>
  <c r="O613" i="1"/>
  <c r="O581" i="1"/>
  <c r="O517" i="1"/>
  <c r="O485" i="1"/>
  <c r="O709" i="1"/>
  <c r="O677" i="1"/>
  <c r="O629" i="1"/>
  <c r="O565" i="1"/>
  <c r="O533" i="1"/>
  <c r="O470" i="1"/>
  <c r="O256" i="1"/>
  <c r="O672" i="1"/>
  <c r="O272" i="1"/>
  <c r="O656" i="1"/>
  <c r="O496" i="1"/>
  <c r="AC496" i="1" s="1"/>
  <c r="O704" i="1"/>
  <c r="O560" i="1"/>
  <c r="O464" i="1"/>
  <c r="O608" i="1"/>
  <c r="O512" i="1"/>
  <c r="O697" i="1"/>
  <c r="O668" i="1"/>
  <c r="O208" i="1"/>
  <c r="O688" i="1"/>
  <c r="AC688" i="1" s="1"/>
  <c r="O592" i="1"/>
  <c r="O716" i="1"/>
  <c r="AC716" i="1" s="1"/>
  <c r="O684" i="1"/>
  <c r="O652" i="1"/>
  <c r="O720" i="1"/>
  <c r="O640" i="1"/>
  <c r="O544" i="1"/>
  <c r="AC544" i="1" s="1"/>
  <c r="CR57" i="2"/>
  <c r="O717" i="1"/>
  <c r="O711" i="1"/>
  <c r="O700" i="1"/>
  <c r="O693" i="1"/>
  <c r="O681" i="1"/>
  <c r="O675" i="1"/>
  <c r="O663" i="1"/>
  <c r="O657" i="1"/>
  <c r="O645" i="1"/>
  <c r="O633" i="1"/>
  <c r="AD633" i="1" s="1"/>
  <c r="O627" i="1"/>
  <c r="O615" i="1"/>
  <c r="O609" i="1"/>
  <c r="O597" i="1"/>
  <c r="O586" i="1"/>
  <c r="AC586" i="1" s="1"/>
  <c r="O584" i="1"/>
  <c r="O567" i="1"/>
  <c r="O561" i="1"/>
  <c r="O549" i="1"/>
  <c r="O537" i="1"/>
  <c r="O531" i="1"/>
  <c r="O519" i="1"/>
  <c r="O513" i="1"/>
  <c r="O501" i="1"/>
  <c r="AD501" i="1" s="1"/>
  <c r="O705" i="1"/>
  <c r="O701" i="1"/>
  <c r="AC701" i="1" s="1"/>
  <c r="O685" i="1"/>
  <c r="O669" i="1"/>
  <c r="O653" i="1"/>
  <c r="O637" i="1"/>
  <c r="O621" i="1"/>
  <c r="AC621" i="1" s="1"/>
  <c r="O605" i="1"/>
  <c r="O589" i="1"/>
  <c r="O573" i="1"/>
  <c r="O557" i="1"/>
  <c r="O541" i="1"/>
  <c r="O525" i="1"/>
  <c r="O509" i="1"/>
  <c r="O493" i="1"/>
  <c r="O671" i="1"/>
  <c r="AD671" i="1" s="1"/>
  <c r="O639" i="1"/>
  <c r="O607" i="1"/>
  <c r="AC607" i="1" s="1"/>
  <c r="O623" i="1"/>
  <c r="AD623" i="1" s="1"/>
  <c r="O687" i="1"/>
  <c r="O543" i="1"/>
  <c r="O511" i="1"/>
  <c r="O664" i="1"/>
  <c r="AC664" i="1" s="1"/>
  <c r="O632" i="1"/>
  <c r="O616" i="1"/>
  <c r="O585" i="1"/>
  <c r="O568" i="1"/>
  <c r="O536" i="1"/>
  <c r="O520" i="1"/>
  <c r="O488" i="1"/>
  <c r="O472" i="1"/>
  <c r="AD472" i="1" s="1"/>
  <c r="O680" i="1"/>
  <c r="AD680" i="1" s="1"/>
  <c r="O651" i="1"/>
  <c r="O635" i="1"/>
  <c r="AD635" i="1" s="1"/>
  <c r="O619" i="1"/>
  <c r="AD619" i="1" s="1"/>
  <c r="O603" i="1"/>
  <c r="O587" i="1"/>
  <c r="AD587" i="1" s="1"/>
  <c r="O571" i="1"/>
  <c r="O555" i="1"/>
  <c r="AC555" i="1" s="1"/>
  <c r="O539" i="1"/>
  <c r="O523" i="1"/>
  <c r="O507" i="1"/>
  <c r="O491" i="1"/>
  <c r="O660" i="1"/>
  <c r="O630" i="1"/>
  <c r="AC630" i="1" s="1"/>
  <c r="O600" i="1"/>
  <c r="O576" i="1"/>
  <c r="AD576" i="1" s="1"/>
  <c r="O528" i="1"/>
  <c r="AD528" i="1" s="1"/>
  <c r="O468" i="1"/>
  <c r="O636" i="1"/>
  <c r="AC636" i="1" s="1"/>
  <c r="O648" i="1"/>
  <c r="AC648" i="1" s="1"/>
  <c r="O618" i="1"/>
  <c r="O594" i="1"/>
  <c r="AD594" i="1" s="1"/>
  <c r="O570" i="1"/>
  <c r="O504" i="1"/>
  <c r="AD504" i="1" s="1"/>
  <c r="O654" i="1"/>
  <c r="O624" i="1"/>
  <c r="O564" i="1"/>
  <c r="O480" i="1"/>
  <c r="O666" i="1"/>
  <c r="O642" i="1"/>
  <c r="AC642" i="1" s="1"/>
  <c r="O612" i="1"/>
  <c r="O552" i="1"/>
  <c r="AC552" i="1" s="1"/>
  <c r="O667" i="1"/>
  <c r="AC667" i="1" s="1"/>
  <c r="O620" i="1"/>
  <c r="O604" i="1"/>
  <c r="AD604" i="1" s="1"/>
  <c r="O588" i="1"/>
  <c r="AD588" i="1" s="1"/>
  <c r="O572" i="1"/>
  <c r="O556" i="1"/>
  <c r="AD556" i="1" s="1"/>
  <c r="O540" i="1"/>
  <c r="O476" i="1"/>
  <c r="AD476" i="1" s="1"/>
  <c r="O460" i="1"/>
  <c r="O428" i="1"/>
  <c r="O412" i="1"/>
  <c r="O380" i="1"/>
  <c r="O364" i="1"/>
  <c r="O332" i="1"/>
  <c r="AD332" i="1" s="1"/>
  <c r="O316" i="1"/>
  <c r="O622" i="1"/>
  <c r="AD622" i="1" s="1"/>
  <c r="O558" i="1"/>
  <c r="AD558" i="1" s="1"/>
  <c r="O574" i="1"/>
  <c r="O510" i="1"/>
  <c r="AC510" i="1" s="1"/>
  <c r="O526" i="1"/>
  <c r="AC526" i="1" s="1"/>
  <c r="O590" i="1"/>
  <c r="O494" i="1"/>
  <c r="AC494" i="1" s="1"/>
  <c r="O606" i="1"/>
  <c r="O542" i="1"/>
  <c r="AD542" i="1" s="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AD582" i="1" s="1"/>
  <c r="O566" i="1"/>
  <c r="O550" i="1"/>
  <c r="O534" i="1"/>
  <c r="O518" i="1"/>
  <c r="O502" i="1"/>
  <c r="AD502" i="1" s="1"/>
  <c r="O591" i="1"/>
  <c r="AC591" i="1" s="1"/>
  <c r="O575" i="1"/>
  <c r="AD575" i="1" s="1"/>
  <c r="O527" i="1"/>
  <c r="AD527" i="1" s="1"/>
  <c r="O495" i="1"/>
  <c r="O559" i="1"/>
  <c r="O274" i="1"/>
  <c r="AD274" i="1" s="1"/>
  <c r="O242" i="1"/>
  <c r="AD242" i="1" s="1"/>
  <c r="O226" i="1"/>
  <c r="O466" i="1"/>
  <c r="AD466" i="1" s="1"/>
  <c r="O338" i="1"/>
  <c r="O370" i="1"/>
  <c r="AD370" i="1" s="1"/>
  <c r="O482" i="1"/>
  <c r="O386" i="1"/>
  <c r="O290" i="1"/>
  <c r="O562" i="1"/>
  <c r="O546" i="1"/>
  <c r="AC546" i="1" s="1"/>
  <c r="O434" i="1"/>
  <c r="AC434" i="1" s="1"/>
  <c r="O514" i="1"/>
  <c r="AD514" i="1" s="1"/>
  <c r="O418" i="1"/>
  <c r="AD418" i="1" s="1"/>
  <c r="O322" i="1"/>
  <c r="AC322" i="1" s="1"/>
  <c r="O498" i="1"/>
  <c r="AC498" i="1" s="1"/>
  <c r="O530" i="1"/>
  <c r="AC530" i="1" s="1"/>
  <c r="O538" i="1"/>
  <c r="AD538" i="1" s="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AC532" i="1" s="1"/>
  <c r="O500" i="1"/>
  <c r="AC500" i="1" s="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AD419" i="1" s="1"/>
  <c r="O481" i="1"/>
  <c r="AC481" i="1" s="1"/>
  <c r="O465" i="1"/>
  <c r="AD465" i="1" s="1"/>
  <c r="O486" i="1"/>
  <c r="AD486" i="1" s="1"/>
  <c r="O469" i="1"/>
  <c r="AD469" i="1" s="1"/>
  <c r="O489" i="1"/>
  <c r="AD489" i="1" s="1"/>
  <c r="O471" i="1"/>
  <c r="AD471" i="1" s="1"/>
  <c r="O487" i="1"/>
  <c r="AC487" i="1" s="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AD459" i="1" s="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AD306" i="1" s="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AD263" i="1" s="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AD397" i="1" s="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AD408" i="1" s="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AC85" i="1" s="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AC449" i="1" s="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AC91" i="1" s="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Z37" i="2"/>
  <c r="AZ36" i="2"/>
  <c r="AZ35" i="2"/>
  <c r="AY37" i="2"/>
  <c r="AY36" i="2"/>
  <c r="AY35" i="2"/>
  <c r="AV37" i="2"/>
  <c r="AV36" i="2"/>
  <c r="AV35" i="2"/>
  <c r="AU37" i="2"/>
  <c r="AU36" i="2"/>
  <c r="AU35" i="2"/>
  <c r="AT37" i="2"/>
  <c r="AT36" i="2"/>
  <c r="AT35" i="2"/>
  <c r="AX37" i="2"/>
  <c r="AX36" i="2"/>
  <c r="AX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66" i="1"/>
  <c r="AD550" i="1"/>
  <c r="AD534" i="1"/>
  <c r="AD518" i="1"/>
  <c r="AD454" i="1"/>
  <c r="AD358"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15"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482" i="1"/>
  <c r="AD386" i="1"/>
  <c r="AD338" i="1"/>
  <c r="AD290"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12" i="1"/>
  <c r="AD480" i="1"/>
  <c r="AD464" i="1"/>
  <c r="AD448" i="1"/>
  <c r="AD400" i="1"/>
  <c r="AD272" i="1"/>
  <c r="AD256"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55" i="1"/>
  <c r="AD639"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685" i="1"/>
  <c r="AD669" i="1"/>
  <c r="AD653" i="1"/>
  <c r="AD637" i="1"/>
  <c r="AD605" i="1"/>
  <c r="AD589" i="1"/>
  <c r="AD573" i="1"/>
  <c r="AD557" i="1"/>
  <c r="AD541" i="1"/>
  <c r="AD525" i="1"/>
  <c r="AD509" i="1"/>
  <c r="AD493"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697" i="1"/>
  <c r="AD684" i="1"/>
  <c r="AD668" i="1"/>
  <c r="AD652" i="1"/>
  <c r="AD620" i="1"/>
  <c r="AD572" i="1"/>
  <c r="AD540" i="1"/>
  <c r="AD492"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03" i="1"/>
  <c r="AD571" i="1"/>
  <c r="AD539" i="1"/>
  <c r="AD523" i="1"/>
  <c r="AD507" i="1"/>
  <c r="AD491"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22" i="1"/>
  <c r="AD490" i="1"/>
  <c r="AD474"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17" i="1"/>
  <c r="AD601" i="1"/>
  <c r="AD569" i="1"/>
  <c r="AD553" i="1"/>
  <c r="AD537" i="1"/>
  <c r="AD521" i="1"/>
  <c r="AD505"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32" i="1"/>
  <c r="AD616" i="1"/>
  <c r="AD600" i="1"/>
  <c r="AD585" i="1"/>
  <c r="AD568" i="1"/>
  <c r="AD536" i="1"/>
  <c r="AD520" i="1"/>
  <c r="AD48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2" i="1"/>
  <c r="AC676" i="1"/>
  <c r="AC670" i="1"/>
  <c r="AC658" i="1"/>
  <c r="AC652" i="1"/>
  <c r="AC647" i="1"/>
  <c r="AC640" i="1"/>
  <c r="AC634" i="1"/>
  <c r="AC628" i="1"/>
  <c r="AC616" i="1"/>
  <c r="AC610" i="1"/>
  <c r="AC598" i="1"/>
  <c r="AC592" i="1"/>
  <c r="AC579" i="1"/>
  <c r="AC580" i="1"/>
  <c r="AC574" i="1"/>
  <c r="AC568" i="1"/>
  <c r="AC562" i="1"/>
  <c r="AC550" i="1"/>
  <c r="AC538" i="1"/>
  <c r="AC520" i="1"/>
  <c r="AC502" i="1"/>
  <c r="AC490" i="1"/>
  <c r="AC484" i="1"/>
  <c r="AC460" i="1"/>
  <c r="AC454" i="1"/>
  <c r="AC448" i="1"/>
  <c r="AC436" i="1"/>
  <c r="AC412" i="1"/>
  <c r="AC388" i="1"/>
  <c r="AC370" i="1"/>
  <c r="AC364" i="1"/>
  <c r="AC340" i="1"/>
  <c r="AC316" i="1"/>
  <c r="AC292"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27" i="1"/>
  <c r="AC615" i="1"/>
  <c r="AC609" i="1"/>
  <c r="AC603" i="1"/>
  <c r="AC597" i="1"/>
  <c r="AC584" i="1"/>
  <c r="AC573" i="1"/>
  <c r="AC567" i="1"/>
  <c r="AC561" i="1"/>
  <c r="AC549" i="1"/>
  <c r="AC543" i="1"/>
  <c r="AC537" i="1"/>
  <c r="AC531" i="1"/>
  <c r="AC525" i="1"/>
  <c r="AC519" i="1"/>
  <c r="AC513" i="1"/>
  <c r="AC507" i="1"/>
  <c r="AC495" i="1"/>
  <c r="AC483"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11" i="1"/>
  <c r="AC599" i="1"/>
  <c r="AC557" i="1"/>
  <c r="AC545" i="1"/>
  <c r="AC516" i="1"/>
  <c r="AC503" i="1"/>
  <c r="AC491"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0" i="1"/>
  <c r="AC680" i="1"/>
  <c r="AC674" i="1"/>
  <c r="AC661" i="1"/>
  <c r="AC656" i="1"/>
  <c r="AC608" i="1"/>
  <c r="AC602" i="1"/>
  <c r="AC590" i="1"/>
  <c r="AC572" i="1"/>
  <c r="AC566" i="1"/>
  <c r="AC536"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59" i="1"/>
  <c r="AC646" i="1"/>
  <c r="AC629" i="1"/>
  <c r="AC617" i="1"/>
  <c r="AC605" i="1"/>
  <c r="AC593" i="1"/>
  <c r="AC581" i="1"/>
  <c r="AC563" i="1"/>
  <c r="AC53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04" i="1"/>
  <c r="AC308" i="1"/>
  <c r="AC290"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2" i="1"/>
  <c r="AC655" i="1"/>
  <c r="AC649" i="1"/>
  <c r="AC643" i="1"/>
  <c r="AC637" i="1"/>
  <c r="AC631" i="1"/>
  <c r="AC625" i="1"/>
  <c r="AC613" i="1"/>
  <c r="AC601" i="1"/>
  <c r="AC595" i="1"/>
  <c r="AC589" i="1"/>
  <c r="AC583" i="1"/>
  <c r="AC577" i="1"/>
  <c r="AC571" i="1"/>
  <c r="AC565" i="1"/>
  <c r="AC559" i="1"/>
  <c r="AC553" i="1"/>
  <c r="AC547" i="1"/>
  <c r="AC541" i="1"/>
  <c r="AC535" i="1"/>
  <c r="AC529" i="1"/>
  <c r="AC523" i="1"/>
  <c r="AC517" i="1"/>
  <c r="AC511" i="1"/>
  <c r="AC505" i="1"/>
  <c r="AC499" i="1"/>
  <c r="AC493" i="1"/>
  <c r="AC470" i="1"/>
  <c r="AC451" i="1"/>
  <c r="AC415"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24" i="1"/>
  <c r="AC618" i="1"/>
  <c r="AC612" i="1"/>
  <c r="AC606" i="1"/>
  <c r="AC600" i="1"/>
  <c r="AC570" i="1"/>
  <c r="AC564" i="1"/>
  <c r="AC558" i="1"/>
  <c r="AC540" i="1"/>
  <c r="AC534" i="1"/>
  <c r="AC528" i="1"/>
  <c r="AC522" i="1"/>
  <c r="AC515" i="1"/>
  <c r="AC492" i="1"/>
  <c r="AC480" i="1"/>
  <c r="AC474" i="1"/>
  <c r="AC468" i="1"/>
  <c r="AC450" i="1"/>
  <c r="AC31" i="1"/>
  <c r="AC1299" i="1"/>
  <c r="AC1281" i="1"/>
  <c r="AC1263" i="1"/>
  <c r="AC1245" i="1"/>
  <c r="AC1227" i="1"/>
  <c r="AC1209" i="1"/>
  <c r="AC1189" i="1"/>
  <c r="AC1153" i="1"/>
  <c r="AC1117" i="1"/>
  <c r="AC1081" i="1"/>
  <c r="AC1046" i="1"/>
  <c r="AC974" i="1"/>
  <c r="AC866" i="1"/>
  <c r="AC758" i="1"/>
  <c r="AC650"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V4" i="1"/>
  <c r="AB58" i="1"/>
  <c r="AA180" i="1"/>
  <c r="O178" i="1"/>
  <c r="AD178" i="1" s="1"/>
  <c r="O161" i="1"/>
  <c r="AD161" i="1" s="1"/>
  <c r="O146" i="1"/>
  <c r="AD146" i="1" s="1"/>
  <c r="O130" i="1"/>
  <c r="AD130" i="1" s="1"/>
  <c r="AB4" i="1"/>
  <c r="AA131" i="1"/>
  <c r="AA161" i="1"/>
  <c r="AB112" i="1"/>
  <c r="AV12" i="1"/>
  <c r="O127" i="1"/>
  <c r="AD127" i="1" s="1"/>
  <c r="O144" i="1"/>
  <c r="AD144" i="1" s="1"/>
  <c r="O111" i="1"/>
  <c r="AD111" i="1" s="1"/>
  <c r="AB136" i="1"/>
  <c r="AB130" i="1"/>
  <c r="AV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CA63" i="2"/>
  <c r="CA57" i="2"/>
  <c r="CA56" i="2"/>
  <c r="O38" i="1"/>
  <c r="AD38" i="1" s="1"/>
  <c r="O76" i="1"/>
  <c r="AD76" i="1" s="1"/>
  <c r="O23" i="1"/>
  <c r="AD23" i="1" s="1"/>
  <c r="O75" i="1"/>
  <c r="AD75" i="1" s="1"/>
  <c r="CA51" i="2"/>
  <c r="CA50" i="2"/>
  <c r="O57" i="1"/>
  <c r="AD57" i="1" s="1"/>
  <c r="O73" i="1"/>
  <c r="AD73" i="1" s="1"/>
  <c r="CA45" i="2"/>
  <c r="O88" i="1"/>
  <c r="AD88" i="1" s="1"/>
  <c r="O72" i="1"/>
  <c r="AD72" i="1" s="1"/>
  <c r="O55" i="1"/>
  <c r="AD55" i="1" s="1"/>
  <c r="O92" i="1"/>
  <c r="AD92" i="1" s="1"/>
  <c r="CA44" i="2"/>
  <c r="CA39" i="2"/>
  <c r="CA62" i="2"/>
  <c r="CA38" i="2"/>
  <c r="CA61" i="2"/>
  <c r="CA55" i="2"/>
  <c r="CA49" i="2"/>
  <c r="CA43" i="2"/>
  <c r="CA37" i="2"/>
  <c r="CA66" i="2"/>
  <c r="CA60" i="2"/>
  <c r="CA54" i="2"/>
  <c r="CA48" i="2"/>
  <c r="CA42" i="2"/>
  <c r="CA36" i="2"/>
  <c r="CA65" i="2"/>
  <c r="CA59" i="2"/>
  <c r="CA53" i="2"/>
  <c r="CA47" i="2"/>
  <c r="CA41" i="2"/>
  <c r="CA35" i="2"/>
  <c r="CA64" i="2"/>
  <c r="CA58" i="2"/>
  <c r="CA52" i="2"/>
  <c r="CA46" i="2"/>
  <c r="CA40" i="2"/>
  <c r="CB10" i="2"/>
  <c r="CB9" i="2"/>
  <c r="CB6" i="2"/>
  <c r="BH41" i="4"/>
  <c r="C56" i="4"/>
  <c r="AW26" i="4"/>
  <c r="AQ52" i="4"/>
  <c r="F59" i="4"/>
  <c r="BL25" i="4"/>
  <c r="BM62" i="4"/>
  <c r="BK12" i="4"/>
  <c r="D17" i="2"/>
  <c r="D4" i="2"/>
  <c r="D30" i="2"/>
  <c r="AT7" i="4"/>
  <c r="D31" i="2"/>
  <c r="D19" i="2"/>
  <c r="D25" i="2"/>
  <c r="BL15" i="4"/>
  <c r="D15" i="2"/>
  <c r="D8" i="2"/>
  <c r="D14" i="2"/>
  <c r="D29" i="2"/>
  <c r="D23" i="2"/>
  <c r="S56" i="1"/>
  <c r="R33" i="2" s="1"/>
  <c r="S50" i="1"/>
  <c r="R16" i="2" s="1"/>
  <c r="BL47" i="4"/>
  <c r="BF31" i="4"/>
  <c r="AK58" i="4"/>
  <c r="BN59" i="4"/>
  <c r="BB39" i="4"/>
  <c r="E24" i="4"/>
  <c r="BB51" i="4"/>
  <c r="BK50" i="4"/>
  <c r="BM20" i="4"/>
  <c r="AV53" i="4"/>
  <c r="AE64" i="4"/>
  <c r="C42" i="4"/>
  <c r="E64" i="4"/>
  <c r="BK8" i="4"/>
  <c r="D41" i="4"/>
  <c r="AR61" i="4"/>
  <c r="BE46" i="4"/>
  <c r="F51" i="4"/>
  <c r="AV15" i="4"/>
  <c r="AZ5" i="4"/>
  <c r="BJ49" i="4"/>
  <c r="C40" i="4"/>
  <c r="E58" i="4"/>
  <c r="C18" i="4"/>
  <c r="BE34" i="4"/>
  <c r="D9" i="2"/>
  <c r="D11" i="2"/>
  <c r="D3" i="2"/>
  <c r="S22" i="1"/>
  <c r="Q11" i="2" s="1"/>
  <c r="S16" i="1"/>
  <c r="S27" i="2" s="1"/>
  <c r="S10" i="1"/>
  <c r="R3" i="2" s="1"/>
  <c r="S31" i="1"/>
  <c r="S10" i="2" s="1"/>
  <c r="C12" i="4"/>
  <c r="C32" i="4"/>
  <c r="BL11" i="4"/>
  <c r="D47" i="4"/>
  <c r="BD61" i="4"/>
  <c r="D21" i="4"/>
  <c r="BN55" i="4"/>
  <c r="BM52" i="4"/>
  <c r="BN35" i="4"/>
  <c r="F47" i="4"/>
  <c r="AZ55" i="4"/>
  <c r="E44" i="4"/>
  <c r="C46" i="4"/>
  <c r="BA18" i="4"/>
  <c r="C38" i="4"/>
  <c r="F19" i="4"/>
  <c r="D33" i="2"/>
  <c r="D21" i="2"/>
  <c r="BN61" i="4"/>
  <c r="C50" i="4"/>
  <c r="D12" i="2"/>
  <c r="S15" i="1"/>
  <c r="R12" i="2" s="1"/>
  <c r="S9" i="1"/>
  <c r="S21" i="2" s="1"/>
  <c r="S30" i="1"/>
  <c r="AO30" i="4"/>
  <c r="BK56" i="4"/>
  <c r="E60" i="4"/>
  <c r="AA38" i="4"/>
  <c r="BG30" i="4"/>
  <c r="F21" i="4"/>
  <c r="F45" i="4"/>
  <c r="BN37" i="4"/>
  <c r="BK30" i="4"/>
  <c r="F57" i="4"/>
  <c r="BH39" i="4"/>
  <c r="BK54" i="4"/>
  <c r="BK40" i="4"/>
  <c r="BL53" i="4"/>
  <c r="AY44" i="4"/>
  <c r="BK22" i="4"/>
  <c r="E36" i="4"/>
  <c r="BI26" i="4"/>
  <c r="D10" i="2"/>
  <c r="D57" i="4"/>
  <c r="BG54" i="4"/>
  <c r="D16" i="2"/>
  <c r="F27" i="4"/>
  <c r="D6" i="2"/>
  <c r="S3" i="1"/>
  <c r="S14" i="1"/>
  <c r="Q6" i="2" s="1"/>
  <c r="S8" i="1"/>
  <c r="Q8" i="2" s="1"/>
  <c r="S71" i="1"/>
  <c r="Q4" i="2" s="1"/>
  <c r="S47" i="1"/>
  <c r="R25" i="2" s="1"/>
  <c r="S35" i="1"/>
  <c r="R29" i="2" s="1"/>
  <c r="S29" i="1"/>
  <c r="R17" i="2" s="1"/>
  <c r="BH27" i="4"/>
  <c r="F23" i="4"/>
  <c r="AZ41" i="4"/>
  <c r="BN29" i="4"/>
  <c r="BM16" i="4"/>
  <c r="BL61" i="4"/>
  <c r="BH51" i="4"/>
  <c r="BH53" i="4"/>
  <c r="E16" i="4"/>
  <c r="E38" i="4"/>
  <c r="BM26" i="4"/>
  <c r="BG42" i="4"/>
  <c r="BD47" i="4"/>
  <c r="BL55" i="4"/>
  <c r="C34" i="4"/>
  <c r="D7" i="2"/>
  <c r="BN19" i="4"/>
  <c r="E18" i="4"/>
  <c r="D13" i="2"/>
  <c r="D26" i="2"/>
  <c r="D5" i="2"/>
  <c r="D28" i="2"/>
  <c r="D24" i="2"/>
  <c r="D32" i="2"/>
  <c r="S13" i="1"/>
  <c r="R18" i="2" s="1"/>
  <c r="S7" i="1"/>
  <c r="Q32" i="2" s="1"/>
  <c r="S82" i="1"/>
  <c r="Q2" i="2" s="1"/>
  <c r="S40" i="1"/>
  <c r="Z3" i="2" s="1"/>
  <c r="S34" i="1"/>
  <c r="Q26" i="2" s="1"/>
  <c r="D18" i="2"/>
  <c r="D27" i="2"/>
  <c r="D22" i="2"/>
  <c r="BJ17" i="4"/>
  <c r="D20" i="2"/>
  <c r="S24" i="1"/>
  <c r="S18" i="1"/>
  <c r="AA26" i="2" s="1"/>
  <c r="S12" i="1"/>
  <c r="S13"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6"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6" i="2"/>
  <c r="W22"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6" i="2"/>
  <c r="N19" i="2"/>
  <c r="W25" i="2"/>
  <c r="N2" i="2"/>
  <c r="U24" i="2"/>
  <c r="Y24" i="2"/>
  <c r="W21" i="2"/>
  <c r="O8" i="2"/>
  <c r="U16" i="2"/>
  <c r="W29" i="2"/>
  <c r="AA28" i="2"/>
  <c r="Z24" i="2"/>
  <c r="O2" i="2"/>
  <c r="U6" i="2"/>
  <c r="Y6" i="2"/>
  <c r="W10" i="2"/>
  <c r="Z6" i="2"/>
  <c r="V24" i="2"/>
  <c r="AA32" i="2"/>
  <c r="AA8" i="2"/>
  <c r="V6" i="2"/>
  <c r="O32" i="2"/>
  <c r="W24" i="2"/>
  <c r="V32" i="2"/>
  <c r="Y32" i="2"/>
  <c r="Z32" i="2"/>
  <c r="U32" i="2"/>
  <c r="W32" i="2"/>
  <c r="AA19" i="2"/>
  <c r="N4" i="2"/>
  <c r="W30" i="2"/>
  <c r="O4" i="2"/>
  <c r="M4" i="2"/>
  <c r="W31" i="2"/>
  <c r="O58" i="1"/>
  <c r="AD58" i="1" s="1"/>
  <c r="O26" i="1"/>
  <c r="AD26" i="1" s="1"/>
  <c r="O42" i="1"/>
  <c r="AD42" i="1" s="1"/>
  <c r="O45" i="1"/>
  <c r="AD45" i="1" s="1"/>
  <c r="O61" i="1"/>
  <c r="AD61" i="1" s="1"/>
  <c r="O29" i="1"/>
  <c r="AD29" i="1" s="1"/>
  <c r="O56" i="1"/>
  <c r="AD56" i="1" s="1"/>
  <c r="N21" i="2"/>
  <c r="W14" i="2"/>
  <c r="O27" i="1"/>
  <c r="AD27" i="1" s="1"/>
  <c r="O43" i="1"/>
  <c r="AD43" i="1" s="1"/>
  <c r="O59" i="1"/>
  <c r="AD59" i="1" s="1"/>
  <c r="U9" i="2"/>
  <c r="O52" i="1"/>
  <c r="AD52" i="1" s="1"/>
  <c r="Z19" i="2"/>
  <c r="O36" i="1"/>
  <c r="AD36" i="1" s="1"/>
  <c r="Z23" i="2"/>
  <c r="V18" i="2"/>
  <c r="AE66" i="4"/>
  <c r="O34" i="1"/>
  <c r="AD34" i="1" s="1"/>
  <c r="AA23" i="2"/>
  <c r="N7" i="2"/>
  <c r="M33" i="2"/>
  <c r="O50" i="1"/>
  <c r="AD50" i="1" s="1"/>
  <c r="N25" i="2"/>
  <c r="J65" i="4"/>
  <c r="W20" i="2"/>
  <c r="N16" i="2"/>
  <c r="V30" i="2"/>
  <c r="O46" i="1"/>
  <c r="AD46" i="1" s="1"/>
  <c r="N33" i="2"/>
  <c r="V19" i="2"/>
  <c r="N8" i="2"/>
  <c r="N29" i="2"/>
  <c r="N17" i="2"/>
  <c r="W33" i="2"/>
  <c r="O30" i="1"/>
  <c r="AD30" i="1" s="1"/>
  <c r="N5" i="2"/>
  <c r="N12" i="2"/>
  <c r="N15" i="2"/>
  <c r="U15" i="2"/>
  <c r="O10" i="2"/>
  <c r="O62" i="1"/>
  <c r="AD62" i="1" s="1"/>
  <c r="M10" i="2"/>
  <c r="U26" i="2"/>
  <c r="N27" i="2"/>
  <c r="V12" i="2"/>
  <c r="AH65" i="4"/>
  <c r="V11" i="2"/>
  <c r="V14" i="2"/>
  <c r="V15" i="2"/>
  <c r="V8" i="2"/>
  <c r="W19" i="2"/>
  <c r="V2" i="2"/>
  <c r="V25" i="2"/>
  <c r="W8" i="2"/>
  <c r="BO9" i="2"/>
  <c r="V10" i="2"/>
  <c r="W23" i="2"/>
  <c r="BN11" i="2"/>
  <c r="Y8" i="2"/>
  <c r="BN4" i="2"/>
  <c r="V5" i="2"/>
  <c r="BO6" i="2"/>
  <c r="V9" i="2"/>
  <c r="V7" i="2"/>
  <c r="BO17" i="2"/>
  <c r="N11" i="2"/>
  <c r="W18" i="2"/>
  <c r="BK62" i="4"/>
  <c r="W2" i="2"/>
  <c r="W3" i="2"/>
  <c r="W5" i="2"/>
  <c r="U12" i="2"/>
  <c r="W11" i="2"/>
  <c r="U11" i="2"/>
  <c r="W27" i="2"/>
  <c r="BO21" i="2"/>
  <c r="BN2" i="2"/>
  <c r="H12" i="2"/>
  <c r="I12" i="2" s="1"/>
  <c r="H24" i="2"/>
  <c r="I24" i="2" s="1"/>
  <c r="H13" i="2"/>
  <c r="I13" i="2" s="1"/>
  <c r="H9" i="2"/>
  <c r="I9" i="2" s="1"/>
  <c r="N13" i="2"/>
  <c r="N3" i="2"/>
  <c r="U19" i="2"/>
  <c r="U3" i="2"/>
  <c r="V31" i="2"/>
  <c r="V22" i="2"/>
  <c r="W26" i="2"/>
  <c r="W12" i="2"/>
  <c r="BN13" i="2"/>
  <c r="BO2" i="2"/>
  <c r="H30" i="2"/>
  <c r="I30" i="2" s="1"/>
  <c r="H31" i="2"/>
  <c r="I31" i="2" s="1"/>
  <c r="O14" i="2"/>
  <c r="M14" i="2"/>
  <c r="U10" i="2"/>
  <c r="U5" i="2"/>
  <c r="W15" i="2"/>
  <c r="BO27" i="2"/>
  <c r="BO15" i="2"/>
  <c r="H26" i="2"/>
  <c r="I26" i="2" s="1"/>
  <c r="U31" i="2"/>
  <c r="U22" i="2"/>
  <c r="V26" i="2"/>
  <c r="W7" i="2"/>
  <c r="Y23" i="2"/>
  <c r="BO4" i="2"/>
  <c r="BO18" i="2"/>
  <c r="BN32" i="2"/>
  <c r="H2" i="2"/>
  <c r="I2" i="2" s="1"/>
  <c r="BN20" i="2"/>
  <c r="H21" i="2"/>
  <c r="I21" i="2" s="1"/>
  <c r="M28" i="2"/>
  <c r="BO33" i="2"/>
  <c r="H11" i="2"/>
  <c r="I11" i="2" s="1"/>
  <c r="H17" i="2"/>
  <c r="I17" i="2" s="1"/>
  <c r="T14" i="2"/>
  <c r="N10" i="2"/>
  <c r="U8" i="2"/>
  <c r="U7" i="2"/>
  <c r="V23" i="2"/>
  <c r="T17" i="2"/>
  <c r="H20" i="2"/>
  <c r="I20" i="2" s="1"/>
  <c r="L23" i="2"/>
  <c r="N28" i="2"/>
  <c r="U14" i="2"/>
  <c r="V29" i="2"/>
  <c r="W4" i="2"/>
  <c r="W17" i="2"/>
  <c r="BN22" i="2"/>
  <c r="H8" i="2"/>
  <c r="I8" i="2" s="1"/>
  <c r="M19" i="2"/>
  <c r="U23" i="2"/>
  <c r="V27" i="2"/>
  <c r="H16" i="2"/>
  <c r="I16" i="2" s="1"/>
  <c r="O7" i="2"/>
  <c r="U29" i="2"/>
  <c r="V4" i="2"/>
  <c r="V17" i="2"/>
  <c r="W16" i="2"/>
  <c r="BN27" i="2"/>
  <c r="BO32" i="2"/>
  <c r="M16" i="2"/>
  <c r="U30" i="2"/>
  <c r="U27" i="2"/>
  <c r="Y19" i="2"/>
  <c r="U4" i="2"/>
  <c r="U17" i="2"/>
  <c r="V16" i="2"/>
  <c r="H7" i="2"/>
  <c r="I7" i="2" s="1"/>
  <c r="BO8" i="2"/>
  <c r="H32" i="2"/>
  <c r="I32" i="2" s="1"/>
  <c r="H18" i="2"/>
  <c r="I18" i="2" s="1"/>
  <c r="U2" i="2"/>
  <c r="U18" i="2"/>
  <c r="V33" i="2"/>
  <c r="V20" i="2"/>
  <c r="BN6" i="2"/>
  <c r="BO20" i="2"/>
  <c r="H6" i="2"/>
  <c r="I6" i="2" s="1"/>
  <c r="H22" i="2"/>
  <c r="I22" i="2" s="1"/>
  <c r="M5" i="2"/>
  <c r="V21" i="2"/>
  <c r="BN5" i="2"/>
  <c r="H10" i="2"/>
  <c r="I10" i="2" s="1"/>
  <c r="Z13" i="2"/>
  <c r="N30" i="2"/>
  <c r="N18" i="2"/>
  <c r="U33" i="2"/>
  <c r="U20" i="2"/>
  <c r="V3" i="2"/>
  <c r="BO24" i="2"/>
  <c r="BO16" i="2"/>
  <c r="BO11" i="2"/>
  <c r="BN9" i="2"/>
  <c r="O51" i="1"/>
  <c r="AD51" i="1" s="1"/>
  <c r="H15" i="2"/>
  <c r="I15" i="2" s="1"/>
  <c r="H23" i="2"/>
  <c r="I23" i="2" s="1"/>
  <c r="H25" i="2"/>
  <c r="I25" i="2" s="1"/>
  <c r="H19" i="2"/>
  <c r="I19" i="2" s="1"/>
  <c r="H33" i="2"/>
  <c r="I33" i="2" s="1"/>
  <c r="H29" i="2"/>
  <c r="I29" i="2" s="1"/>
  <c r="U25" i="2"/>
  <c r="U21" i="2"/>
  <c r="W9" i="2"/>
  <c r="W28" i="2"/>
  <c r="Y28" i="2"/>
  <c r="U28" i="2"/>
  <c r="V28" i="2"/>
  <c r="W13" i="2"/>
  <c r="U13" i="2"/>
  <c r="Y13" i="2"/>
  <c r="V13" i="2"/>
  <c r="Z28" i="2"/>
  <c r="H27" i="2"/>
  <c r="I27" i="2" s="1"/>
  <c r="M20" i="2"/>
  <c r="N20" i="2"/>
  <c r="AA13" i="2"/>
  <c r="Z8" i="2"/>
  <c r="M6" i="2"/>
  <c r="M31" i="2"/>
  <c r="O31" i="2"/>
  <c r="BO29" i="2"/>
  <c r="BN24" i="2"/>
  <c r="BO30" i="2"/>
  <c r="BN15" i="2"/>
  <c r="BO26" i="2"/>
  <c r="BO14" i="2"/>
  <c r="BO31" i="2"/>
  <c r="T31" i="2"/>
  <c r="M8" i="2"/>
  <c r="M7" i="2"/>
  <c r="N14" i="2"/>
  <c r="O23" i="2"/>
  <c r="O28" i="1"/>
  <c r="AD28" i="1" s="1"/>
  <c r="L2" i="2"/>
  <c r="BN8" i="2"/>
  <c r="BN26" i="2"/>
  <c r="BN14" i="2"/>
  <c r="BN31" i="2"/>
  <c r="T21" i="2"/>
  <c r="T20" i="2"/>
  <c r="M11" i="2"/>
  <c r="N23" i="2"/>
  <c r="O30" i="2"/>
  <c r="O29" i="2"/>
  <c r="L16" i="2"/>
  <c r="BN33" i="2"/>
  <c r="L17" i="2"/>
  <c r="BN18" i="2"/>
  <c r="BO12" i="2"/>
  <c r="BO7" i="2"/>
  <c r="L19" i="2"/>
  <c r="T26" i="2"/>
  <c r="T28" i="2"/>
  <c r="M23" i="2"/>
  <c r="O27" i="2"/>
  <c r="BO5" i="2"/>
  <c r="L25" i="2"/>
  <c r="L11" i="2"/>
  <c r="L30" i="2"/>
  <c r="BN12" i="2"/>
  <c r="BN7" i="2"/>
  <c r="L20" i="2"/>
  <c r="T30" i="2"/>
  <c r="M30" i="2"/>
  <c r="M29" i="2"/>
  <c r="O13" i="2"/>
  <c r="O17" i="2"/>
  <c r="L27" i="2"/>
  <c r="L6" i="2"/>
  <c r="BO3" i="2"/>
  <c r="L29" i="2"/>
  <c r="L9" i="2"/>
  <c r="T2" i="2"/>
  <c r="T15" i="2"/>
  <c r="M27" i="2"/>
  <c r="O18" i="2"/>
  <c r="BN3" i="2"/>
  <c r="BO22" i="2"/>
  <c r="L4" i="2"/>
  <c r="L13" i="2"/>
  <c r="BO10" i="2"/>
  <c r="T3" i="2"/>
  <c r="T18" i="2"/>
  <c r="M13" i="2"/>
  <c r="M17" i="2"/>
  <c r="O16" i="2"/>
  <c r="O6" i="2"/>
  <c r="BO23" i="2"/>
  <c r="BN21" i="2"/>
  <c r="BN10" i="2"/>
  <c r="T5" i="2"/>
  <c r="T9" i="2"/>
  <c r="M18" i="2"/>
  <c r="N6" i="2"/>
  <c r="O33" i="2"/>
  <c r="O20" i="2"/>
  <c r="L5" i="2"/>
  <c r="BN23" i="2"/>
  <c r="BO25" i="2"/>
  <c r="T16" i="2"/>
  <c r="T6" i="2"/>
  <c r="O25" i="2"/>
  <c r="O21" i="2"/>
  <c r="H5" i="2"/>
  <c r="I5" i="2" s="1"/>
  <c r="L8" i="2"/>
  <c r="L26" i="2"/>
  <c r="BN25" i="2"/>
  <c r="L14" i="2"/>
  <c r="L31" i="2"/>
  <c r="T22" i="2"/>
  <c r="T12" i="2"/>
  <c r="O19" i="2"/>
  <c r="O3" i="2"/>
  <c r="L33" i="2"/>
  <c r="L18" i="2"/>
  <c r="T8" i="2"/>
  <c r="T25" i="2"/>
  <c r="M25" i="2"/>
  <c r="M21" i="2"/>
  <c r="O5" i="2"/>
  <c r="H4" i="2"/>
  <c r="I4" i="2" s="1"/>
  <c r="L12" i="2"/>
  <c r="L7" i="2"/>
  <c r="BO19" i="2"/>
  <c r="T11" i="2"/>
  <c r="T7" i="2"/>
  <c r="M3" i="2"/>
  <c r="O22" i="2"/>
  <c r="F4" i="2"/>
  <c r="G4" i="2" s="1"/>
  <c r="BN16" i="2"/>
  <c r="BN17" i="2"/>
  <c r="BN19" i="2"/>
  <c r="T23" i="2"/>
  <c r="T13" i="2"/>
  <c r="N31" i="2"/>
  <c r="N22" i="2"/>
  <c r="O28" i="2"/>
  <c r="O9" i="2"/>
  <c r="L3" i="2"/>
  <c r="BN30" i="2"/>
  <c r="T33" i="2"/>
  <c r="T32" i="2"/>
  <c r="M22" i="2"/>
  <c r="N9" i="2"/>
  <c r="O26" i="2"/>
  <c r="O12" i="2"/>
  <c r="H3" i="2"/>
  <c r="L22" i="2"/>
  <c r="BN29" i="2"/>
  <c r="L21" i="2"/>
  <c r="BO13" i="2"/>
  <c r="L10" i="2"/>
  <c r="T29" i="2"/>
  <c r="M9" i="2"/>
  <c r="O15" i="2"/>
  <c r="L15" i="2"/>
  <c r="T27" i="2"/>
  <c r="T19" i="2"/>
  <c r="M26" i="2"/>
  <c r="M12" i="2"/>
  <c r="N32" i="2"/>
  <c r="T24" i="2"/>
  <c r="T10" i="2"/>
  <c r="M32" i="2"/>
  <c r="M15" i="2"/>
  <c r="O11" i="2"/>
  <c r="M24" i="2"/>
  <c r="T4" i="2"/>
  <c r="N24" i="2"/>
  <c r="O24" i="2"/>
  <c r="BC8" i="2"/>
  <c r="L24" i="2"/>
  <c r="BC23" i="2"/>
  <c r="F22" i="2"/>
  <c r="G22" i="2" s="1"/>
  <c r="F27" i="2"/>
  <c r="G27" i="2" s="1"/>
  <c r="F15" i="2"/>
  <c r="F25" i="2"/>
  <c r="F32" i="2"/>
  <c r="G32" i="2" s="1"/>
  <c r="H14" i="2"/>
  <c r="I14" i="2" s="1"/>
  <c r="F8" i="2"/>
  <c r="G8" i="2" s="1"/>
  <c r="F24" i="2"/>
  <c r="G24" i="2" s="1"/>
  <c r="F18" i="2"/>
  <c r="G18" i="2" s="1"/>
  <c r="F7" i="2"/>
  <c r="G7" i="2" s="1"/>
  <c r="F14" i="2"/>
  <c r="G14" i="2" s="1"/>
  <c r="F19" i="2"/>
  <c r="G19" i="2" s="1"/>
  <c r="F2" i="2"/>
  <c r="G2" i="2" s="1"/>
  <c r="F11" i="2"/>
  <c r="G11" i="2" s="1"/>
  <c r="F17" i="2"/>
  <c r="G17" i="2" s="1"/>
  <c r="F9" i="2"/>
  <c r="G9" i="2" s="1"/>
  <c r="F13" i="2"/>
  <c r="G13" i="2" s="1"/>
  <c r="F10" i="2"/>
  <c r="G10" i="2" s="1"/>
  <c r="F3" i="2"/>
  <c r="F23" i="2"/>
  <c r="G23" i="2" s="1"/>
  <c r="F21" i="2"/>
  <c r="G21" i="2" s="1"/>
  <c r="F6" i="2"/>
  <c r="G6" i="2" s="1"/>
  <c r="F31" i="2"/>
  <c r="G31" i="2" s="1"/>
  <c r="F5" i="2"/>
  <c r="G5" i="2" s="1"/>
  <c r="F33" i="2"/>
  <c r="G33" i="2" s="1"/>
  <c r="F26" i="2"/>
  <c r="G26" i="2" s="1"/>
  <c r="F12" i="2"/>
  <c r="G12" i="2" s="1"/>
  <c r="F20" i="2"/>
  <c r="G20" i="2" s="1"/>
  <c r="F16" i="2"/>
  <c r="G16" i="2" s="1"/>
  <c r="F29" i="2"/>
  <c r="G29" i="2" s="1"/>
  <c r="F30" i="2"/>
  <c r="G30" i="2" s="1"/>
  <c r="BA23" i="2"/>
  <c r="BB26" i="2"/>
  <c r="BA16" i="2"/>
  <c r="L32" i="2"/>
  <c r="AW33" i="2"/>
  <c r="BC20" i="2"/>
  <c r="AW2" i="2"/>
  <c r="BB22" i="2"/>
  <c r="BC29" i="2"/>
  <c r="BA2" i="2"/>
  <c r="BB8" i="2"/>
  <c r="BC11" i="2"/>
  <c r="AW26" i="2"/>
  <c r="AW5" i="2"/>
  <c r="BC16" i="2"/>
  <c r="BA8" i="2"/>
  <c r="BB7" i="2"/>
  <c r="AW14" i="2"/>
  <c r="AW19" i="2"/>
  <c r="BB10" i="2"/>
  <c r="AW29" i="2"/>
  <c r="BB24" i="2"/>
  <c r="BC30" i="2"/>
  <c r="AW6" i="2"/>
  <c r="BB18" i="2"/>
  <c r="BC4" i="2"/>
  <c r="BA25" i="2"/>
  <c r="AW32" i="2"/>
  <c r="BC22" i="2"/>
  <c r="BC27" i="2"/>
  <c r="BC15" i="2"/>
  <c r="BA9" i="2"/>
  <c r="AW12" i="2"/>
  <c r="BB4" i="2"/>
  <c r="BB14" i="2"/>
  <c r="BC31" i="2"/>
  <c r="AW4" i="2"/>
  <c r="BA14" i="2"/>
  <c r="AW27" i="2"/>
  <c r="AW17" i="2"/>
  <c r="BB15" i="2"/>
  <c r="BA12" i="2"/>
  <c r="BC13" i="2"/>
  <c r="BA13" i="2"/>
  <c r="AW20" i="2"/>
  <c r="BB5" i="2"/>
  <c r="BC3" i="2"/>
  <c r="BA5" i="2"/>
  <c r="AW16" i="2"/>
  <c r="BB27" i="2"/>
  <c r="AW24" i="2"/>
  <c r="AW21" i="2"/>
  <c r="BA31" i="2"/>
  <c r="BA26" i="2"/>
  <c r="AW30" i="2"/>
  <c r="BB12" i="2"/>
  <c r="AW25" i="2"/>
  <c r="BA7" i="2"/>
  <c r="BA19" i="2"/>
  <c r="AW10" i="2"/>
  <c r="BA11" i="2"/>
  <c r="BB2" i="2"/>
  <c r="AW23" i="2"/>
  <c r="BB33" i="2"/>
  <c r="BA27" i="2"/>
  <c r="BA21" i="2"/>
  <c r="BC18" i="2"/>
  <c r="BB9" i="2"/>
  <c r="BA20" i="2"/>
  <c r="BB16" i="2"/>
  <c r="BA22" i="2"/>
  <c r="AW8" i="2"/>
  <c r="BB11" i="2"/>
  <c r="BA33" i="2"/>
  <c r="BA29" i="2"/>
  <c r="BC21" i="2"/>
  <c r="BA15" i="2"/>
  <c r="BA6" i="2"/>
  <c r="BC25" i="2"/>
  <c r="AW7" i="2"/>
  <c r="AW13" i="2"/>
  <c r="BA32" i="2"/>
  <c r="BC10" i="2"/>
  <c r="BB31" i="2"/>
  <c r="BC2" i="2"/>
  <c r="BA24" i="2"/>
  <c r="BC17" i="2"/>
  <c r="BC6" i="2"/>
  <c r="BC32" i="2"/>
  <c r="BC19" i="2"/>
  <c r="BA10" i="2"/>
  <c r="AW31" i="2"/>
  <c r="AW3" i="2"/>
  <c r="BA3" i="2"/>
  <c r="AW22" i="2"/>
  <c r="BA17" i="2"/>
  <c r="BA30" i="2"/>
  <c r="BA18" i="2"/>
  <c r="BC9" i="2"/>
  <c r="AW11" i="2"/>
  <c r="BC24" i="2"/>
  <c r="AW9" i="2"/>
  <c r="BA4" i="2"/>
  <c r="BB25" i="2"/>
  <c r="BC7" i="2"/>
  <c r="BB20" i="2"/>
  <c r="BB3" i="2"/>
  <c r="BC5" i="2"/>
  <c r="BB23" i="2"/>
  <c r="BC33" i="2"/>
  <c r="BB21" i="2"/>
  <c r="BC26" i="2"/>
  <c r="BB6" i="2"/>
  <c r="BC12" i="2"/>
  <c r="BB32" i="2"/>
  <c r="BC14" i="2"/>
  <c r="BB17" i="2"/>
  <c r="BB13" i="2"/>
  <c r="AW15" i="2"/>
  <c r="BB29" i="2"/>
  <c r="BB30" i="2"/>
  <c r="AW18" i="2"/>
  <c r="BB19" i="2"/>
  <c r="O40" i="1"/>
  <c r="AD40" i="1" s="1"/>
  <c r="AQ66" i="4"/>
  <c r="AV63" i="4"/>
  <c r="BF51" i="4"/>
  <c r="O25" i="1"/>
  <c r="AD25" i="1" s="1"/>
  <c r="BN28" i="2"/>
  <c r="H28" i="2"/>
  <c r="I28" i="2" s="1"/>
  <c r="BO28" i="2"/>
  <c r="O24" i="1"/>
  <c r="AD24" i="1" s="1"/>
  <c r="O39" i="1"/>
  <c r="AD39" i="1" s="1"/>
  <c r="O33" i="1"/>
  <c r="AD33" i="1" s="1"/>
  <c r="S25" i="1"/>
  <c r="L28" i="2"/>
  <c r="O32" i="1"/>
  <c r="AD32" i="1" s="1"/>
  <c r="G6" i="4"/>
  <c r="BG62" i="4"/>
  <c r="S62" i="4"/>
  <c r="W62" i="4"/>
  <c r="S6" i="1"/>
  <c r="R20" i="2" s="1"/>
  <c r="S39" i="1"/>
  <c r="AA33"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582" i="1" l="1"/>
  <c r="AC542" i="1"/>
  <c r="AD586" i="1"/>
  <c r="AD621" i="1"/>
  <c r="AD496" i="1"/>
  <c r="AD664" i="1"/>
  <c r="AD544" i="1"/>
  <c r="AC504" i="1"/>
  <c r="AD555" i="1"/>
  <c r="AC476" i="1"/>
  <c r="AD377" i="1"/>
  <c r="AD716" i="1"/>
  <c r="AC471" i="1"/>
  <c r="AD607" i="1"/>
  <c r="AD530" i="1"/>
  <c r="AD701" i="1"/>
  <c r="AC671" i="1"/>
  <c r="AC501" i="1"/>
  <c r="AD477" i="1"/>
  <c r="AD532" i="1"/>
  <c r="AC604" i="1"/>
  <c r="AC633" i="1"/>
  <c r="AC473" i="1"/>
  <c r="AD510" i="1"/>
  <c r="AC274" i="1"/>
  <c r="AD636" i="1"/>
  <c r="AC619" i="1"/>
  <c r="AD449" i="1"/>
  <c r="AD526" i="1"/>
  <c r="AD500" i="1"/>
  <c r="AD487" i="1"/>
  <c r="AC306" i="1"/>
  <c r="AC242" i="1"/>
  <c r="AC408" i="1"/>
  <c r="AC397" i="1"/>
  <c r="AD91" i="1"/>
  <c r="AD85" i="1"/>
  <c r="AC588" i="1"/>
  <c r="AC263" i="1"/>
  <c r="AD648" i="1"/>
  <c r="AC623" i="1"/>
  <c r="AC459" i="1"/>
  <c r="AC472" i="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N10" i="1"/>
  <c r="BL8" i="1"/>
  <c r="BN15" i="1"/>
  <c r="BL13" i="1"/>
  <c r="BL6" i="1"/>
  <c r="BN7" i="1"/>
  <c r="BN9" i="1"/>
  <c r="BL7" i="1"/>
  <c r="BL12" i="1"/>
  <c r="BN13" i="1"/>
  <c r="BL15" i="1"/>
  <c r="BN11" i="1"/>
  <c r="BL14" i="1"/>
  <c r="BL11" i="1"/>
  <c r="BN12" i="1"/>
  <c r="BN6" i="1"/>
  <c r="BL10" i="1"/>
  <c r="BN14" i="1"/>
  <c r="BN8" i="1"/>
  <c r="BL9" i="1"/>
  <c r="AC125" i="1"/>
  <c r="AC224" i="1"/>
  <c r="AC387" i="1"/>
  <c r="BP15" i="1"/>
  <c r="BP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E9" i="1"/>
  <c r="BE8" i="1"/>
  <c r="BE7" i="1"/>
  <c r="BE6" i="1"/>
  <c r="BE5" i="1"/>
  <c r="BE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J24" i="2"/>
  <c r="BJ13" i="2"/>
  <c r="BJ8" i="2"/>
  <c r="BJ32" i="2"/>
  <c r="BJ23" i="2"/>
  <c r="BJ6" i="2"/>
  <c r="BJ28" i="2"/>
  <c r="BJ19"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P7" i="1"/>
  <c r="BP8" i="1"/>
  <c r="BP9" i="1"/>
  <c r="BP10" i="1"/>
  <c r="BP11" i="1"/>
  <c r="BP12" i="1"/>
  <c r="BP13" i="1"/>
  <c r="BP6" i="1"/>
  <c r="N37" i="2"/>
  <c r="N36" i="2"/>
  <c r="N35" i="2"/>
  <c r="BN36" i="2"/>
  <c r="BN35" i="2"/>
  <c r="BN37" i="2"/>
  <c r="L37" i="2"/>
  <c r="L36" i="2"/>
  <c r="L35" i="2"/>
  <c r="BO37" i="2"/>
  <c r="BO36" i="2"/>
  <c r="BO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M5" i="1" a="1"/>
  <c r="BM5" i="1" s="1"/>
  <c r="BN5" i="1" s="1"/>
  <c r="BK5" i="1" a="1"/>
  <c r="BK5" i="1" s="1"/>
  <c r="BL5" i="1" s="1"/>
  <c r="AC246" i="1"/>
  <c r="AV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5"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1" i="2"/>
  <c r="K30" i="7"/>
  <c r="AC126" i="1"/>
  <c r="AD189" i="1"/>
  <c r="AC120" i="1"/>
  <c r="AC128" i="1"/>
  <c r="Q3" i="2"/>
  <c r="AC228" i="1"/>
  <c r="AC159" i="1"/>
  <c r="AD78" i="1"/>
  <c r="AC198" i="1"/>
  <c r="AD206" i="1"/>
  <c r="AD182" i="1"/>
  <c r="AC240" i="1"/>
  <c r="AC180" i="1"/>
  <c r="AC141" i="1"/>
  <c r="BH13" i="2"/>
  <c r="BH32" i="2"/>
  <c r="BH6" i="2"/>
  <c r="AD225" i="1"/>
  <c r="AD164" i="1"/>
  <c r="BH19" i="2"/>
  <c r="AD168" i="1"/>
  <c r="AC170" i="1"/>
  <c r="AC156" i="1"/>
  <c r="AA21" i="2"/>
  <c r="AI21" i="2" s="1"/>
  <c r="AC231" i="1"/>
  <c r="BH24" i="2"/>
  <c r="AD239" i="1"/>
  <c r="AC236" i="1"/>
  <c r="AC150" i="1"/>
  <c r="AC122" i="1"/>
  <c r="AV20" i="1"/>
  <c r="AD123" i="1"/>
  <c r="AC102" i="1"/>
  <c r="BH8" i="2"/>
  <c r="BH23" i="2"/>
  <c r="BH28"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V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V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3" i="2"/>
  <c r="BK3" i="2" s="1"/>
  <c r="AC7" i="6"/>
  <c r="D3" i="6"/>
  <c r="AD13" i="6"/>
  <c r="AD10" i="6"/>
  <c r="AD12" i="6"/>
  <c r="AD11" i="6"/>
  <c r="K10" i="6"/>
  <c r="L8" i="7"/>
  <c r="M30" i="7"/>
  <c r="K8" i="7"/>
  <c r="L30" i="7"/>
  <c r="L15" i="6"/>
  <c r="P8" i="6"/>
  <c r="N8" i="7"/>
  <c r="X10" i="6"/>
  <c r="X9" i="6"/>
  <c r="AE12" i="6"/>
  <c r="X7" i="6"/>
  <c r="I31" i="7"/>
  <c r="J31" i="7"/>
  <c r="L31" i="7"/>
  <c r="AE10" i="6"/>
  <c r="L9" i="6"/>
  <c r="AE11" i="6"/>
  <c r="L8" i="6"/>
  <c r="AE8" i="6"/>
  <c r="L10" i="6"/>
  <c r="J26" i="7"/>
  <c r="J27" i="7"/>
  <c r="AE9" i="6"/>
  <c r="L27" i="7"/>
  <c r="K26" i="7"/>
  <c r="M26" i="7"/>
  <c r="M8" i="7"/>
  <c r="K5" i="7"/>
  <c r="L11" i="7"/>
  <c r="L5"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J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L6" i="7"/>
  <c r="AD6" i="7"/>
  <c r="AV6" i="7"/>
  <c r="BN6" i="7"/>
  <c r="CF6" i="7"/>
  <c r="CX6" i="7"/>
  <c r="DP6" i="7"/>
  <c r="EH6" i="7"/>
  <c r="EZ6" i="7"/>
  <c r="FR6" i="7"/>
  <c r="GJ6" i="7"/>
  <c r="M6" i="7"/>
  <c r="AE6" i="7"/>
  <c r="AW6" i="7"/>
  <c r="BO6" i="7"/>
  <c r="CG6" i="7"/>
  <c r="CY6" i="7"/>
  <c r="DQ6" i="7"/>
  <c r="EI6" i="7"/>
  <c r="FA6" i="7"/>
  <c r="FS6" i="7"/>
  <c r="GK6" i="7"/>
  <c r="R6" i="7"/>
  <c r="AJ6" i="7"/>
  <c r="BB6" i="7"/>
  <c r="BT6" i="7"/>
  <c r="CL6" i="7"/>
  <c r="DD6" i="7"/>
  <c r="DV6" i="7"/>
  <c r="EN6" i="7"/>
  <c r="FF6" i="7"/>
  <c r="FX6" i="7"/>
  <c r="GP6" i="7"/>
  <c r="S6" i="7"/>
  <c r="AK6" i="7"/>
  <c r="BC6" i="7"/>
  <c r="BU6" i="7"/>
  <c r="CM6" i="7"/>
  <c r="DE6" i="7"/>
  <c r="DW6" i="7"/>
  <c r="EO6" i="7"/>
  <c r="FG6" i="7"/>
  <c r="FY6" i="7"/>
  <c r="GQ6" i="7"/>
  <c r="X6" i="7"/>
  <c r="BZ6" i="7"/>
  <c r="EB6" i="7"/>
  <c r="GD6" i="7"/>
  <c r="Y6" i="7"/>
  <c r="CA6" i="7"/>
  <c r="EC6" i="7"/>
  <c r="GE6" i="7"/>
  <c r="AP6" i="7"/>
  <c r="CR6" i="7"/>
  <c r="ET6" i="7"/>
  <c r="AQ6" i="7"/>
  <c r="CS6" i="7"/>
  <c r="EU6" i="7"/>
  <c r="BH6" i="7"/>
  <c r="DJ6" i="7"/>
  <c r="FL6" i="7"/>
  <c r="BI6" i="7"/>
  <c r="DK6" i="7"/>
  <c r="FM6"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2" i="7"/>
  <c r="M12" i="7"/>
  <c r="S12" i="7"/>
  <c r="Y12" i="7"/>
  <c r="H12" i="7"/>
  <c r="N12" i="7"/>
  <c r="T12" i="7"/>
  <c r="I12" i="7"/>
  <c r="O12" i="7"/>
  <c r="U12" i="7"/>
  <c r="J12" i="7"/>
  <c r="P12" i="7"/>
  <c r="V12" i="7"/>
  <c r="E12" i="7"/>
  <c r="E34" i="7" s="1"/>
  <c r="K12" i="7"/>
  <c r="Q12" i="7"/>
  <c r="W12" i="7"/>
  <c r="F12" i="7"/>
  <c r="L12" i="7"/>
  <c r="R12" i="7"/>
  <c r="X12"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5" i="7"/>
  <c r="X5" i="7"/>
  <c r="M5" i="7"/>
  <c r="S5" i="7"/>
  <c r="Y5" i="7"/>
  <c r="N5" i="7"/>
  <c r="T5" i="7"/>
  <c r="P5" i="7"/>
  <c r="V5" i="7"/>
  <c r="O5" i="7"/>
  <c r="Q5" i="7"/>
  <c r="U5" i="7"/>
  <c r="W5"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2" i="7"/>
  <c r="AY12" i="7"/>
  <c r="BO12" i="7"/>
  <c r="CE12" i="7"/>
  <c r="CU12" i="7"/>
  <c r="DK12" i="7"/>
  <c r="EA12" i="7"/>
  <c r="EQ12" i="7"/>
  <c r="FG12" i="7"/>
  <c r="FW12" i="7"/>
  <c r="GM12"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2" i="7"/>
  <c r="AZ12" i="7"/>
  <c r="BP12" i="7"/>
  <c r="CF12" i="7"/>
  <c r="CV12" i="7"/>
  <c r="DL12" i="7"/>
  <c r="EB12" i="7"/>
  <c r="ER12" i="7"/>
  <c r="FH12" i="7"/>
  <c r="FX12" i="7"/>
  <c r="GN12" i="7"/>
  <c r="Q165" i="6"/>
  <c r="Q173" i="6"/>
  <c r="AK12" i="7"/>
  <c r="BA12" i="7"/>
  <c r="BQ12" i="7"/>
  <c r="CG12" i="7"/>
  <c r="CW12" i="7"/>
  <c r="DM12" i="7"/>
  <c r="EC12" i="7"/>
  <c r="ES12" i="7"/>
  <c r="FI12" i="7"/>
  <c r="FY12" i="7"/>
  <c r="GO12" i="7"/>
  <c r="Q29" i="6"/>
  <c r="Q37" i="6"/>
  <c r="Q45" i="6"/>
  <c r="Q53" i="6"/>
  <c r="Q61" i="6"/>
  <c r="Q69" i="6"/>
  <c r="Q77" i="6"/>
  <c r="Q85" i="6"/>
  <c r="Q93" i="6"/>
  <c r="Q101" i="6"/>
  <c r="Q109" i="6"/>
  <c r="Q117" i="6"/>
  <c r="Q125" i="6"/>
  <c r="Q133" i="6"/>
  <c r="Q141" i="6"/>
  <c r="Q149" i="6"/>
  <c r="AL12" i="7"/>
  <c r="BB12" i="7"/>
  <c r="BR12" i="7"/>
  <c r="CH12" i="7"/>
  <c r="CX12" i="7"/>
  <c r="DN12" i="7"/>
  <c r="ED12" i="7"/>
  <c r="ET12" i="7"/>
  <c r="FJ12" i="7"/>
  <c r="FZ12" i="7"/>
  <c r="GP12" i="7"/>
  <c r="AM12" i="7"/>
  <c r="BC12" i="7"/>
  <c r="BS12" i="7"/>
  <c r="CI12" i="7"/>
  <c r="CY12" i="7"/>
  <c r="DO12" i="7"/>
  <c r="EE12" i="7"/>
  <c r="EU12" i="7"/>
  <c r="FK12" i="7"/>
  <c r="GA12" i="7"/>
  <c r="GQ12" i="7"/>
  <c r="Q28" i="6"/>
  <c r="Q36" i="6"/>
  <c r="Q44" i="6"/>
  <c r="Q52" i="6"/>
  <c r="Q60" i="6"/>
  <c r="Q68" i="6"/>
  <c r="Q76" i="6"/>
  <c r="Q84" i="6"/>
  <c r="Q92" i="6"/>
  <c r="Q100" i="6"/>
  <c r="Q108" i="6"/>
  <c r="Q116" i="6"/>
  <c r="Q124" i="6"/>
  <c r="Q132" i="6"/>
  <c r="Q140" i="6"/>
  <c r="Q148" i="6"/>
  <c r="Q156" i="6"/>
  <c r="Q164" i="6"/>
  <c r="Q172" i="6"/>
  <c r="Q180" i="6"/>
  <c r="Q188" i="6"/>
  <c r="Q196" i="6"/>
  <c r="AN12" i="7"/>
  <c r="BD12" i="7"/>
  <c r="BT12" i="7"/>
  <c r="CJ12" i="7"/>
  <c r="CZ12" i="7"/>
  <c r="DP12" i="7"/>
  <c r="EF12" i="7"/>
  <c r="EV12" i="7"/>
  <c r="FL12" i="7"/>
  <c r="GB12" i="7"/>
  <c r="GR12" i="7"/>
  <c r="AO12" i="7"/>
  <c r="BE12" i="7"/>
  <c r="BU12" i="7"/>
  <c r="CK12" i="7"/>
  <c r="DA12" i="7"/>
  <c r="DQ12" i="7"/>
  <c r="EG12" i="7"/>
  <c r="EW12" i="7"/>
  <c r="FM12" i="7"/>
  <c r="GC12" i="7"/>
  <c r="GS12" i="7"/>
  <c r="Q27" i="6"/>
  <c r="Q35" i="6"/>
  <c r="Q43" i="6"/>
  <c r="Q51" i="6"/>
  <c r="Q59" i="6"/>
  <c r="Q67" i="6"/>
  <c r="Q75" i="6"/>
  <c r="Q83" i="6"/>
  <c r="Q91" i="6"/>
  <c r="Q99" i="6"/>
  <c r="Q107" i="6"/>
  <c r="Q115" i="6"/>
  <c r="Q123" i="6"/>
  <c r="Q131" i="6"/>
  <c r="Q139" i="6"/>
  <c r="Q147" i="6"/>
  <c r="Q155" i="6"/>
  <c r="Q163" i="6"/>
  <c r="Q171" i="6"/>
  <c r="Q179" i="6"/>
  <c r="Q187" i="6"/>
  <c r="Q195" i="6"/>
  <c r="Z12" i="7"/>
  <c r="AP12" i="7"/>
  <c r="BF12" i="7"/>
  <c r="BV12" i="7"/>
  <c r="CL12" i="7"/>
  <c r="DB12" i="7"/>
  <c r="DR12" i="7"/>
  <c r="EH12" i="7"/>
  <c r="EX12" i="7"/>
  <c r="FN12" i="7"/>
  <c r="GD12" i="7"/>
  <c r="GT12" i="7"/>
  <c r="Q186" i="6"/>
  <c r="Q194" i="6"/>
  <c r="Q199" i="6"/>
  <c r="AA12" i="7"/>
  <c r="AQ12" i="7"/>
  <c r="BG12" i="7"/>
  <c r="BW12" i="7"/>
  <c r="CM12" i="7"/>
  <c r="DC12" i="7"/>
  <c r="DS12" i="7"/>
  <c r="EI12" i="7"/>
  <c r="EY12" i="7"/>
  <c r="FO12" i="7"/>
  <c r="GE12" i="7"/>
  <c r="GU12" i="7"/>
  <c r="Q26" i="6"/>
  <c r="Q34" i="6"/>
  <c r="Q42" i="6"/>
  <c r="Q50" i="6"/>
  <c r="Q58" i="6"/>
  <c r="Q66" i="6"/>
  <c r="Q74" i="6"/>
  <c r="Q82" i="6"/>
  <c r="Q90" i="6"/>
  <c r="Q98" i="6"/>
  <c r="Q106" i="6"/>
  <c r="Q114" i="6"/>
  <c r="Q122" i="6"/>
  <c r="Q130" i="6"/>
  <c r="Q138" i="6"/>
  <c r="Q146" i="6"/>
  <c r="Q154" i="6"/>
  <c r="Q162" i="6"/>
  <c r="Q170" i="6"/>
  <c r="Q178" i="6"/>
  <c r="Q127" i="6"/>
  <c r="Q175" i="6"/>
  <c r="Q183" i="6"/>
  <c r="AB12" i="7"/>
  <c r="AR12" i="7"/>
  <c r="BH12" i="7"/>
  <c r="BX12" i="7"/>
  <c r="CN12" i="7"/>
  <c r="DD12" i="7"/>
  <c r="DT12" i="7"/>
  <c r="EJ12" i="7"/>
  <c r="EZ12" i="7"/>
  <c r="FP12" i="7"/>
  <c r="GF12" i="7"/>
  <c r="Q167" i="6"/>
  <c r="AC12" i="7"/>
  <c r="AS12" i="7"/>
  <c r="BI12" i="7"/>
  <c r="BY12" i="7"/>
  <c r="CO12" i="7"/>
  <c r="DE12" i="7"/>
  <c r="DU12" i="7"/>
  <c r="EK12" i="7"/>
  <c r="FA12" i="7"/>
  <c r="FQ12" i="7"/>
  <c r="GG12"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2" i="7"/>
  <c r="AT12" i="7"/>
  <c r="BJ12" i="7"/>
  <c r="BZ12" i="7"/>
  <c r="CP12" i="7"/>
  <c r="DF12" i="7"/>
  <c r="DV12" i="7"/>
  <c r="EL12" i="7"/>
  <c r="FB12" i="7"/>
  <c r="FR12" i="7"/>
  <c r="GH12" i="7"/>
  <c r="Q47" i="6"/>
  <c r="Q55" i="6"/>
  <c r="Q63" i="6"/>
  <c r="Q71" i="6"/>
  <c r="Q191" i="6"/>
  <c r="AE12" i="7"/>
  <c r="AU12" i="7"/>
  <c r="BK12" i="7"/>
  <c r="CA12" i="7"/>
  <c r="CQ12" i="7"/>
  <c r="DG12" i="7"/>
  <c r="DW12" i="7"/>
  <c r="EM12" i="7"/>
  <c r="FC12" i="7"/>
  <c r="FS12" i="7"/>
  <c r="GI12"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2" i="7"/>
  <c r="AV12" i="7"/>
  <c r="BL12" i="7"/>
  <c r="CB12" i="7"/>
  <c r="CR12" i="7"/>
  <c r="DH12" i="7"/>
  <c r="DX12" i="7"/>
  <c r="EN12" i="7"/>
  <c r="FD12" i="7"/>
  <c r="FT12" i="7"/>
  <c r="GJ12" i="7"/>
  <c r="Q143" i="6"/>
  <c r="Q151" i="6"/>
  <c r="Q159" i="6"/>
  <c r="AG12" i="7"/>
  <c r="AW12" i="7"/>
  <c r="BM12" i="7"/>
  <c r="CC12" i="7"/>
  <c r="CS12" i="7"/>
  <c r="DI12" i="7"/>
  <c r="DY12" i="7"/>
  <c r="EO12" i="7"/>
  <c r="FE12" i="7"/>
  <c r="FU12" i="7"/>
  <c r="GK12" i="7"/>
  <c r="Q31" i="6"/>
  <c r="Q39" i="6"/>
  <c r="Q95" i="6"/>
  <c r="AH12" i="7"/>
  <c r="AX12" i="7"/>
  <c r="BN12" i="7"/>
  <c r="CD12" i="7"/>
  <c r="CT12" i="7"/>
  <c r="DJ12" i="7"/>
  <c r="DZ12" i="7"/>
  <c r="EP12" i="7"/>
  <c r="FF12" i="7"/>
  <c r="FV12" i="7"/>
  <c r="GL12"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5" i="7"/>
  <c r="AQ5" i="7"/>
  <c r="BG5" i="7"/>
  <c r="BW5" i="7"/>
  <c r="CM5" i="7"/>
  <c r="DC5" i="7"/>
  <c r="DS5" i="7"/>
  <c r="EI5" i="7"/>
  <c r="EY5" i="7"/>
  <c r="FO5" i="7"/>
  <c r="GE5" i="7"/>
  <c r="GU5" i="7"/>
  <c r="AB5" i="7"/>
  <c r="AR5" i="7"/>
  <c r="BH5" i="7"/>
  <c r="BX5" i="7"/>
  <c r="CN5" i="7"/>
  <c r="DD5" i="7"/>
  <c r="DT5" i="7"/>
  <c r="EJ5" i="7"/>
  <c r="EZ5" i="7"/>
  <c r="FP5" i="7"/>
  <c r="GF5" i="7"/>
  <c r="AC5" i="7"/>
  <c r="BI5" i="7"/>
  <c r="BY5" i="7"/>
  <c r="CO5" i="7"/>
  <c r="DE5" i="7"/>
  <c r="DU5" i="7"/>
  <c r="EK5" i="7"/>
  <c r="FA5" i="7"/>
  <c r="FQ5" i="7"/>
  <c r="GG5" i="7"/>
  <c r="AD5" i="7"/>
  <c r="AT5" i="7"/>
  <c r="BJ5" i="7"/>
  <c r="BZ5" i="7"/>
  <c r="CP5" i="7"/>
  <c r="DF5" i="7"/>
  <c r="DV5" i="7"/>
  <c r="EL5" i="7"/>
  <c r="FB5" i="7"/>
  <c r="FR5" i="7"/>
  <c r="GH5" i="7"/>
  <c r="AE5" i="7"/>
  <c r="AU5" i="7"/>
  <c r="BK5" i="7"/>
  <c r="CA5" i="7"/>
  <c r="CQ5" i="7"/>
  <c r="DG5" i="7"/>
  <c r="DW5" i="7"/>
  <c r="EM5" i="7"/>
  <c r="FC5" i="7"/>
  <c r="FS5" i="7"/>
  <c r="GI5" i="7"/>
  <c r="AF5" i="7"/>
  <c r="AV5" i="7"/>
  <c r="BL5" i="7"/>
  <c r="CB5" i="7"/>
  <c r="CR5" i="7"/>
  <c r="DH5" i="7"/>
  <c r="DX5" i="7"/>
  <c r="EN5" i="7"/>
  <c r="FD5" i="7"/>
  <c r="FT5" i="7"/>
  <c r="GJ5" i="7"/>
  <c r="AG5" i="7"/>
  <c r="AW5" i="7"/>
  <c r="BM5" i="7"/>
  <c r="CC5" i="7"/>
  <c r="CS5" i="7"/>
  <c r="DI5" i="7"/>
  <c r="DY5" i="7"/>
  <c r="EO5" i="7"/>
  <c r="FE5" i="7"/>
  <c r="FU5" i="7"/>
  <c r="GK5" i="7"/>
  <c r="AH5" i="7"/>
  <c r="AX5" i="7"/>
  <c r="BN5" i="7"/>
  <c r="CD5" i="7"/>
  <c r="CT5" i="7"/>
  <c r="DJ5" i="7"/>
  <c r="DZ5" i="7"/>
  <c r="EP5" i="7"/>
  <c r="FF5" i="7"/>
  <c r="FV5" i="7"/>
  <c r="GL5" i="7"/>
  <c r="AI5" i="7"/>
  <c r="AY5" i="7"/>
  <c r="BO5" i="7"/>
  <c r="CE5" i="7"/>
  <c r="CU5" i="7"/>
  <c r="DK5" i="7"/>
  <c r="EA5" i="7"/>
  <c r="EQ5" i="7"/>
  <c r="FG5" i="7"/>
  <c r="FW5" i="7"/>
  <c r="GM5" i="7"/>
  <c r="AJ5" i="7"/>
  <c r="AZ5" i="7"/>
  <c r="BP5" i="7"/>
  <c r="CF5" i="7"/>
  <c r="CV5" i="7"/>
  <c r="DL5" i="7"/>
  <c r="EB5" i="7"/>
  <c r="ER5" i="7"/>
  <c r="FH5" i="7"/>
  <c r="FX5" i="7"/>
  <c r="GN5" i="7"/>
  <c r="AK5" i="7"/>
  <c r="BA5" i="7"/>
  <c r="BQ5" i="7"/>
  <c r="CG5" i="7"/>
  <c r="CW5" i="7"/>
  <c r="DM5" i="7"/>
  <c r="EC5" i="7"/>
  <c r="ES5" i="7"/>
  <c r="FI5" i="7"/>
  <c r="FY5" i="7"/>
  <c r="GO5" i="7"/>
  <c r="AL5" i="7"/>
  <c r="BB5" i="7"/>
  <c r="BR5" i="7"/>
  <c r="CH5" i="7"/>
  <c r="CX5" i="7"/>
  <c r="DN5" i="7"/>
  <c r="ED5" i="7"/>
  <c r="ET5" i="7"/>
  <c r="FJ5" i="7"/>
  <c r="FZ5" i="7"/>
  <c r="GP5" i="7"/>
  <c r="AM5" i="7"/>
  <c r="BC5" i="7"/>
  <c r="BS5" i="7"/>
  <c r="CI5" i="7"/>
  <c r="CY5" i="7"/>
  <c r="DO5" i="7"/>
  <c r="EE5" i="7"/>
  <c r="EU5" i="7"/>
  <c r="FK5" i="7"/>
  <c r="GA5" i="7"/>
  <c r="GQ5"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5" i="7"/>
  <c r="BD5" i="7"/>
  <c r="BT5" i="7"/>
  <c r="CJ5" i="7"/>
  <c r="CZ5" i="7"/>
  <c r="DP5" i="7"/>
  <c r="EF5" i="7"/>
  <c r="EV5" i="7"/>
  <c r="FL5" i="7"/>
  <c r="GB5" i="7"/>
  <c r="GR5" i="7"/>
  <c r="AO5" i="7"/>
  <c r="BE5" i="7"/>
  <c r="BU5" i="7"/>
  <c r="CK5" i="7"/>
  <c r="DA5" i="7"/>
  <c r="DQ5" i="7"/>
  <c r="EG5" i="7"/>
  <c r="EW5" i="7"/>
  <c r="FM5" i="7"/>
  <c r="GC5" i="7"/>
  <c r="GS5" i="7"/>
  <c r="Z5" i="7"/>
  <c r="AP5" i="7"/>
  <c r="BF5" i="7"/>
  <c r="BV5" i="7"/>
  <c r="CL5" i="7"/>
  <c r="DB5" i="7"/>
  <c r="DR5" i="7"/>
  <c r="EH5" i="7"/>
  <c r="EX5" i="7"/>
  <c r="FN5" i="7"/>
  <c r="GD5" i="7"/>
  <c r="GT5"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6" i="2"/>
  <c r="AG6" i="2" s="1"/>
  <c r="Z27" i="2"/>
  <c r="S6" i="2"/>
  <c r="AI6" i="2" s="1"/>
  <c r="Z4" i="2"/>
  <c r="Q25" i="2"/>
  <c r="S16" i="2"/>
  <c r="BK16" i="2" s="1"/>
  <c r="R10" i="2"/>
  <c r="BK10" i="2" s="1"/>
  <c r="Y27" i="2"/>
  <c r="Q21" i="2"/>
  <c r="S25" i="2"/>
  <c r="BK25" i="2" s="1"/>
  <c r="AA27" i="2"/>
  <c r="AI27" i="2" s="1"/>
  <c r="S29" i="2"/>
  <c r="BK29" i="2" s="1"/>
  <c r="Q29" i="2"/>
  <c r="R4" i="2"/>
  <c r="Y22" i="2"/>
  <c r="S4" i="2"/>
  <c r="S32" i="2"/>
  <c r="AI32" i="2" s="1"/>
  <c r="R32" i="2"/>
  <c r="AG32" i="2" s="1"/>
  <c r="R8" i="2"/>
  <c r="AG8" i="2" s="1"/>
  <c r="R21" i="2"/>
  <c r="BK21" i="2" s="1"/>
  <c r="R15" i="2"/>
  <c r="S33" i="2"/>
  <c r="AI33" i="2" s="1"/>
  <c r="Q33" i="2"/>
  <c r="AA11" i="2"/>
  <c r="S8" i="2"/>
  <c r="AI8" i="2" s="1"/>
  <c r="AA25" i="2"/>
  <c r="R27" i="2"/>
  <c r="BK27" i="2" s="1"/>
  <c r="Z26" i="2"/>
  <c r="BJ26" i="2" s="1"/>
  <c r="AA10" i="2"/>
  <c r="AI10" i="2" s="1"/>
  <c r="Y10" i="2"/>
  <c r="R11" i="2"/>
  <c r="S11" i="2"/>
  <c r="Z10" i="2"/>
  <c r="Y18" i="2"/>
  <c r="AF20" i="2"/>
  <c r="S30" i="2"/>
  <c r="S2" i="2"/>
  <c r="Y7" i="2"/>
  <c r="R30" i="2"/>
  <c r="Q30" i="2"/>
  <c r="BO53" i="5"/>
  <c r="R2" i="2"/>
  <c r="CH6" i="2"/>
  <c r="CH5" i="2"/>
  <c r="AD26" i="2"/>
  <c r="AH6" i="2"/>
  <c r="AH7" i="2"/>
  <c r="Y25" i="2"/>
  <c r="Z11" i="2"/>
  <c r="BO46" i="5"/>
  <c r="AH28" i="2"/>
  <c r="Y31" i="2"/>
  <c r="Z18" i="2"/>
  <c r="AG18" i="2" s="1"/>
  <c r="S26" i="2"/>
  <c r="AI26" i="2" s="1"/>
  <c r="Q27" i="2"/>
  <c r="Z25" i="2"/>
  <c r="Z22" i="2"/>
  <c r="AA22" i="2"/>
  <c r="S22" i="2"/>
  <c r="Q17" i="2"/>
  <c r="AA7" i="2"/>
  <c r="R22" i="2"/>
  <c r="AA18" i="2"/>
  <c r="Q16" i="2"/>
  <c r="S17" i="2"/>
  <c r="BK17" i="2" s="1"/>
  <c r="R26" i="2"/>
  <c r="Q15" i="2"/>
  <c r="AA31" i="2"/>
  <c r="Q22" i="2"/>
  <c r="AD16" i="2"/>
  <c r="Y11" i="2"/>
  <c r="AE11" i="2" s="1"/>
  <c r="Y26" i="2"/>
  <c r="AE26" i="2" s="1"/>
  <c r="Z7" i="2"/>
  <c r="S9" i="2"/>
  <c r="Z31" i="2"/>
  <c r="BO14" i="5"/>
  <c r="Q9" i="2"/>
  <c r="S15" i="2"/>
  <c r="BO11" i="5"/>
  <c r="AA2" i="2"/>
  <c r="BO8" i="5"/>
  <c r="CB3" i="2"/>
  <c r="CB12" i="2" s="1"/>
  <c r="BO60" i="5"/>
  <c r="BO17" i="5"/>
  <c r="BO3" i="5"/>
  <c r="BO50" i="5"/>
  <c r="BO19" i="5"/>
  <c r="BO33" i="5"/>
  <c r="BO24" i="5"/>
  <c r="AF10" i="2"/>
  <c r="BO10" i="5"/>
  <c r="Z5" i="2"/>
  <c r="Q13" i="2"/>
  <c r="AE13" i="2" s="1"/>
  <c r="Y21"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3" i="2"/>
  <c r="AG13" i="2" s="1"/>
  <c r="BO26" i="5"/>
  <c r="BO22" i="5"/>
  <c r="BO62" i="5"/>
  <c r="BO38" i="5"/>
  <c r="BO47" i="5"/>
  <c r="BO32" i="5"/>
  <c r="BO57" i="5"/>
  <c r="BO51" i="5"/>
  <c r="BO52" i="5"/>
  <c r="BO18" i="5"/>
  <c r="BO34" i="5"/>
  <c r="BO28" i="5"/>
  <c r="BO39" i="5"/>
  <c r="BO12" i="5"/>
  <c r="BO7" i="5"/>
  <c r="BO6" i="5"/>
  <c r="BO4" i="5"/>
  <c r="BO56" i="5"/>
  <c r="BO58" i="5"/>
  <c r="BO64" i="5"/>
  <c r="BO63" i="5"/>
  <c r="Z20" i="2"/>
  <c r="AG20" i="2" s="1"/>
  <c r="Z17" i="2"/>
  <c r="AG17" i="2" s="1"/>
  <c r="Y20" i="2"/>
  <c r="Y17" i="2"/>
  <c r="Y2" i="2"/>
  <c r="AE2" i="2" s="1"/>
  <c r="AA3" i="2"/>
  <c r="BJ3" i="2" s="1"/>
  <c r="AA17" i="2"/>
  <c r="Y3" i="2"/>
  <c r="Q5" i="2"/>
  <c r="Q18" i="2"/>
  <c r="R9" i="2"/>
  <c r="AA20" i="2"/>
  <c r="S12" i="2"/>
  <c r="BK12" i="2" s="1"/>
  <c r="BO42" i="5"/>
  <c r="S18" i="2"/>
  <c r="BK18" i="2" s="1"/>
  <c r="Q12" i="2"/>
  <c r="Z2" i="2"/>
  <c r="R5" i="2"/>
  <c r="BK5" i="2" s="1"/>
  <c r="BO21" i="5"/>
  <c r="S23" i="2"/>
  <c r="AI23" i="2" s="1"/>
  <c r="AH14" i="2"/>
  <c r="AF24" i="2"/>
  <c r="AH21" i="2"/>
  <c r="AD15" i="2"/>
  <c r="AH25" i="2"/>
  <c r="AH9" i="2"/>
  <c r="AF14" i="2"/>
  <c r="AB31" i="2"/>
  <c r="AB5" i="2"/>
  <c r="AB32" i="2"/>
  <c r="AF6" i="2"/>
  <c r="AH31" i="2"/>
  <c r="AH5" i="2"/>
  <c r="AF31" i="2"/>
  <c r="AB21" i="2"/>
  <c r="AD18" i="2"/>
  <c r="AD11" i="2"/>
  <c r="AH13" i="2"/>
  <c r="AH19" i="2"/>
  <c r="AD30" i="2"/>
  <c r="AB15" i="2"/>
  <c r="AB20" i="2"/>
  <c r="AB12" i="2"/>
  <c r="AD32" i="2"/>
  <c r="AD13" i="2"/>
  <c r="AH22" i="2"/>
  <c r="AE8" i="2"/>
  <c r="AD3" i="2"/>
  <c r="AH16" i="2"/>
  <c r="AD27" i="2"/>
  <c r="AF23" i="2"/>
  <c r="AF9" i="2"/>
  <c r="AD17" i="2"/>
  <c r="AH10" i="2"/>
  <c r="AB28" i="2"/>
  <c r="AD21" i="2"/>
  <c r="AB14" i="2"/>
  <c r="AH3" i="2"/>
  <c r="AF30" i="2"/>
  <c r="AD7" i="2"/>
  <c r="AD24" i="2"/>
  <c r="AD22" i="2"/>
  <c r="AH27" i="2"/>
  <c r="AE6" i="2"/>
  <c r="AD25" i="2"/>
  <c r="AH29" i="2"/>
  <c r="AD19" i="2"/>
  <c r="AB26" i="2"/>
  <c r="AB18" i="2"/>
  <c r="AD31" i="2"/>
  <c r="AD8" i="2"/>
  <c r="AH20" i="2"/>
  <c r="AH17" i="2"/>
  <c r="AD6" i="2"/>
  <c r="AD20" i="2"/>
  <c r="AE32" i="2"/>
  <c r="AB22" i="2"/>
  <c r="AF11" i="2"/>
  <c r="AH23" i="2"/>
  <c r="AH12" i="2"/>
  <c r="AF32" i="2"/>
  <c r="AB24" i="2"/>
  <c r="AH11" i="2"/>
  <c r="AD12" i="2"/>
  <c r="AD9" i="2"/>
  <c r="AF22" i="2"/>
  <c r="AH33" i="2"/>
  <c r="AD23" i="2"/>
  <c r="AD29" i="2"/>
  <c r="AB17" i="2"/>
  <c r="AH30" i="2"/>
  <c r="AH15" i="2"/>
  <c r="AB7" i="2"/>
  <c r="AH18" i="2"/>
  <c r="AD5" i="2"/>
  <c r="AF18" i="2"/>
  <c r="AH26" i="2"/>
  <c r="AB3" i="2"/>
  <c r="AB13" i="2"/>
  <c r="AB27" i="2"/>
  <c r="AB16" i="2"/>
  <c r="AF13" i="2"/>
  <c r="AH32" i="2"/>
  <c r="AH2" i="2"/>
  <c r="AB33" i="2"/>
  <c r="AB4" i="2"/>
  <c r="AB2" i="2"/>
  <c r="AF33" i="2"/>
  <c r="AF25" i="2"/>
  <c r="AH8" i="2"/>
  <c r="AB9" i="2"/>
  <c r="AD28" i="2"/>
  <c r="AF27" i="2"/>
  <c r="AF15" i="2"/>
  <c r="AF17" i="2"/>
  <c r="AB29" i="2"/>
  <c r="AB30" i="2"/>
  <c r="AF28" i="2"/>
  <c r="AD14" i="2"/>
  <c r="AF29" i="2"/>
  <c r="AD33" i="2"/>
  <c r="AF21" i="2"/>
  <c r="AF4" i="2"/>
  <c r="AF19" i="2"/>
  <c r="AB10" i="2"/>
  <c r="AB8" i="2"/>
  <c r="AB11" i="2"/>
  <c r="AB23" i="2"/>
  <c r="AD10" i="2"/>
  <c r="AF12" i="2"/>
  <c r="AF8" i="2"/>
  <c r="AF16" i="2"/>
  <c r="AD4" i="2"/>
  <c r="AG3" i="2"/>
  <c r="AF26" i="2"/>
  <c r="AB6" i="2"/>
  <c r="AB25" i="2"/>
  <c r="AB19" i="2"/>
  <c r="AI13" i="2"/>
  <c r="AF3" i="2"/>
  <c r="AF5" i="2"/>
  <c r="AF7" i="2"/>
  <c r="AH4" i="2"/>
  <c r="AF2" i="2"/>
  <c r="AD2" i="2"/>
  <c r="Z9" i="2"/>
  <c r="R19" i="2"/>
  <c r="AG19" i="2" s="1"/>
  <c r="BR11" i="2"/>
  <c r="J15" i="2"/>
  <c r="BG15" i="2" s="1"/>
  <c r="G15" i="2"/>
  <c r="J25" i="2"/>
  <c r="BG25" i="2" s="1"/>
  <c r="G25" i="2"/>
  <c r="J26" i="2"/>
  <c r="BG26" i="2" s="1"/>
  <c r="BR24" i="2"/>
  <c r="J24" i="2"/>
  <c r="E24" i="2" s="1"/>
  <c r="BP17" i="2"/>
  <c r="X24" i="2"/>
  <c r="BR17" i="2"/>
  <c r="BR6" i="2"/>
  <c r="J8" i="2"/>
  <c r="BG8" i="2" s="1"/>
  <c r="X8" i="2"/>
  <c r="X25" i="2"/>
  <c r="X9" i="2"/>
  <c r="BP6" i="2"/>
  <c r="J13" i="2"/>
  <c r="E13" i="2" s="1"/>
  <c r="BP9" i="2"/>
  <c r="BR9" i="2"/>
  <c r="X12" i="2"/>
  <c r="BP30" i="2"/>
  <c r="AA15" i="2"/>
  <c r="Z15" i="2"/>
  <c r="X27" i="2"/>
  <c r="X33" i="2"/>
  <c r="S7" i="2"/>
  <c r="AA30" i="2"/>
  <c r="BR7" i="2"/>
  <c r="BQ11" i="2"/>
  <c r="Z29" i="2"/>
  <c r="AG29" i="2" s="1"/>
  <c r="AA29" i="2"/>
  <c r="AA5" i="2"/>
  <c r="BR16" i="2"/>
  <c r="X16" i="2"/>
  <c r="BQ4" i="2"/>
  <c r="X19" i="2"/>
  <c r="BP4" i="2"/>
  <c r="BR19" i="2"/>
  <c r="BR33" i="2"/>
  <c r="BR30" i="2"/>
  <c r="X15" i="2"/>
  <c r="X2" i="2"/>
  <c r="S20" i="2"/>
  <c r="BK20" i="2" s="1"/>
  <c r="X23" i="2"/>
  <c r="BR32" i="2"/>
  <c r="BR20" i="2"/>
  <c r="BR4" i="2"/>
  <c r="X31" i="2"/>
  <c r="BR21" i="2"/>
  <c r="BR31" i="2"/>
  <c r="BR15" i="2"/>
  <c r="X20" i="2"/>
  <c r="J6" i="2"/>
  <c r="E6" i="2" s="1"/>
  <c r="X11" i="2"/>
  <c r="X30" i="2"/>
  <c r="BP2" i="2"/>
  <c r="BR2" i="2"/>
  <c r="BQ9" i="2"/>
  <c r="BP27" i="2"/>
  <c r="BP32" i="2"/>
  <c r="BQ32" i="2"/>
  <c r="BP16" i="2"/>
  <c r="BP21" i="2"/>
  <c r="BP33" i="2"/>
  <c r="X10" i="2"/>
  <c r="BR27" i="2"/>
  <c r="BP15" i="2"/>
  <c r="X32" i="2"/>
  <c r="X17" i="2"/>
  <c r="BQ20" i="2"/>
  <c r="BR23" i="2"/>
  <c r="BR29" i="2"/>
  <c r="BR8" i="2"/>
  <c r="BP8" i="2"/>
  <c r="BP13" i="2"/>
  <c r="X21" i="2"/>
  <c r="BR26" i="2"/>
  <c r="X26" i="2"/>
  <c r="BR25" i="2"/>
  <c r="BR18" i="2"/>
  <c r="J29" i="2"/>
  <c r="E29" i="2" s="1"/>
  <c r="X14" i="2"/>
  <c r="BP20" i="2"/>
  <c r="Q20" i="2"/>
  <c r="S19" i="2"/>
  <c r="Y9" i="2"/>
  <c r="Q19" i="2"/>
  <c r="AE19" i="2" s="1"/>
  <c r="Y4" i="2"/>
  <c r="AE4" i="2" s="1"/>
  <c r="R31" i="2"/>
  <c r="Y15" i="2"/>
  <c r="Q31" i="2"/>
  <c r="Y5" i="2"/>
  <c r="S24" i="2"/>
  <c r="AI24" i="2" s="1"/>
  <c r="Q24" i="2"/>
  <c r="AE24" i="2" s="1"/>
  <c r="AA14" i="2"/>
  <c r="Y14" i="2"/>
  <c r="Z14" i="2"/>
  <c r="R23" i="2"/>
  <c r="Y29" i="2"/>
  <c r="Q23" i="2"/>
  <c r="AE23" i="2" s="1"/>
  <c r="AA4" i="2"/>
  <c r="Q14" i="2"/>
  <c r="Y16" i="2"/>
  <c r="S14" i="2"/>
  <c r="Z33" i="2"/>
  <c r="BJ33" i="2" s="1"/>
  <c r="Q28" i="2"/>
  <c r="AE28" i="2" s="1"/>
  <c r="AA12" i="2"/>
  <c r="Y12" i="2"/>
  <c r="Z12" i="2"/>
  <c r="AG12" i="2" s="1"/>
  <c r="BP11" i="2"/>
  <c r="P23" i="2"/>
  <c r="BP31" i="2"/>
  <c r="Z30" i="2"/>
  <c r="Q7" i="2"/>
  <c r="R7" i="2"/>
  <c r="Y30" i="2"/>
  <c r="BP18" i="2"/>
  <c r="X22" i="2"/>
  <c r="Y33" i="2"/>
  <c r="BR22" i="2"/>
  <c r="S31" i="2"/>
  <c r="J4" i="2"/>
  <c r="X4" i="2"/>
  <c r="J3" i="2"/>
  <c r="X5" i="2"/>
  <c r="BR5" i="2"/>
  <c r="X3" i="2"/>
  <c r="P4" i="2"/>
  <c r="BQ24" i="2"/>
  <c r="BR3" i="2"/>
  <c r="P25" i="2"/>
  <c r="X29" i="2"/>
  <c r="P2" i="2"/>
  <c r="X6" i="2"/>
  <c r="P16" i="2"/>
  <c r="P31" i="2"/>
  <c r="P27" i="2"/>
  <c r="X13" i="2"/>
  <c r="P12" i="2"/>
  <c r="P18" i="2"/>
  <c r="X18" i="2"/>
  <c r="P22" i="2"/>
  <c r="P33" i="2"/>
  <c r="BP29" i="2"/>
  <c r="BP24" i="2"/>
  <c r="BP5" i="2"/>
  <c r="BP23" i="2"/>
  <c r="BP3" i="2"/>
  <c r="BP14" i="2"/>
  <c r="BR13" i="2"/>
  <c r="BQ25" i="2"/>
  <c r="BP12" i="2"/>
  <c r="BP26" i="2"/>
  <c r="BP19" i="2"/>
  <c r="BQ21" i="2"/>
  <c r="BQ17" i="2"/>
  <c r="BP25" i="2"/>
  <c r="BQ10" i="2"/>
  <c r="BP10" i="2"/>
  <c r="BP22" i="2"/>
  <c r="BQ30" i="2"/>
  <c r="BQ19" i="2"/>
  <c r="BQ7" i="2"/>
  <c r="BP7" i="2"/>
  <c r="BR10" i="2"/>
  <c r="Z16" i="2"/>
  <c r="AG16" i="2" s="1"/>
  <c r="AA16" i="2"/>
  <c r="R14" i="2"/>
  <c r="X7" i="2"/>
  <c r="R24" i="2"/>
  <c r="AG24" i="2" s="1"/>
  <c r="P5" i="2"/>
  <c r="BR12" i="2"/>
  <c r="J27" i="2"/>
  <c r="E27" i="2" s="1"/>
  <c r="AA9" i="2"/>
  <c r="BQ23" i="2"/>
  <c r="J9" i="2"/>
  <c r="E9" i="2" s="1"/>
  <c r="P19" i="2"/>
  <c r="BR14" i="2"/>
  <c r="BQ8" i="2"/>
  <c r="P8" i="2"/>
  <c r="J22" i="2"/>
  <c r="E22" i="2" s="1"/>
  <c r="BQ22" i="2"/>
  <c r="BQ2" i="2"/>
  <c r="J10" i="2"/>
  <c r="E10" i="2" s="1"/>
  <c r="P10" i="2"/>
  <c r="BQ26" i="2"/>
  <c r="P26" i="2"/>
  <c r="J19" i="2"/>
  <c r="E19" i="2" s="1"/>
  <c r="J11" i="2"/>
  <c r="E11" i="2" s="1"/>
  <c r="J31" i="2"/>
  <c r="E31" i="2" s="1"/>
  <c r="BQ6" i="2"/>
  <c r="J30" i="2"/>
  <c r="E30" i="2" s="1"/>
  <c r="P30" i="2"/>
  <c r="P24" i="2"/>
  <c r="BQ18" i="2"/>
  <c r="BQ31" i="2"/>
  <c r="J20" i="2"/>
  <c r="E20" i="2" s="1"/>
  <c r="J12" i="2"/>
  <c r="E12" i="2" s="1"/>
  <c r="J2" i="2"/>
  <c r="E2" i="2" s="1"/>
  <c r="P11" i="2"/>
  <c r="P6" i="2"/>
  <c r="BQ27" i="2"/>
  <c r="J14" i="2"/>
  <c r="BQ5" i="2"/>
  <c r="J16" i="2"/>
  <c r="E16" i="2" s="1"/>
  <c r="P20" i="2"/>
  <c r="BQ15" i="2"/>
  <c r="P29" i="2"/>
  <c r="J7" i="2"/>
  <c r="E7" i="2" s="1"/>
  <c r="J5" i="2"/>
  <c r="E5" i="2" s="1"/>
  <c r="J18" i="2"/>
  <c r="E18" i="2" s="1"/>
  <c r="P7" i="2"/>
  <c r="J33" i="2"/>
  <c r="E33" i="2" s="1"/>
  <c r="J32" i="2"/>
  <c r="E32" i="2" s="1"/>
  <c r="J21" i="2"/>
  <c r="E21" i="2" s="1"/>
  <c r="BQ29" i="2"/>
  <c r="P9" i="2"/>
  <c r="BQ33" i="2"/>
  <c r="P15" i="2"/>
  <c r="J23" i="2"/>
  <c r="E23" i="2" s="1"/>
  <c r="P17" i="2"/>
  <c r="P21" i="2"/>
  <c r="P3" i="2"/>
  <c r="P13" i="2"/>
  <c r="BQ13" i="2"/>
  <c r="J17" i="2"/>
  <c r="E17" i="2" s="1"/>
  <c r="BQ12" i="2"/>
  <c r="BQ3" i="2"/>
  <c r="P14" i="2"/>
  <c r="BQ16" i="2"/>
  <c r="BQ14" i="2"/>
  <c r="P32" i="2"/>
  <c r="BD15" i="2"/>
  <c r="BD12" i="2"/>
  <c r="BD5" i="2"/>
  <c r="BD4" i="2"/>
  <c r="BD22" i="2"/>
  <c r="BD29" i="2"/>
  <c r="BD7" i="2"/>
  <c r="BD31" i="2"/>
  <c r="BD11" i="2"/>
  <c r="BD26" i="2"/>
  <c r="BD23" i="2"/>
  <c r="BD20" i="2"/>
  <c r="BD10" i="2"/>
  <c r="BD19" i="2"/>
  <c r="BD8" i="2"/>
  <c r="BD13" i="2"/>
  <c r="BD27" i="2"/>
  <c r="BD17" i="2"/>
  <c r="BD21" i="2"/>
  <c r="BD24" i="2"/>
  <c r="BD9" i="2"/>
  <c r="BD33" i="2"/>
  <c r="BD6" i="2"/>
  <c r="BD3" i="2"/>
  <c r="BD25" i="2"/>
  <c r="BD18" i="2"/>
  <c r="BD30" i="2"/>
  <c r="BD16" i="2"/>
  <c r="BD14" i="2"/>
  <c r="BD32" i="2"/>
  <c r="BD2" i="2"/>
  <c r="S28" i="2"/>
  <c r="AI28" i="2" s="1"/>
  <c r="R28" i="2"/>
  <c r="AG28" i="2" s="1"/>
  <c r="AV5" i="1"/>
  <c r="AV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J8" i="2" l="1"/>
  <c r="AJ24" i="2"/>
  <c r="AJ6" i="2"/>
  <c r="AJ13" i="2"/>
  <c r="AJ32" i="2"/>
  <c r="AJ28" i="2"/>
  <c r="BP37" i="10"/>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BA17" i="1"/>
  <c r="BM16" i="1"/>
  <c r="BK16" i="1"/>
  <c r="BO5" i="1"/>
  <c r="BD12" i="1"/>
  <c r="BD11" i="1"/>
  <c r="BK14" i="2"/>
  <c r="BJ15" i="2"/>
  <c r="BJ7" i="2"/>
  <c r="BK7" i="2"/>
  <c r="BJ11" i="2"/>
  <c r="BJ10" i="2"/>
  <c r="BJ25" i="2"/>
  <c r="BK9" i="2"/>
  <c r="BJ2" i="2"/>
  <c r="BK26" i="2"/>
  <c r="BJ22" i="2"/>
  <c r="BJ21" i="2"/>
  <c r="BK23" i="2"/>
  <c r="BK30" i="2"/>
  <c r="BJ30" i="2"/>
  <c r="BJ14" i="2"/>
  <c r="BK15" i="2"/>
  <c r="BJ4" i="2"/>
  <c r="BJ9" i="2"/>
  <c r="BJ27" i="2"/>
  <c r="BK11" i="2"/>
  <c r="BK31" i="2"/>
  <c r="BK22" i="2"/>
  <c r="BK4" i="2"/>
  <c r="BJ5" i="2"/>
  <c r="BJ31" i="2"/>
  <c r="BK2" i="2"/>
  <c r="BK33" i="2"/>
  <c r="BJ17" i="2"/>
  <c r="BK24" i="2"/>
  <c r="BK28" i="2"/>
  <c r="BJ20" i="2"/>
  <c r="BK19" i="2"/>
  <c r="BJ18" i="2"/>
  <c r="BJ12" i="2"/>
  <c r="BJ16" i="2"/>
  <c r="BK13" i="2"/>
  <c r="BK6" i="2"/>
  <c r="BK8" i="2"/>
  <c r="BK32" i="2"/>
  <c r="BJ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P5" i="1"/>
  <c r="BP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I3" i="2"/>
  <c r="AL21" i="2"/>
  <c r="BH21" i="2"/>
  <c r="BI26" i="2"/>
  <c r="BH5" i="2"/>
  <c r="BH29" i="2"/>
  <c r="BI21" i="2"/>
  <c r="BI16" i="2"/>
  <c r="BI5" i="2"/>
  <c r="BH20" i="2"/>
  <c r="BH31" i="2"/>
  <c r="BI30" i="2"/>
  <c r="BH33" i="2"/>
  <c r="BI12" i="2"/>
  <c r="BI18" i="2"/>
  <c r="BH17" i="2"/>
  <c r="BI9" i="2"/>
  <c r="BI33" i="2"/>
  <c r="BI25" i="2"/>
  <c r="BH7" i="2"/>
  <c r="BI20" i="2"/>
  <c r="BI2" i="2"/>
  <c r="BI10" i="2"/>
  <c r="BH30" i="2"/>
  <c r="BI4" i="2"/>
  <c r="BH18" i="2"/>
  <c r="BH22" i="2"/>
  <c r="BH16" i="2"/>
  <c r="BI31" i="2"/>
  <c r="BI15" i="2"/>
  <c r="BI27" i="2"/>
  <c r="BI11" i="2"/>
  <c r="BI29" i="2"/>
  <c r="BH9" i="2"/>
  <c r="BH27" i="2"/>
  <c r="BI7" i="2"/>
  <c r="BH12" i="2"/>
  <c r="BI14" i="2"/>
  <c r="BH14" i="2"/>
  <c r="BH15" i="2"/>
  <c r="BI17" i="2"/>
  <c r="BH25" i="2"/>
  <c r="BH10" i="2"/>
  <c r="BI22" i="2"/>
  <c r="BI23" i="2"/>
  <c r="BI19" i="2"/>
  <c r="BH3" i="2"/>
  <c r="BH4" i="2"/>
  <c r="BI24" i="2"/>
  <c r="BH2" i="2"/>
  <c r="BI6" i="2"/>
  <c r="BI28" i="2"/>
  <c r="BI13" i="2"/>
  <c r="BI8" i="2"/>
  <c r="BH26" i="2"/>
  <c r="BH11" i="2"/>
  <c r="BI32" i="2"/>
  <c r="AV9" i="1"/>
  <c r="AV10" i="1" s="1"/>
  <c r="AL3" i="2"/>
  <c r="AV17" i="1"/>
  <c r="AV18" i="1" s="1"/>
  <c r="AV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K6" i="2"/>
  <c r="AE10" i="2"/>
  <c r="AG4" i="2"/>
  <c r="AL6" i="2"/>
  <c r="AE27" i="2"/>
  <c r="AK21" i="2"/>
  <c r="AE25" i="2"/>
  <c r="AG27" i="2"/>
  <c r="AJ27" i="2" s="1"/>
  <c r="AE22" i="2"/>
  <c r="AL8" i="2"/>
  <c r="AG10" i="2"/>
  <c r="AJ10" i="2" s="1"/>
  <c r="AE29" i="2"/>
  <c r="AK8" i="2"/>
  <c r="AI16" i="2"/>
  <c r="AJ16" i="2" s="1"/>
  <c r="AI29" i="2"/>
  <c r="AJ29" i="2" s="1"/>
  <c r="AL32" i="2"/>
  <c r="AE21" i="2"/>
  <c r="AK4" i="2"/>
  <c r="AL33" i="2"/>
  <c r="AK25" i="2"/>
  <c r="AI25" i="2"/>
  <c r="AK32" i="2"/>
  <c r="AG21" i="2"/>
  <c r="AJ21" i="2" s="1"/>
  <c r="AG15" i="2"/>
  <c r="AE33" i="2"/>
  <c r="AK27" i="2"/>
  <c r="AK10" i="2"/>
  <c r="AL10" i="2"/>
  <c r="AL27" i="2"/>
  <c r="AI11" i="2"/>
  <c r="BP47" i="5"/>
  <c r="BQ47" i="5" s="1"/>
  <c r="BP13" i="5"/>
  <c r="BQ13" i="5" s="1"/>
  <c r="AK11" i="2"/>
  <c r="BP45" i="5"/>
  <c r="BQ45" i="5" s="1"/>
  <c r="BP53" i="5"/>
  <c r="BQ53" i="5" s="1"/>
  <c r="AE30" i="2"/>
  <c r="AE7" i="2"/>
  <c r="AI2" i="2"/>
  <c r="AI30" i="2"/>
  <c r="AS8" i="2"/>
  <c r="AS32" i="2"/>
  <c r="AS6" i="2"/>
  <c r="AS13" i="2"/>
  <c r="AS24" i="2"/>
  <c r="AS28" i="2"/>
  <c r="AG30" i="2"/>
  <c r="AE18" i="2"/>
  <c r="AL26" i="2"/>
  <c r="BP61" i="5"/>
  <c r="BQ61" i="5" s="1"/>
  <c r="BP7" i="5"/>
  <c r="BQ7" i="5" s="1"/>
  <c r="BP19" i="5"/>
  <c r="BQ19" i="5" s="1"/>
  <c r="BP35" i="5"/>
  <c r="BQ35" i="5" s="1"/>
  <c r="BP33" i="5"/>
  <c r="BQ33" i="5" s="1"/>
  <c r="BP29" i="5"/>
  <c r="BQ29" i="5" s="1"/>
  <c r="AK13" i="2"/>
  <c r="BP15" i="5"/>
  <c r="BQ15" i="5" s="1"/>
  <c r="BP59" i="5"/>
  <c r="BQ59" i="5" s="1"/>
  <c r="AL11" i="2"/>
  <c r="BP57" i="5"/>
  <c r="BQ57" i="5" s="1"/>
  <c r="AG7" i="2"/>
  <c r="AE15" i="2"/>
  <c r="AI3" i="2"/>
  <c r="AJ3" i="2" s="1"/>
  <c r="BP21" i="5"/>
  <c r="BQ21" i="5" s="1"/>
  <c r="E14" i="2"/>
  <c r="CH2" i="2"/>
  <c r="CI5" i="2" s="1"/>
  <c r="AK3" i="2"/>
  <c r="AG11" i="2"/>
  <c r="AC12" i="2"/>
  <c r="BL12" i="2" s="1"/>
  <c r="AI31" i="2"/>
  <c r="AG25" i="2"/>
  <c r="AL25" i="2"/>
  <c r="AG5" i="2"/>
  <c r="AL2" i="2"/>
  <c r="AI12" i="2"/>
  <c r="AJ12" i="2" s="1"/>
  <c r="CJ5" i="2"/>
  <c r="CJ6" i="2"/>
  <c r="AE16" i="2"/>
  <c r="AE31" i="2"/>
  <c r="CH3" i="2"/>
  <c r="CJ3" i="2" s="1"/>
  <c r="AL13" i="2"/>
  <c r="AI22" i="2"/>
  <c r="AE9" i="2"/>
  <c r="AI17" i="2"/>
  <c r="AJ17" i="2" s="1"/>
  <c r="AE12" i="2"/>
  <c r="AK18" i="2"/>
  <c r="AK22" i="2"/>
  <c r="AG22" i="2"/>
  <c r="AL22" i="2"/>
  <c r="AK17" i="2"/>
  <c r="AG31" i="2"/>
  <c r="AL17" i="2"/>
  <c r="AI18" i="2"/>
  <c r="AJ18" i="2" s="1"/>
  <c r="BP27" i="5"/>
  <c r="BQ27" i="5" s="1"/>
  <c r="BP3" i="5"/>
  <c r="BQ3" i="5" s="1"/>
  <c r="BP11" i="5"/>
  <c r="BQ11" i="5" s="1"/>
  <c r="BP25" i="5"/>
  <c r="BQ25" i="5" s="1"/>
  <c r="AC22" i="2"/>
  <c r="BL22" i="2" s="1"/>
  <c r="AE20" i="2"/>
  <c r="AE5" i="2"/>
  <c r="AK2" i="2"/>
  <c r="AK26" i="2"/>
  <c r="AG26" i="2"/>
  <c r="AS26" i="2" s="1"/>
  <c r="CB8" i="2"/>
  <c r="CB7" i="2"/>
  <c r="AE17" i="2"/>
  <c r="AI15" i="2"/>
  <c r="AI7" i="2"/>
  <c r="BP5" i="5"/>
  <c r="BQ5" i="5" s="1"/>
  <c r="BP17" i="5"/>
  <c r="BQ17" i="5" s="1"/>
  <c r="BP37" i="5"/>
  <c r="BQ37" i="5" s="1"/>
  <c r="BP9" i="5"/>
  <c r="BQ9" i="5" s="1"/>
  <c r="AG9" i="2"/>
  <c r="BP55" i="5"/>
  <c r="BQ55" i="5" s="1"/>
  <c r="BP23" i="5"/>
  <c r="BQ23" i="5" s="1"/>
  <c r="BP63" i="5"/>
  <c r="BQ63" i="5" s="1"/>
  <c r="BP51" i="5"/>
  <c r="BQ51" i="5" s="1"/>
  <c r="BP65" i="5"/>
  <c r="BQ65" i="5" s="1"/>
  <c r="BP31" i="5"/>
  <c r="BQ31" i="5" s="1"/>
  <c r="BP41" i="5"/>
  <c r="BQ41" i="5" s="1"/>
  <c r="AK5" i="2"/>
  <c r="BP43" i="5"/>
  <c r="BQ43" i="5" s="1"/>
  <c r="BP49" i="5"/>
  <c r="BQ49" i="5" s="1"/>
  <c r="AG2" i="2"/>
  <c r="BP39" i="5"/>
  <c r="BQ39" i="5" s="1"/>
  <c r="AL18" i="2"/>
  <c r="E4" i="2"/>
  <c r="BG10" i="2"/>
  <c r="BG4" i="2"/>
  <c r="BG19" i="2"/>
  <c r="BG27" i="2"/>
  <c r="BG5" i="2"/>
  <c r="BG24" i="2"/>
  <c r="BG18" i="2"/>
  <c r="BG7" i="2"/>
  <c r="BG12" i="2"/>
  <c r="BG33" i="2"/>
  <c r="BG16" i="2"/>
  <c r="BG11" i="2"/>
  <c r="BG14" i="2"/>
  <c r="BG2" i="2"/>
  <c r="BG20" i="2"/>
  <c r="BG13" i="2"/>
  <c r="BG23" i="2"/>
  <c r="BG9" i="2"/>
  <c r="BG21" i="2"/>
  <c r="BG31" i="2"/>
  <c r="BG32" i="2"/>
  <c r="BG3" i="2"/>
  <c r="BG22" i="2"/>
  <c r="BG17" i="2"/>
  <c r="BG29" i="2"/>
  <c r="BG30" i="2"/>
  <c r="BG6" i="2"/>
  <c r="K15" i="2"/>
  <c r="E15" i="2"/>
  <c r="BE8" i="2"/>
  <c r="E8" i="2"/>
  <c r="K26" i="2"/>
  <c r="E26" i="2"/>
  <c r="K25" i="2"/>
  <c r="E25" i="2"/>
  <c r="BF25" i="2"/>
  <c r="AC26" i="2"/>
  <c r="BL26" i="2" s="1"/>
  <c r="BE15" i="2"/>
  <c r="BF15" i="2"/>
  <c r="AC14" i="2"/>
  <c r="BL14" i="2" s="1"/>
  <c r="AC17" i="2"/>
  <c r="BL17" i="2" s="1"/>
  <c r="AE14" i="2"/>
  <c r="AC32" i="2"/>
  <c r="BL32" i="2" s="1"/>
  <c r="AC30" i="2"/>
  <c r="BL30" i="2" s="1"/>
  <c r="AC21" i="2"/>
  <c r="BL21" i="2" s="1"/>
  <c r="AK9" i="2"/>
  <c r="AC25" i="2"/>
  <c r="BL25" i="2" s="1"/>
  <c r="AC4" i="2"/>
  <c r="BL4" i="2" s="1"/>
  <c r="AC16" i="2"/>
  <c r="BL16" i="2" s="1"/>
  <c r="AG14" i="2"/>
  <c r="AC27" i="2"/>
  <c r="BL27" i="2" s="1"/>
  <c r="AC8" i="2"/>
  <c r="BL8" i="2" s="1"/>
  <c r="AC29" i="2"/>
  <c r="BL29" i="2" s="1"/>
  <c r="AC10" i="2"/>
  <c r="BL10" i="2" s="1"/>
  <c r="AC2" i="2"/>
  <c r="BL2" i="2" s="1"/>
  <c r="AC15" i="2"/>
  <c r="BL15" i="2" s="1"/>
  <c r="AC6" i="2"/>
  <c r="BL6" i="2" s="1"/>
  <c r="AC13" i="2"/>
  <c r="BL13" i="2" s="1"/>
  <c r="AC7" i="2"/>
  <c r="BL7" i="2" s="1"/>
  <c r="AC11" i="2"/>
  <c r="BL11" i="2" s="1"/>
  <c r="AC19" i="2"/>
  <c r="BL19" i="2" s="1"/>
  <c r="AC33" i="2"/>
  <c r="BL33" i="2" s="1"/>
  <c r="AC31" i="2"/>
  <c r="BL31" i="2" s="1"/>
  <c r="AC20" i="2"/>
  <c r="BL20" i="2" s="1"/>
  <c r="AC24" i="2"/>
  <c r="BL24" i="2" s="1"/>
  <c r="AC9" i="2"/>
  <c r="BL9" i="2" s="1"/>
  <c r="AC23" i="2"/>
  <c r="BL23" i="2" s="1"/>
  <c r="AI14" i="2"/>
  <c r="AL23" i="2"/>
  <c r="AG23" i="2"/>
  <c r="AS23" i="2" s="1"/>
  <c r="AI4" i="2"/>
  <c r="AK19" i="2"/>
  <c r="AI19" i="2"/>
  <c r="AS19" i="2" s="1"/>
  <c r="AC18" i="2"/>
  <c r="BL18" i="2" s="1"/>
  <c r="AK20" i="2"/>
  <c r="AI20" i="2"/>
  <c r="AJ20" i="2" s="1"/>
  <c r="AI5" i="2"/>
  <c r="AC5" i="2"/>
  <c r="BL5" i="2" s="1"/>
  <c r="AI9" i="2"/>
  <c r="AC3" i="2"/>
  <c r="BL3" i="2" s="1"/>
  <c r="AG33" i="2"/>
  <c r="AJ33" i="2" s="1"/>
  <c r="BE25" i="2"/>
  <c r="BS24" i="2"/>
  <c r="BS11" i="2"/>
  <c r="BF26" i="2"/>
  <c r="BE26" i="2"/>
  <c r="BE31" i="2"/>
  <c r="K31" i="2"/>
  <c r="BE10" i="2"/>
  <c r="K10" i="2"/>
  <c r="BF18" i="2"/>
  <c r="K18" i="2"/>
  <c r="BF16" i="2"/>
  <c r="K16" i="2"/>
  <c r="BF11" i="2"/>
  <c r="K11" i="2"/>
  <c r="BE3" i="2"/>
  <c r="K3" i="2"/>
  <c r="BE33" i="2"/>
  <c r="K33" i="2"/>
  <c r="BE27" i="2"/>
  <c r="K27" i="2"/>
  <c r="BE24" i="2"/>
  <c r="K24" i="2"/>
  <c r="BF24" i="2"/>
  <c r="BE17" i="2"/>
  <c r="K17" i="2"/>
  <c r="BF21" i="2"/>
  <c r="K21" i="2"/>
  <c r="BE7" i="2"/>
  <c r="K7" i="2"/>
  <c r="BF12" i="2"/>
  <c r="K12" i="2"/>
  <c r="BE30" i="2"/>
  <c r="K30" i="2"/>
  <c r="BF22" i="2"/>
  <c r="K22" i="2"/>
  <c r="BF4" i="2"/>
  <c r="K4" i="2"/>
  <c r="BF6" i="2"/>
  <c r="K6" i="2"/>
  <c r="BF8" i="2"/>
  <c r="K8" i="2"/>
  <c r="BF5" i="2"/>
  <c r="K5" i="2"/>
  <c r="BE2" i="2"/>
  <c r="K2" i="2"/>
  <c r="BF19" i="2"/>
  <c r="K19" i="2"/>
  <c r="BF9" i="2"/>
  <c r="K9" i="2"/>
  <c r="BF23" i="2"/>
  <c r="K23" i="2"/>
  <c r="BE32" i="2"/>
  <c r="K32" i="2"/>
  <c r="BF14" i="2"/>
  <c r="K14" i="2"/>
  <c r="BF20" i="2"/>
  <c r="K20" i="2"/>
  <c r="BE29" i="2"/>
  <c r="K29" i="2"/>
  <c r="BF13" i="2"/>
  <c r="K13" i="2"/>
  <c r="BE13" i="2"/>
  <c r="BS17" i="2"/>
  <c r="BS6" i="2"/>
  <c r="BS9" i="2"/>
  <c r="BE6" i="2"/>
  <c r="BS19" i="2"/>
  <c r="AL7" i="2"/>
  <c r="BS32" i="2"/>
  <c r="BS33" i="2"/>
  <c r="BS7" i="2"/>
  <c r="AL29" i="2"/>
  <c r="AK29" i="2"/>
  <c r="BS21" i="2"/>
  <c r="AL5" i="2"/>
  <c r="BS16" i="2"/>
  <c r="BF29" i="2"/>
  <c r="AL15" i="2"/>
  <c r="BS18" i="2"/>
  <c r="AK30" i="2"/>
  <c r="AK15" i="2"/>
  <c r="BS31" i="2"/>
  <c r="AL19" i="2"/>
  <c r="BS15" i="2"/>
  <c r="BS30" i="2"/>
  <c r="BS4" i="2"/>
  <c r="AL20" i="2"/>
  <c r="BS20" i="2"/>
  <c r="BS2" i="2"/>
  <c r="BS26" i="2"/>
  <c r="BS8" i="2"/>
  <c r="BS27" i="2"/>
  <c r="BS29" i="2"/>
  <c r="BS25" i="2"/>
  <c r="BS23" i="2"/>
  <c r="BE4" i="2"/>
  <c r="BS22" i="2"/>
  <c r="AK31" i="2"/>
  <c r="AL4" i="2"/>
  <c r="AK14" i="2"/>
  <c r="AL12" i="2"/>
  <c r="AK12" i="2"/>
  <c r="AK24" i="2"/>
  <c r="BS5" i="2"/>
  <c r="AL31" i="2"/>
  <c r="BS3" i="2"/>
  <c r="AL30" i="2"/>
  <c r="AK33" i="2"/>
  <c r="AK7" i="2"/>
  <c r="AK23" i="2"/>
  <c r="AL16" i="2"/>
  <c r="AL28" i="2"/>
  <c r="AL9" i="2"/>
  <c r="AL24" i="2"/>
  <c r="AL14" i="2"/>
  <c r="BF27" i="2"/>
  <c r="BF3" i="2"/>
  <c r="BS13" i="2"/>
  <c r="BF2" i="2"/>
  <c r="AK16" i="2"/>
  <c r="BS10" i="2"/>
  <c r="BS12" i="2"/>
  <c r="BE9" i="2"/>
  <c r="BE22" i="2"/>
  <c r="BE14" i="2"/>
  <c r="BE12" i="2"/>
  <c r="BF10" i="2"/>
  <c r="BF31" i="2"/>
  <c r="BS14" i="2"/>
  <c r="BE19" i="2"/>
  <c r="AK28" i="2"/>
  <c r="BE11" i="2"/>
  <c r="BF30" i="2"/>
  <c r="BF33" i="2"/>
  <c r="BE20" i="2"/>
  <c r="BE21" i="2"/>
  <c r="BE16" i="2"/>
  <c r="BF17" i="2"/>
  <c r="BF32" i="2"/>
  <c r="BF7" i="2"/>
  <c r="BE5" i="2"/>
  <c r="BE18" i="2"/>
  <c r="BE23" i="2"/>
  <c r="BP61" i="4"/>
  <c r="BQ61" i="4" s="1"/>
  <c r="AV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B28" i="2"/>
  <c r="AW28" i="2"/>
  <c r="BA28" i="2"/>
  <c r="P28" i="2"/>
  <c r="P36" i="2" s="1"/>
  <c r="J28" i="2"/>
  <c r="CB2" i="2" s="1"/>
  <c r="BC28" i="2"/>
  <c r="X28" i="2"/>
  <c r="X36" i="2" s="1"/>
  <c r="BQ28" i="2"/>
  <c r="BT28" i="2" s="1"/>
  <c r="BP28" i="2"/>
  <c r="BP37" i="2" s="1"/>
  <c r="BR28" i="2"/>
  <c r="BR36" i="2" s="1"/>
  <c r="AJ22" i="2" l="1"/>
  <c r="AJ2" i="2"/>
  <c r="AJ11" i="2"/>
  <c r="AJ4" i="2"/>
  <c r="AJ31" i="2"/>
  <c r="AJ5" i="2"/>
  <c r="AJ7" i="2"/>
  <c r="AJ15" i="2"/>
  <c r="AJ9" i="2"/>
  <c r="AJ25" i="2"/>
  <c r="AJ30" i="2"/>
  <c r="AJ14" i="2"/>
  <c r="AJ26" i="2"/>
  <c r="AJ19" i="2"/>
  <c r="AJ23" i="2"/>
  <c r="BQ3" i="10"/>
  <c r="BQ67" i="10" s="1"/>
  <c r="BQ68" i="10" s="1"/>
  <c r="BP67" i="10"/>
  <c r="BQ67" i="8"/>
  <c r="BQ68" i="8" s="1"/>
  <c r="BP67" i="8"/>
  <c r="BP68" i="8" s="1"/>
  <c r="BR37" i="2"/>
  <c r="AG37" i="2"/>
  <c r="AG35" i="2"/>
  <c r="BA37" i="2"/>
  <c r="BA36" i="2"/>
  <c r="BA35" i="2"/>
  <c r="AW37" i="2"/>
  <c r="AW36" i="2"/>
  <c r="AW35" i="2"/>
  <c r="AK37" i="2"/>
  <c r="AK36" i="2"/>
  <c r="AK35" i="2"/>
  <c r="CB5" i="2"/>
  <c r="CB13" i="2" s="1"/>
  <c r="BB36" i="2"/>
  <c r="BB35" i="2"/>
  <c r="BB37" i="2"/>
  <c r="P37" i="2"/>
  <c r="AE37" i="2"/>
  <c r="AE36" i="2"/>
  <c r="AE35" i="2"/>
  <c r="J37" i="2"/>
  <c r="AI37" i="2"/>
  <c r="AI36" i="2"/>
  <c r="AI35" i="2"/>
  <c r="J35" i="2"/>
  <c r="J36" i="2"/>
  <c r="BP35" i="2"/>
  <c r="BT37" i="2"/>
  <c r="BT36" i="2"/>
  <c r="BT35" i="2"/>
  <c r="BR35" i="2"/>
  <c r="BP36" i="2"/>
  <c r="AL35" i="2"/>
  <c r="AL37" i="2"/>
  <c r="AL36" i="2"/>
  <c r="BQ35" i="2"/>
  <c r="BQ36" i="2"/>
  <c r="X37" i="2"/>
  <c r="BQ37" i="2"/>
  <c r="X35" i="2"/>
  <c r="BC35" i="2"/>
  <c r="BC37" i="2"/>
  <c r="BC36" i="2"/>
  <c r="P35" i="2"/>
  <c r="AG36" i="2"/>
  <c r="CB14" i="2"/>
  <c r="CB15" i="2" s="1"/>
  <c r="AN5" i="2"/>
  <c r="AR5" i="2" s="1"/>
  <c r="AN17" i="2"/>
  <c r="AR17" i="2" s="1"/>
  <c r="AM10" i="2"/>
  <c r="AM33" i="2"/>
  <c r="AN11" i="2"/>
  <c r="AR11" i="2" s="1"/>
  <c r="AM27" i="2"/>
  <c r="AN8" i="2"/>
  <c r="AR8" i="2" s="1"/>
  <c r="AN31" i="2"/>
  <c r="AR31" i="2" s="1"/>
  <c r="AM29" i="2"/>
  <c r="AM20" i="2"/>
  <c r="AM17" i="2"/>
  <c r="AN2" i="2"/>
  <c r="AR2" i="2" s="1"/>
  <c r="AM9" i="2"/>
  <c r="AN10" i="2"/>
  <c r="AR10" i="2" s="1"/>
  <c r="AN30" i="2"/>
  <c r="AR30" i="2" s="1"/>
  <c r="AN29" i="2"/>
  <c r="AR29" i="2" s="1"/>
  <c r="AM5" i="2"/>
  <c r="AN22" i="2"/>
  <c r="AR22" i="2" s="1"/>
  <c r="AN3" i="2"/>
  <c r="AM16" i="2"/>
  <c r="AM24" i="2"/>
  <c r="AN20" i="2"/>
  <c r="AR20" i="2" s="1"/>
  <c r="AN25" i="2"/>
  <c r="AR25" i="2" s="1"/>
  <c r="AM13" i="2"/>
  <c r="AM22" i="2"/>
  <c r="AM32" i="2"/>
  <c r="AM21" i="2"/>
  <c r="AM26" i="2"/>
  <c r="AM18" i="2"/>
  <c r="AM19" i="2"/>
  <c r="AM2" i="2"/>
  <c r="AM25" i="2"/>
  <c r="AN6" i="2"/>
  <c r="AR6" i="2" s="1"/>
  <c r="AN14" i="2"/>
  <c r="AR14" i="2" s="1"/>
  <c r="AN4" i="2"/>
  <c r="AR4" i="2" s="1"/>
  <c r="AN19" i="2"/>
  <c r="AR19" i="2" s="1"/>
  <c r="AN23" i="2"/>
  <c r="AR23" i="2" s="1"/>
  <c r="AN33" i="2"/>
  <c r="AR33" i="2" s="1"/>
  <c r="AM14" i="2"/>
  <c r="AM31" i="2"/>
  <c r="AM4" i="2"/>
  <c r="AN9" i="2"/>
  <c r="AR9" i="2" s="1"/>
  <c r="AM11" i="2"/>
  <c r="AM6" i="2"/>
  <c r="AN13" i="2"/>
  <c r="AR13" i="2" s="1"/>
  <c r="AN26" i="2"/>
  <c r="AR26" i="2" s="1"/>
  <c r="AN32" i="2"/>
  <c r="AR32" i="2" s="1"/>
  <c r="AM12" i="2"/>
  <c r="AN12" i="2"/>
  <c r="AR12" i="2" s="1"/>
  <c r="AN7" i="2"/>
  <c r="AR7" i="2" s="1"/>
  <c r="AN24" i="2"/>
  <c r="AR24" i="2" s="1"/>
  <c r="AM3" i="2"/>
  <c r="BM3" i="2" s="1"/>
  <c r="AM15" i="2"/>
  <c r="AM30" i="2"/>
  <c r="AN16" i="2"/>
  <c r="AR16" i="2" s="1"/>
  <c r="AN21" i="2"/>
  <c r="AR21" i="2" s="1"/>
  <c r="AM23" i="2"/>
  <c r="AN15" i="2"/>
  <c r="AR15" i="2" s="1"/>
  <c r="AM7" i="2"/>
  <c r="AN18" i="2"/>
  <c r="AR18" i="2" s="1"/>
  <c r="AN27" i="2"/>
  <c r="AR27" i="2" s="1"/>
  <c r="AM8" i="2"/>
  <c r="AS3" i="2"/>
  <c r="AN28" i="2"/>
  <c r="AS16" i="2"/>
  <c r="AS27" i="2"/>
  <c r="AS10" i="2"/>
  <c r="AS4" i="2"/>
  <c r="AS21" i="2"/>
  <c r="AS25" i="2"/>
  <c r="AS29" i="2"/>
  <c r="AP33" i="2"/>
  <c r="AO25" i="2"/>
  <c r="AS33" i="2"/>
  <c r="AS11" i="2"/>
  <c r="AS2" i="2"/>
  <c r="AS22" i="2"/>
  <c r="AS30" i="2"/>
  <c r="AS7" i="2"/>
  <c r="AS14" i="2"/>
  <c r="AS15" i="2"/>
  <c r="AS18" i="2"/>
  <c r="AS9" i="2"/>
  <c r="AS17" i="2"/>
  <c r="AS5" i="2"/>
  <c r="AS20" i="2"/>
  <c r="AS12" i="2"/>
  <c r="AS31" i="2"/>
  <c r="CA18" i="2"/>
  <c r="CI6" i="2"/>
  <c r="CH4" i="2"/>
  <c r="CJ4" i="2" s="1"/>
  <c r="CB4" i="2"/>
  <c r="CB11" i="2"/>
  <c r="AO26" i="2"/>
  <c r="BQ67" i="5"/>
  <c r="BP67" i="5"/>
  <c r="AP15" i="2"/>
  <c r="AP25" i="2"/>
  <c r="BG28" i="2"/>
  <c r="BG36" i="2" s="1"/>
  <c r="AP26" i="2"/>
  <c r="K28" i="2"/>
  <c r="AP28" i="2" s="1"/>
  <c r="E28" i="2"/>
  <c r="E35" i="2" s="1"/>
  <c r="AP23" i="2"/>
  <c r="AC28" i="2"/>
  <c r="BL28" i="2" s="1"/>
  <c r="AO15" i="2"/>
  <c r="AM28" i="2"/>
  <c r="AP12" i="2"/>
  <c r="AP16" i="2"/>
  <c r="AP31" i="2"/>
  <c r="AO11" i="2"/>
  <c r="AP11" i="2"/>
  <c r="AO13" i="2"/>
  <c r="AP13" i="2"/>
  <c r="AO9" i="2"/>
  <c r="AP9" i="2"/>
  <c r="AO4" i="2"/>
  <c r="AP4" i="2"/>
  <c r="AO17" i="2"/>
  <c r="AP17" i="2"/>
  <c r="AO32" i="2"/>
  <c r="AP32" i="2"/>
  <c r="AO8" i="2"/>
  <c r="AP8" i="2"/>
  <c r="AP7" i="2"/>
  <c r="AP24" i="2"/>
  <c r="AO3" i="2"/>
  <c r="AP3" i="2"/>
  <c r="AO18" i="2"/>
  <c r="AP18" i="2"/>
  <c r="AO27" i="2"/>
  <c r="AP27" i="2"/>
  <c r="AO10" i="2"/>
  <c r="AP10" i="2"/>
  <c r="AP14" i="2"/>
  <c r="AO5" i="2"/>
  <c r="AP5" i="2"/>
  <c r="AP29" i="2"/>
  <c r="AO19" i="2"/>
  <c r="AP19" i="2"/>
  <c r="AO22" i="2"/>
  <c r="AP22" i="2"/>
  <c r="AO20" i="2"/>
  <c r="AP20" i="2"/>
  <c r="AO2" i="2"/>
  <c r="AP2" i="2"/>
  <c r="AO6" i="2"/>
  <c r="AP6" i="2"/>
  <c r="AP30" i="2"/>
  <c r="AO21" i="2"/>
  <c r="AP21" i="2"/>
  <c r="AO16" i="2"/>
  <c r="AO31" i="2"/>
  <c r="AO29" i="2"/>
  <c r="AO7" i="2"/>
  <c r="AO24" i="2"/>
  <c r="AO33" i="2"/>
  <c r="AO23" i="2"/>
  <c r="AO30" i="2"/>
  <c r="AO14" i="2"/>
  <c r="AO12" i="2"/>
  <c r="BE28" i="2"/>
  <c r="BE35" i="2" s="1"/>
  <c r="BF28" i="2"/>
  <c r="BF36" i="2" s="1"/>
  <c r="BQ67" i="4"/>
  <c r="BQ68" i="4" s="1"/>
  <c r="BP67" i="4"/>
  <c r="BP68" i="4" s="1"/>
  <c r="BS28" i="2"/>
  <c r="BS37" i="2" s="1"/>
  <c r="BD28" i="2"/>
  <c r="BP68" i="10" l="1"/>
  <c r="BM28" i="2"/>
  <c r="AQ12" i="2"/>
  <c r="BM12" i="2"/>
  <c r="AQ25" i="2"/>
  <c r="BM25" i="2"/>
  <c r="AQ8" i="2"/>
  <c r="BM8" i="2"/>
  <c r="AQ19" i="2"/>
  <c r="BM19" i="2"/>
  <c r="AQ6" i="2"/>
  <c r="BM6" i="2"/>
  <c r="AQ26" i="2"/>
  <c r="BM26" i="2"/>
  <c r="AQ7" i="2"/>
  <c r="BM7" i="2"/>
  <c r="AQ11" i="2"/>
  <c r="BM11" i="2"/>
  <c r="AQ21" i="2"/>
  <c r="BM21" i="2"/>
  <c r="AQ17" i="2"/>
  <c r="BM17" i="2"/>
  <c r="AQ32" i="2"/>
  <c r="BM32" i="2"/>
  <c r="AQ20" i="2"/>
  <c r="BM20" i="2"/>
  <c r="AQ23" i="2"/>
  <c r="BM23" i="2"/>
  <c r="AQ4" i="2"/>
  <c r="BM4" i="2"/>
  <c r="AQ22" i="2"/>
  <c r="BM22" i="2"/>
  <c r="AQ29" i="2"/>
  <c r="BM29" i="2"/>
  <c r="AQ31" i="2"/>
  <c r="BM31" i="2"/>
  <c r="AQ13" i="2"/>
  <c r="BM13" i="2"/>
  <c r="AQ14" i="2"/>
  <c r="BM14" i="2"/>
  <c r="AQ9" i="2"/>
  <c r="BM9" i="2"/>
  <c r="AQ30" i="2"/>
  <c r="BM30" i="2"/>
  <c r="AQ27" i="2"/>
  <c r="BM27" i="2"/>
  <c r="AQ15" i="2"/>
  <c r="BM15" i="2"/>
  <c r="AQ24" i="2"/>
  <c r="BM24" i="2"/>
  <c r="AQ16" i="2"/>
  <c r="BM16" i="2"/>
  <c r="AQ33" i="2"/>
  <c r="BM33" i="2"/>
  <c r="AQ18" i="2"/>
  <c r="BM18" i="2"/>
  <c r="AQ10" i="2"/>
  <c r="BM10" i="2"/>
  <c r="AQ2" i="2"/>
  <c r="BM2" i="2"/>
  <c r="AQ5" i="2"/>
  <c r="BM5" i="2"/>
  <c r="AC37" i="2"/>
  <c r="BS35" i="2"/>
  <c r="K37" i="2"/>
  <c r="AC35" i="2"/>
  <c r="BF37" i="2"/>
  <c r="BF35" i="2"/>
  <c r="BE36" i="2"/>
  <c r="BE37" i="2"/>
  <c r="BS36" i="2"/>
  <c r="AP36" i="2"/>
  <c r="AP35" i="2"/>
  <c r="AP37" i="2"/>
  <c r="K36" i="2"/>
  <c r="BD35" i="2"/>
  <c r="BD37" i="2"/>
  <c r="BD36" i="2"/>
  <c r="BG37" i="2"/>
  <c r="E36" i="2"/>
  <c r="AC36" i="2"/>
  <c r="BG35" i="2"/>
  <c r="E37" i="2"/>
  <c r="AR3" i="2"/>
  <c r="AN35" i="2"/>
  <c r="AN37" i="2"/>
  <c r="AN36" i="2"/>
  <c r="AQ3" i="2"/>
  <c r="AM35" i="2"/>
  <c r="AM37" i="2"/>
  <c r="AM36" i="2"/>
  <c r="K35" i="2"/>
  <c r="CI7" i="2"/>
  <c r="CI8" i="2" s="1"/>
  <c r="AR28" i="2"/>
  <c r="AQ28" i="2"/>
  <c r="CJ7" i="2"/>
  <c r="CK4" i="2" s="1"/>
  <c r="AO28" i="2"/>
  <c r="AO37" i="2" s="1"/>
  <c r="BL35" i="2" l="1"/>
  <c r="BL37" i="2"/>
  <c r="BL36" i="2"/>
  <c r="AO35" i="2"/>
  <c r="AO36" i="2"/>
  <c r="AR37" i="2"/>
  <c r="AR36" i="2"/>
  <c r="AR35" i="2"/>
  <c r="AQ36" i="2"/>
  <c r="AQ35" i="2"/>
  <c r="AQ37" i="2"/>
  <c r="CJ8" i="2"/>
  <c r="CK3" i="2"/>
  <c r="CK6" i="2"/>
  <c r="CK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<sst xmlns="http://schemas.openxmlformats.org/spreadsheetml/2006/main" count="7346" uniqueCount="1853">
  <si>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</si>
  <si>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</si>
  <si>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</si>
  <si>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</si>
  <si>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</si>
  <si>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</si>
  <si>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</si>
  <si>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</si>
  <si>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</si>
  <si>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</si>
  <si>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</si>
  <si>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</si>
  <si>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</si>
  <si>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</si>
  <si>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</si>
  <si>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</si>
  <si>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</si>
  <si>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</si>
  <si>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</si>
  <si>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</si>
  <si>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</si>
  <si>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</si>
  <si>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</si>
  <si>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</si>
  <si>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</si>
  <si>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</si>
  <si>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</si>
  <si>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</si>
  <si>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</si>
  <si>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</si>
  <si>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</si>
  <si>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</si>
  <si>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</si>
  <si>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</si>
  <si>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</si>
  <si>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</si>
  <si>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</si>
  <si>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</si>
  <si>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</si>
  <si>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</si>
  <si>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</si>
  <si>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</si>
  <si>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</si>
  <si>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</si>
  <si>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</si>
  <si>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</si>
  <si>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</si>
  <si>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</si>
  <si>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</si>
  <si>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</si>
  <si>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</si>
  <si>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</si>
  <si>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</si>
  <si>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</si>
  <si>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</si>
  <si>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</si>
  <si>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</si>
  <si>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</si>
  <si>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</si>
  <si>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</si>
  <si>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</si>
  <si>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</si>
  <si>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</si>
  <si>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</si>
  <si>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</si>
  <si>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</si>
  <si>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</si>
  <si>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</si>
  <si>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</si>
  <si>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</si>
  <si>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</si>
  <si>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</si>
  <si>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</si>
  <si>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</si>
  <si>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</si>
  <si>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</si>
  <si>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</si>
  <si>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</si>
  <si>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</si>
  <si>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</si>
  <si>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</si>
  <si>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</si>
  <si>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</si>
  <si>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</si>
  <si>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</si>
  <si>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</si>
  <si>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</si>
  <si>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</si>
  <si>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</si>
  <si>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</si>
  <si>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</si>
  <si>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</si>
  <si>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</si>
  <si>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</si>
  <si>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</si>
  <si>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</si>
  <si>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</si>
  <si>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</si>
  <si>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</si>
  <si>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</si>
  <si>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</si>
  <si>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</si>
  <si>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</si>
  <si>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</si>
  <si>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</si>
  <si>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</si>
  <si>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</si>
  <si>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</si>
  <si>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</si>
  <si>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</si>
  <si>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</si>
  <si>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</si>
  <si>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</si>
  <si>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</si>
  <si>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</si>
  <si>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</si>
  <si>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</si>
  <si>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</si>
  <si>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</si>
  <si>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</si>
  <si>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</si>
  <si>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</si>
  <si>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</si>
  <si>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</si>
  <si>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</si>
  <si>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</si>
  <si>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</si>
  <si>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</si>
  <si>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</si>
  <si>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</si>
  <si>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</si>
  <si>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</si>
  <si>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</si>
  <si>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</si>
  <si>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</si>
  <si>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</si>
  <si>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</si>
  <si>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</si>
  <si>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</si>
  <si>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</si>
  <si>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</si>
  <si>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</si>
  <si>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</si>
  <si>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</si>
  <si>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</si>
  <si>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</si>
  <si>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</si>
  <si>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</si>
  <si>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</si>
  <si>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</si>
  <si>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</si>
  <si>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</si>
  <si>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</si>
  <si>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</si>
  <si>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</si>
  <si>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</si>
  <si>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</si>
  <si>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</si>
  <si>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</si>
  <si>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</si>
  <si>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</si>
  <si>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</si>
  <si>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</si>
  <si>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</si>
  <si>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</si>
  <si>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</si>
  <si>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</si>
  <si>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</si>
  <si>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</si>
  <si>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</si>
  <si>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</si>
  <si>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</si>
  <si>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</si>
  <si>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</si>
  <si>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</si>
  <si>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</si>
  <si>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</si>
  <si>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</si>
  <si>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</si>
  <si>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</si>
  <si>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</si>
  <si>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</si>
  <si>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</si>
  <si>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</si>
  <si>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</si>
  <si>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</si>
  <si>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</si>
  <si>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</si>
  <si>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</si>
  <si>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</si>
  <si>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</si>
  <si>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</si>
  <si>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</si>
  <si>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</si>
  <si>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</si>
  <si>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</si>
  <si>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</si>
  <si>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</si>
  <si>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</si>
  <si>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</si>
  <si>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</si>
  <si>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</si>
  <si>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</si>
  <si>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</si>
  <si>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</si>
  <si>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</si>
  <si>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</si>
  <si>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</si>
  <si>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</si>
  <si>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</si>
  <si>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</si>
  <si>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</si>
  <si>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</si>
  <si>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</si>
  <si>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</si>
  <si>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</si>
  <si>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</si>
  <si>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</si>
  <si>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</si>
  <si>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</si>
  <si>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</si>
  <si>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</si>
  <si>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</si>
  <si>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</si>
  <si>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</si>
  <si>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</si>
  <si>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</si>
  <si>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</si>
  <si>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</si>
  <si>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</si>
  <si>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</si>
  <si>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</si>
  <si>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</si>
  <si>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</si>
  <si>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</si>
  <si>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</si>
  <si>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</si>
  <si>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</si>
  <si>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</si>
  <si>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</si>
  <si>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</si>
  <si>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</si>
  <si>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</si>
  <si>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</si>
  <si>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</si>
  <si>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</si>
  <si>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</si>
  <si>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</si>
  <si>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</si>
  <si>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</si>
  <si>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</si>
  <si>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</si>
  <si>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</si>
  <si>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</si>
  <si>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</si>
  <si>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</si>
  <si>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</si>
  <si>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</si>
  <si>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</si>
  <si>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</si>
  <si>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</si>
  <si>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</si>
  <si>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</si>
  <si>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</si>
  <si>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</si>
  <si>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</si>
  <si>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</si>
  <si>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</si>
  <si>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</si>
  <si>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</si>
  <si>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</si>
  <si>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</si>
  <si>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</si>
  <si>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</si>
  <si>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</si>
  <si>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</si>
  <si>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</si>
  <si>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</si>
  <si>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</si>
  <si>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</si>
  <si>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</si>
  <si>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</si>
  <si>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</si>
  <si>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</si>
  <si>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</si>
  <si>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</si>
  <si>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</si>
  <si>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</si>
  <si>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</si>
  <si>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</si>
  <si>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</si>
  <si>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</si>
  <si>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</si>
  <si>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</si>
  <si>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</si>
  <si>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</si>
  <si>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</si>
  <si>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</si>
  <si>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</si>
  <si>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</si>
  <si>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</si>
  <si>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</si>
  <si>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</si>
  <si>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</si>
  <si>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</si>
  <si>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</si>
  <si>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</si>
  <si>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</si>
  <si>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</si>
  <si>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</si>
  <si>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</si>
  <si>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</si>
  <si>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</si>
  <si>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</si>
  <si>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</si>
  <si>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</si>
  <si>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</si>
  <si>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</si>
  <si>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</si>
  <si>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</si>
  <si>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</si>
  <si>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</si>
  <si>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</si>
  <si>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</si>
  <si>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</si>
  <si>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</si>
  <si>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</si>
  <si>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</si>
  <si>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</si>
  <si>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</si>
  <si>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</si>
  <si>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</si>
  <si>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</si>
  <si>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</si>
  <si>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</si>
  <si>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</si>
  <si>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</si>
  <si>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</si>
  <si>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</si>
  <si>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</si>
  <si>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</si>
  <si>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</si>
  <si>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</si>
  <si>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</si>
  <si>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</si>
  <si>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</si>
  <si>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</si>
  <si>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</si>
  <si>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</si>
  <si>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</si>
  <si>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</si>
  <si>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</si>
  <si>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</si>
  <si>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</si>
  <si>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</si>
  <si>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</si>
  <si>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</si>
  <si>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</si>
  <si>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</si>
  <si>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</si>
  <si>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</si>
  <si>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</si>
  <si>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</si>
  <si>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</si>
  <si>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</si>
  <si>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</si>
  <si>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</si>
  <si>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</si>
  <si>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</si>
  <si>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</si>
  <si>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</si>
  <si>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</si>
  <si>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</si>
  <si>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</si>
  <si>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</si>
  <si>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</si>
  <si>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</si>
  <si>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</si>
  <si>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</si>
  <si>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</si>
  <si>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</si>
  <si>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</si>
  <si>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</si>
  <si>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</si>
  <si>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</si>
  <si>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</si>
  <si>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</si>
  <si>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</si>
  <si>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</si>
  <si>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</si>
  <si>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</si>
  <si>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</si>
  <si>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</si>
  <si>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</si>
  <si>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</si>
  <si>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</si>
  <si>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</si>
  <si>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</si>
  <si>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</si>
  <si>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</si>
  <si>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</si>
  <si>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</si>
  <si>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</si>
  <si>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</si>
  <si>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</si>
  <si>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</si>
  <si>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</si>
  <si>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</si>
  <si>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</si>
  <si>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</si>
  <si>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</si>
  <si>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</si>
  <si>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</si>
  <si>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</si>
  <si>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</si>
  <si>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</si>
  <si>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</si>
  <si>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</si>
  <si>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</si>
  <si>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</si>
  <si>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</si>
  <si>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</si>
  <si>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</si>
  <si>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</si>
  <si>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</si>
  <si>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</si>
  <si>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</si>
  <si>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</si>
  <si>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</si>
  <si>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</si>
  <si>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</si>
  <si>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</si>
  <si>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</si>
  <si>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</si>
  <si>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</si>
  <si>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</si>
  <si>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</si>
  <si>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</si>
  <si>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</si>
  <si>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</si>
  <si>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</si>
  <si>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</si>
  <si>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</si>
  <si>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</si>
  <si>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</si>
  <si>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</si>
  <si>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</si>
  <si>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</si>
  <si>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</si>
  <si>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</si>
  <si>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</si>
  <si>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</si>
  <si>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</si>
  <si>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</si>
  <si>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</si>
  <si>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</si>
  <si>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</si>
  <si>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</si>
  <si>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</si>
  <si>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</si>
  <si>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</si>
  <si>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</si>
  <si>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</si>
  <si>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</si>
  <si>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</si>
  <si>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</si>
  <si>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</si>
  <si>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</si>
  <si>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</si>
  <si>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</si>
  <si>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</si>
  <si>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</si>
  <si>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</si>
  <si>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</si>
  <si>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</si>
  <si>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</si>
  <si>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</si>
  <si>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</si>
  <si>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</si>
  <si>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</si>
  <si>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</si>
  <si>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</si>
  <si>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</si>
  <si>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</si>
  <si>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</si>
  <si>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</si>
  <si>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</si>
  <si>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</si>
  <si>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</si>
  <si>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</si>
  <si>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</si>
  <si>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</si>
  <si>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</si>
  <si>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</si>
  <si>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</si>
  <si>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</si>
  <si>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</si>
  <si>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</si>
  <si>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</si>
  <si>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</si>
  <si>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</si>
  <si>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</si>
  <si>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</si>
  <si>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</si>
  <si>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</si>
  <si>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</si>
  <si>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</si>
  <si>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</si>
  <si>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</si>
  <si>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</si>
  <si>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</si>
  <si>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</si>
  <si>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</si>
  <si>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</si>
  <si>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</si>
  <si>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</si>
  <si>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</si>
  <si>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</si>
  <si>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</si>
  <si>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</si>
  <si>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</si>
  <si>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</si>
  <si>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</si>
  <si>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</si>
  <si>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</si>
  <si>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</si>
  <si>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</si>
  <si>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</si>
  <si>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</si>
  <si>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</si>
  <si>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</si>
  <si>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</si>
  <si>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</si>
  <si>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</si>
  <si>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</si>
  <si>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</si>
  <si>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</si>
  <si>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</si>
  <si>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</si>
  <si>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</si>
  <si>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</si>
  <si>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</si>
  <si>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</si>
  <si>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</si>
  <si>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</si>
  <si>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</si>
  <si>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</si>
  <si>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</si>
  <si>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</si>
  <si>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</si>
  <si>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</si>
  <si>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</si>
  <si>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</si>
  <si>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</si>
  <si>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</si>
  <si>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</si>
  <si>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</si>
  <si>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</si>
  <si>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</si>
  <si>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</si>
  <si>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</si>
  <si>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</si>
  <si>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</si>
  <si>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</si>
  <si>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</si>
  <si>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</si>
  <si>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</si>
  <si>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</si>
  <si>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</si>
  <si>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</si>
  <si>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</si>
  <si>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</si>
  <si>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</si>
  <si>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</si>
  <si>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</si>
  <si>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</si>
  <si>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</si>
  <si>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</si>
  <si>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</si>
  <si>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</si>
  <si>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</si>
  <si>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</si>
  <si>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</si>
  <si>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</si>
  <si>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</si>
  <si>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</si>
  <si>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</si>
  <si>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</si>
  <si>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</si>
  <si>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</si>
  <si>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</si>
  <si>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</si>
  <si>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</si>
  <si>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</si>
  <si>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</si>
  <si>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</si>
  <si>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</si>
  <si>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</si>
  <si>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</si>
  <si>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</si>
  <si>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</si>
  <si>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</si>
  <si>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</si>
  <si>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</si>
  <si>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</si>
  <si>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</si>
  <si>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</si>
  <si>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</si>
  <si>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</si>
  <si>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</si>
  <si>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</si>
  <si>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</si>
  <si>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</si>
  <si>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</si>
  <si>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</si>
  <si>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</si>
  <si>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</si>
  <si>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</si>
  <si>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</si>
  <si>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</si>
  <si>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</si>
  <si>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</si>
  <si>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</si>
  <si>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</si>
  <si>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</si>
  <si>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</si>
  <si>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</si>
  <si>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</si>
  <si>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</si>
  <si>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</si>
  <si>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</si>
  <si>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</si>
  <si>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</si>
  <si>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</si>
  <si>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</si>
  <si>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</si>
  <si>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</si>
  <si>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</si>
  <si>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</si>
  <si>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</si>
  <si>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</si>
  <si>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</si>
  <si>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</si>
  <si>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</si>
  <si>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</si>
  <si>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</si>
  <si>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</si>
  <si>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</si>
  <si>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</si>
  <si>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</si>
  <si>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</si>
  <si>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</si>
  <si>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</si>
  <si>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</si>
  <si>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</si>
  <si>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</si>
  <si>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</si>
  <si>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</si>
  <si>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</si>
  <si>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</si>
  <si>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</si>
  <si>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</si>
  <si>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</si>
  <si>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</si>
  <si>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</si>
  <si>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</si>
  <si>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</si>
  <si>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</si>
  <si>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</si>
  <si>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</si>
  <si>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</si>
  <si>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</si>
  <si>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</si>
  <si>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</si>
  <si>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</si>
  <si>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</si>
  <si>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</si>
  <si>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</si>
  <si>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</si>
  <si>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</si>
  <si>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</si>
  <si>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</si>
  <si>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</si>
  <si>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</si>
  <si>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</si>
  <si>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</si>
  <si>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</si>
  <si>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</si>
  <si>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</si>
  <si>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</si>
  <si>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</si>
  <si>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</si>
  <si>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</si>
  <si>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</si>
  <si>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</si>
  <si>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</si>
  <si>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</si>
  <si>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</si>
  <si>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</si>
  <si>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</si>
  <si>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</si>
  <si>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</si>
  <si>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</si>
  <si>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</si>
  <si>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</si>
  <si>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</si>
  <si>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</si>
  <si>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</si>
  <si>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</si>
  <si>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</si>
  <si>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</si>
  <si>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</si>
  <si>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</si>
  <si>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</si>
  <si>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</si>
  <si>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</si>
  <si>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</si>
  <si>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</si>
  <si>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</si>
  <si>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</si>
  <si>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</si>
  <si>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</si>
  <si>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</si>
  <si>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</si>
  <si>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</si>
  <si>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</si>
  <si>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</si>
  <si>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</si>
  <si>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</si>
  <si>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</si>
  <si>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</si>
  <si>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</si>
  <si>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</si>
  <si>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</si>
  <si>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</si>
  <si>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</si>
  <si>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</si>
  <si>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</si>
  <si>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</si>
  <si>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</si>
  <si>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</si>
  <si>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</si>
  <si>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</si>
  <si>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</si>
  <si>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</si>
  <si>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</si>
  <si>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</si>
  <si>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</si>
  <si>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</si>
  <si>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</si>
  <si>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</si>
  <si>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</si>
  <si>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</si>
  <si>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</si>
  <si>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</si>
  <si>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</si>
  <si>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</si>
  <si>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</si>
  <si>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</si>
  <si>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</si>
  <si>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</si>
  <si>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</si>
  <si>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</si>
  <si>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</si>
  <si>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</si>
  <si>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</si>
  <si>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</si>
  <si>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</si>
  <si>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</si>
  <si>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</si>
  <si>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</si>
  <si>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</si>
  <si>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</si>
  <si>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</si>
  <si>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</si>
  <si>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</si>
  <si>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</si>
  <si>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</si>
  <si>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</si>
  <si>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</si>
  <si>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</si>
  <si>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</si>
  <si>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</si>
  <si>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</si>
  <si>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</si>
  <si>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</si>
  <si>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</si>
  <si>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</si>
  <si>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</si>
  <si>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</si>
  <si>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</si>
  <si>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</si>
  <si>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</si>
  <si>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</si>
  <si>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</si>
  <si>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</si>
  <si>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</si>
  <si>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</si>
  <si>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</si>
  <si>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</si>
  <si>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</si>
  <si>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</si>
  <si>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</si>
  <si>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</si>
  <si>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</si>
  <si>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</si>
  <si>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</si>
  <si>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</si>
  <si>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</si>
  <si>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</si>
  <si>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</si>
  <si>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</si>
  <si>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</si>
  <si>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</si>
  <si>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</si>
  <si>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</si>
  <si>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</si>
  <si>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</si>
  <si>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</si>
  <si>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</si>
  <si>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</si>
  <si>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</si>
  <si>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</si>
  <si>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</si>
  <si>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</si>
  <si>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</si>
  <si>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</si>
  <si>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</si>
  <si>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</si>
  <si>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</si>
  <si>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</si>
  <si>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</si>
  <si>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</si>
  <si>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</si>
  <si>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</si>
  <si>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</si>
  <si>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</si>
  <si>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</si>
  <si>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</si>
  <si>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</si>
  <si>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</si>
  <si>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</si>
  <si>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</si>
  <si>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</si>
  <si>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</si>
  <si>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</si>
  <si>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</si>
  <si>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</si>
  <si>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</si>
  <si>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</si>
  <si>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</si>
  <si>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</si>
  <si>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</si>
  <si>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</si>
  <si>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</si>
  <si>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</si>
  <si>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</si>
  <si>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</si>
  <si>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</si>
  <si>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</si>
  <si>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</si>
  <si>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</si>
  <si>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</si>
  <si>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</si>
  <si>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</si>
  <si>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</si>
  <si>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</si>
  <si>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</si>
  <si>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</si>
  <si>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</si>
  <si>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</si>
  <si>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</si>
  <si>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</si>
  <si>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</si>
  <si>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</si>
  <si>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</si>
  <si>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</si>
  <si>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</si>
  <si>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</si>
  <si>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</si>
  <si>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</si>
  <si>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</si>
  <si>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</si>
  <si>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</si>
  <si>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</si>
  <si>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</si>
  <si>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</si>
  <si>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</si>
  <si>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</si>
  <si>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</si>
  <si>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</si>
  <si>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</si>
  <si>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</si>
  <si>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</si>
  <si>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</si>
  <si>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</si>
  <si>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</si>
  <si>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</si>
  <si>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</si>
  <si>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</si>
  <si>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</si>
  <si>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</si>
  <si>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</si>
  <si>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</si>
  <si>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</si>
  <si>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</si>
  <si>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</si>
  <si>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</si>
  <si>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</si>
  <si>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</si>
  <si>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</si>
  <si>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</si>
  <si>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</si>
  <si>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</si>
  <si>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</si>
  <si>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</si>
  <si>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</si>
  <si>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</si>
  <si>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</si>
  <si>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</si>
  <si>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</si>
  <si>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</si>
  <si>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</si>
  <si>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</si>
  <si>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</si>
  <si>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</si>
  <si>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</si>
  <si>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</si>
  <si>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</si>
  <si>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</si>
  <si>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</si>
  <si>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</si>
  <si>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</si>
  <si>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</si>
  <si>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</si>
  <si>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</si>
  <si>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</si>
  <si>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</si>
  <si>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</si>
  <si>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</si>
  <si>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</si>
  <si>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</si>
  <si>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</si>
  <si>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</si>
  <si>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</si>
  <si>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</si>
  <si>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</si>
  <si>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</si>
  <si>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</si>
  <si>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</si>
  <si>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</si>
  <si>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</si>
  <si>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</si>
  <si>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</si>
  <si>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</si>
  <si>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</si>
  <si>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</si>
  <si>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</si>
  <si>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</si>
  <si>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</si>
  <si>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</si>
  <si>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</si>
  <si>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</si>
  <si>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</si>
  <si>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</si>
  <si>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</si>
  <si>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</si>
  <si>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</si>
  <si>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</si>
  <si>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</si>
  <si>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</si>
  <si>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</si>
  <si>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</si>
  <si>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</si>
  <si>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</si>
  <si>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</si>
  <si>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</si>
  <si>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</si>
  <si>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</si>
  <si>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</si>
  <si>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</si>
  <si>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</si>
  <si>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</si>
  <si>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</si>
  <si>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</si>
  <si>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</si>
  <si>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</si>
  <si>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</si>
  <si>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</si>
  <si>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</si>
  <si>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</si>
  <si>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</si>
  <si>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</si>
  <si>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</si>
  <si>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</si>
  <si>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</si>
  <si>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</si>
  <si>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</si>
  <si>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</si>
  <si>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</si>
  <si>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</si>
  <si>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</si>
  <si>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</si>
  <si>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</si>
  <si>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</si>
  <si>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</si>
  <si>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</si>
  <si>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</si>
  <si>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</si>
  <si>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</si>
  <si>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</si>
  <si>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</si>
  <si>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</si>
  <si>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</si>
  <si>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</si>
  <si>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</si>
  <si>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</si>
  <si>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</si>
  <si>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</si>
  <si>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</si>
  <si>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</si>
  <si>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</si>
  <si>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</si>
  <si>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</si>
  <si>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</si>
  <si>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</si>
  <si>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</si>
  <si>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</si>
  <si>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</si>
  <si>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</si>
  <si>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</si>
  <si>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</si>
  <si>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</si>
  <si>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</si>
  <si>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</si>
  <si>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</si>
  <si>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</si>
  <si>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</si>
  <si>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</si>
  <si>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</si>
  <si>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</si>
  <si>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</si>
  <si>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</si>
  <si>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</si>
  <si>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</si>
  <si>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</si>
  <si>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</si>
  <si>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</si>
  <si>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</si>
  <si>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</si>
  <si>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</si>
  <si>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</si>
  <si>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</si>
  <si>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</si>
  <si>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</si>
  <si>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</si>
  <si>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</si>
  <si>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</si>
  <si>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</si>
  <si>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</si>
  <si>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</si>
  <si>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</si>
  <si>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</si>
  <si>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</si>
  <si>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</si>
  <si>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</si>
  <si>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</si>
  <si>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</si>
  <si>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</si>
  <si>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</si>
  <si>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</si>
  <si>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</si>
  <si>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</si>
  <si>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</si>
  <si>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</si>
  <si>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</si>
  <si>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</si>
  <si>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</si>
  <si>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</si>
  <si>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</si>
  <si>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</si>
  <si>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</si>
  <si>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</si>
  <si>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</si>
  <si>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</si>
  <si>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</si>
  <si>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</si>
  <si>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</si>
  <si>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</si>
  <si>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</si>
  <si>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</si>
  <si>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</si>
  <si>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</si>
  <si>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</si>
  <si>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</si>
  <si>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</si>
  <si>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</si>
  <si>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</si>
  <si>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</si>
  <si>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</si>
  <si>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</si>
  <si>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</si>
  <si>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</si>
  <si>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</si>
  <si>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</si>
  <si>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</si>
  <si>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</si>
  <si>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</si>
  <si>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</si>
  <si>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</si>
  <si>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</si>
  <si>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</si>
  <si>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</si>
  <si>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</si>
  <si>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</si>
  <si>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</si>
  <si>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</si>
  <si>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</si>
  <si>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</si>
  <si>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</si>
  <si>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</si>
  <si>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</si>
  <si>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</si>
  <si>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</si>
  <si>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</si>
  <si>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</si>
  <si>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</si>
  <si>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</si>
  <si>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</si>
  <si>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</si>
  <si>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</si>
  <si>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</si>
  <si>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</si>
  <si>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</si>
  <si>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</si>
  <si>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</si>
  <si>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</si>
  <si>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</si>
  <si>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</si>
  <si>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</si>
  <si>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</si>
  <si>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</si>
  <si>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</si>
  <si>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</si>
  <si>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</si>
  <si>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</si>
  <si>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</si>
  <si>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</si>
  <si>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</si>
  <si>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</si>
  <si>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</si>
  <si>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</si>
  <si>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</si>
  <si>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</si>
  <si>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</si>
  <si>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</si>
  <si>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</si>
  <si>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</si>
  <si>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</si>
  <si>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</si>
  <si>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</si>
  <si>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</si>
  <si>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</si>
  <si>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</si>
  <si>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</si>
  <si>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</si>
  <si>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</si>
  <si>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</si>
  <si>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</si>
  <si>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</si>
  <si>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</si>
  <si>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</si>
  <si>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</si>
  <si>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</si>
  <si>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</si>
  <si>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</si>
  <si>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</si>
  <si>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</si>
  <si>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</si>
  <si>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</si>
  <si>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</si>
  <si>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</si>
  <si>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</si>
  <si>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</si>
  <si>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</si>
  <si>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</si>
  <si>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</si>
  <si>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</si>
  <si>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</si>
  <si>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</si>
  <si>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</si>
  <si>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</si>
  <si>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</si>
  <si>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</si>
  <si>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</si>
  <si>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</si>
  <si>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</si>
  <si>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</si>
  <si>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</si>
  <si>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</si>
  <si>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</si>
  <si>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</si>
  <si>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</si>
  <si>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</si>
  <si>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</si>
  <si>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</si>
  <si>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</si>
  <si>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</si>
  <si>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</si>
  <si>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</si>
  <si>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</si>
  <si>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</si>
  <si>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</si>
  <si>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</si>
  <si>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</si>
  <si>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</si>
  <si>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</si>
  <si>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</si>
  <si>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</si>
  <si>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</si>
  <si>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</si>
  <si>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</si>
  <si>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</si>
  <si>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</si>
  <si>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</si>
  <si>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</si>
  <si>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</si>
  <si>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</si>
  <si>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</si>
  <si>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</si>
  <si>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</si>
  <si>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</si>
  <si>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</si>
  <si>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</si>
  <si>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</si>
  <si>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</si>
  <si>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</si>
  <si>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</si>
  <si>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</si>
  <si>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</si>
  <si>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</si>
  <si>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</si>
  <si>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</si>
  <si>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</si>
  <si>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</si>
  <si>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</si>
  <si>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</si>
  <si>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</si>
  <si>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</si>
  <si>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</si>
  <si>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</si>
  <si>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</si>
  <si>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</si>
  <si>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</si>
  <si>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</si>
  <si>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</si>
  <si>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</si>
  <si>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</si>
  <si>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</si>
  <si>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</si>
  <si>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</si>
  <si>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</si>
  <si>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</si>
  <si>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</si>
  <si>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</si>
  <si>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</si>
  <si>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</si>
  <si>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</si>
  <si>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</si>
  <si>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</si>
  <si>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</si>
  <si>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</si>
  <si>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</si>
  <si>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</si>
  <si>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</si>
  <si>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</si>
  <si>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</si>
  <si>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</si>
  <si>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</si>
  <si>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</si>
  <si>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</si>
  <si>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</si>
  <si>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</si>
  <si>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</si>
  <si>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</si>
  <si>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</si>
  <si>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</si>
  <si>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</si>
  <si>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</si>
  <si>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</si>
  <si>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</si>
  <si>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</si>
  <si>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</si>
  <si>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</si>
  <si>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</si>
  <si>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</si>
  <si>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</si>
  <si>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</si>
  <si>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</si>
  <si>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</si>
  <si>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</si>
  <si>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</si>
  <si>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</si>
  <si>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</si>
  <si>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</si>
  <si>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</si>
  <si>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</si>
  <si>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</si>
  <si>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</si>
  <si>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</si>
  <si>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</si>
  <si>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</si>
  <si>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</si>
  <si>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</si>
  <si>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</si>
  <si>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</si>
  <si>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</si>
  <si>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</si>
  <si>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</si>
  <si>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</si>
  <si>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</si>
  <si>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</si>
  <si>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</si>
  <si>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</si>
  <si>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</si>
  <si>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</si>
  <si>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</si>
  <si>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</si>
  <si>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</si>
  <si>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</si>
  <si>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</si>
  <si>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</si>
  <si>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</si>
  <si>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</si>
  <si>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</si>
  <si>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</si>
  <si>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</si>
  <si>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</si>
  <si>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</si>
  <si>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</si>
  <si>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</si>
  <si>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</si>
  <si>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</si>
  <si>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</si>
  <si>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</si>
  <si>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</si>
  <si>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</si>
  <si>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</si>
  <si>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</si>
  <si>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</si>
  <si>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</si>
  <si>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</si>
  <si>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</si>
  <si>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</si>
  <si>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</si>
  <si>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</si>
  <si>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</si>
  <si>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</si>
  <si>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</si>
  <si>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</si>
  <si>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</si>
  <si>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</si>
  <si>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</si>
  <si>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</si>
  <si>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</si>
  <si>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</si>
  <si>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</si>
  <si>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</si>
  <si>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</si>
  <si>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</si>
  <si>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</si>
  <si>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</si>
  <si>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</si>
  <si>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</si>
  <si>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</si>
  <si>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</si>
  <si>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</si>
  <si>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</si>
  <si>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</si>
  <si>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</si>
  <si>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</si>
  <si>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</si>
  <si>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</si>
  <si>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</si>
  <si>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</si>
  <si>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</si>
  <si>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</si>
  <si>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</si>
  <si>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</si>
  <si>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</si>
  <si>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</si>
  <si>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</si>
  <si>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</si>
  <si>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</si>
  <si>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</si>
  <si>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</si>
  <si>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</si>
  <si>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</si>
  <si>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</si>
  <si>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</si>
  <si>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</si>
  <si>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</si>
  <si>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</si>
  <si>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</si>
  <si>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</si>
  <si>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</si>
  <si>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</si>
  <si>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</si>
  <si>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</si>
  <si>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</si>
  <si>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</si>
  <si>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</si>
  <si>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</si>
  <si>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</si>
  <si>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</si>
  <si>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</si>
  <si>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</si>
  <si>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</si>
  <si>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</si>
  <si>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</si>
  <si>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</si>
  <si>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</si>
  <si>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</si>
  <si>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</si>
  <si>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</si>
  <si>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</si>
  <si>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</si>
  <si>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</si>
  <si>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</si>
  <si>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</si>
  <si>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</si>
  <si>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</si>
  <si>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</si>
  <si>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</si>
  <si>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</si>
  <si>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</si>
  <si>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</si>
  <si>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</si>
  <si>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</si>
  <si>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</si>
  <si>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</si>
  <si>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</si>
  <si>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</si>
  <si>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</si>
  <si>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</si>
  <si>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</si>
  <si>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</si>
  <si>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</si>
  <si>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</si>
  <si>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</si>
  <si>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</si>
  <si>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</si>
  <si>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</si>
  <si>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</si>
  <si>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</si>
  <si>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</si>
  <si>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</si>
  <si>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</si>
  <si>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</si>
  <si>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</si>
  <si>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</si>
  <si>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</si>
  <si>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</si>
  <si>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</si>
  <si>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</si>
  <si>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</si>
  <si>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</si>
  <si>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</si>
  <si>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</si>
  <si>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</si>
  <si>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</si>
  <si>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</si>
  <si>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</si>
  <si>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</si>
  <si>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</si>
  <si>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</si>
  <si>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</si>
  <si>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</si>
  <si>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</si>
  <si>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</si>
  <si>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</si>
  <si>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</si>
  <si>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</si>
  <si>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</si>
  <si>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</si>
  <si>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</si>
  <si>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</si>
  <si>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</si>
  <si>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</si>
  <si>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</si>
  <si>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</si>
  <si>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</si>
  <si>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</si>
  <si>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</si>
  <si>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</si>
  <si>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</si>
  <si>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</si>
  <si>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</si>
  <si>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</si>
  <si>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</si>
  <si>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</si>
  <si>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</si>
  <si>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</si>
  <si>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</si>
  <si>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</si>
  <si>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</si>
  <si>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</si>
  <si>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</si>
  <si>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</si>
  <si>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</si>
  <si>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</si>
  <si>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</si>
  <si>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</si>
  <si>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</si>
  <si>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</si>
  <si>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</si>
  <si>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</si>
  <si>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</si>
  <si>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</si>
  <si>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</si>
  <si>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</si>
  <si>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</si>
  <si>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</si>
  <si>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</si>
  <si>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</si>
  <si>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</si>
  <si>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</si>
  <si>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</si>
  <si>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</si>
  <si>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</si>
  <si>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</si>
  <si>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</si>
  <si>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</si>
  <si>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</si>
  <si>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</si>
  <si>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</si>
  <si>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</si>
  <si>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</si>
  <si>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</si>
  <si>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</si>
  <si>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</si>
  <si>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</si>
  <si>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</si>
  <si>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</si>
  <si>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</si>
  <si>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</si>
  <si>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</si>
  <si>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</si>
  <si>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</si>
  <si>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</si>
  <si>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</si>
  <si>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</si>
  <si>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</si>
  <si>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</si>
  <si>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</si>
  <si>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</si>
  <si>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</si>
  <si>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</si>
  <si>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</si>
  <si>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</si>
  <si>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</si>
  <si>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</si>
  <si>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</si>
  <si>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</si>
  <si>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</si>
  <si>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</si>
  <si>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</si>
  <si>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</si>
  <si>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</si>
  <si>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</si>
  <si>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</si>
  <si>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</si>
  <si>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</si>
  <si>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</si>
  <si>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</si>
  <si>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</si>
  <si>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</si>
  <si>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</si>
  <si>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</si>
  <si>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</si>
  <si>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</si>
  <si>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</si>
  <si>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</si>
  <si>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</si>
  <si>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</si>
  <si>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</si>
  <si>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</si>
  <si>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</si>
  <si>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</si>
  <si>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</si>
  <si>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</si>
  <si>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</si>
  <si>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</si>
  <si>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</si>
  <si>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</si>
  <si>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</si>
  <si>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</si>
  <si>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</si>
  <si>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</si>
  <si>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</si>
  <si>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</si>
  <si>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</si>
  <si>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</si>
  <si>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</si>
  <si>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</si>
  <si>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</si>
  <si>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</si>
  <si>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</si>
  <si>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</si>
  <si>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</si>
  <si>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</si>
  <si>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</si>
  <si>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</si>
  <si>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</si>
  <si>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</si>
  <si>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</si>
  <si>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</si>
  <si>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</si>
  <si>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</si>
  <si>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</si>
  <si>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</si>
  <si>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</si>
  <si>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</si>
  <si>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</si>
  <si>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</si>
  <si>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</si>
  <si>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</si>
  <si>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</si>
  <si>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</si>
  <si>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</si>
  <si>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</si>
  <si>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</si>
  <si>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</si>
  <si>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</si>
  <si>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</si>
  <si>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</si>
  <si>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</si>
  <si>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</si>
  <si>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</si>
  <si>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</si>
  <si>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</si>
  <si>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</si>
  <si>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</si>
  <si>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</si>
  <si>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</si>
  <si>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</si>
  <si>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</si>
  <si>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</si>
  <si>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</si>
  <si>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</si>
  <si>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</si>
  <si>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</si>
  <si>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</si>
  <si>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</si>
  <si>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</si>
  <si>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</si>
  <si>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</si>
  <si>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</si>
  <si>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</si>
  <si>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</si>
  <si>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</si>
  <si>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</si>
  <si>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</si>
  <si>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</si>
  <si>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</si>
  <si>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</si>
  <si>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</si>
  <si>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</si>
  <si>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</si>
  <si>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</si>
  <si>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</si>
  <si>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</si>
  <si>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</si>
  <si>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</si>
  <si>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</si>
  <si>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</si>
  <si>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</si>
  <si>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</si>
  <si>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</si>
  <si>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</si>
  <si>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</si>
  <si>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</si>
  <si>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</si>
  <si>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</si>
  <si>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</si>
  <si>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</si>
  <si>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</si>
  <si>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</si>
  <si>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</si>
  <si>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</si>
  <si>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</si>
  <si>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</si>
  <si>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</si>
  <si>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</si>
  <si>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</si>
  <si>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</si>
  <si>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</si>
  <si>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</si>
  <si>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</si>
  <si>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</si>
  <si>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</si>
  <si>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</si>
  <si>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</si>
  <si>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</si>
  <si>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</si>
  <si>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</si>
  <si>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</si>
  <si>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</si>
  <si>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</si>
  <si>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</si>
  <si>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</si>
  <si>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</si>
  <si>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</si>
  <si>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</si>
  <si>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</si>
  <si>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</si>
  <si>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</si>
  <si>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</si>
  <si>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</si>
  <si>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</si>
  <si>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</si>
  <si>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</si>
  <si>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</si>
  <si>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</si>
  <si>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</si>
  <si>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</si>
  <si>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</si>
  <si>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</si>
  <si>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</si>
  <si>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</si>
  <si>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</si>
  <si>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</si>
  <si>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</si>
  <si>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</si>
  <si>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</si>
  <si>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</si>
  <si>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</si>
  <si>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</si>
  <si>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</si>
  <si>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</si>
  <si>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</si>
  <si>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</si>
  <si>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</si>
  <si>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</si>
  <si>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</si>
  <si>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</si>
  <si>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</si>
  <si>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</si>
  <si>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</si>
  <si>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</si>
  <si>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</si>
  <si>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</si>
  <si>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</si>
  <si>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</si>
  <si>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</si>
  <si>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</si>
  <si>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</si>
  <si>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</si>
  <si>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</si>
  <si>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</si>
  <si>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</si>
  <si>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</si>
  <si>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</si>
  <si>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</si>
  <si>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</si>
  <si>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</si>
  <si>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</si>
  <si>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</si>
  <si>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</si>
  <si>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</si>
  <si>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</si>
  <si>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</si>
  <si>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</si>
  <si>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</si>
  <si>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</si>
  <si>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</si>
  <si>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</si>
  <si>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</si>
  <si>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</si>
  <si>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</si>
  <si>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</si>
  <si>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</si>
  <si>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</si>
  <si>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</si>
  <si>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</si>
  <si>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</si>
  <si>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</si>
  <si>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</si>
  <si>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</si>
  <si>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</si>
  <si>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</si>
  <si>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</si>
  <si>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</si>
  <si>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</si>
  <si>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</si>
  <si>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</si>
  <si>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</si>
  <si>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</si>
  <si>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</si>
  <si>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</si>
  <si>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</si>
  <si>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</si>
  <si>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</si>
  <si>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</si>
  <si>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</si>
  <si>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</si>
  <si>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</si>
  <si>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</si>
  <si>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</si>
  <si>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</si>
  <si>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</si>
  <si>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</si>
  <si>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</si>
  <si>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</si>
  <si>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</si>
  <si>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</si>
  <si>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</si>
  <si>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</si>
  <si>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</si>
  <si>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</si>
  <si>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</si>
  <si>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</si>
  <si>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</si>
  <si>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</si>
  <si>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</si>
  <si>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</si>
  <si>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</si>
  <si>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</si>
  <si>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</si>
  <si>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</si>
  <si>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</si>
  <si>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</si>
  <si>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</si>
  <si>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</si>
  <si>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Trevor Lewis game #1000</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</si>
  <si>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</si>
  <si>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</si>
  <si>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</si>
  <si>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</si>
  <si>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</si>
  <si>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</si>
  <si>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</si>
  <si>
    <t>OT_SO_Record</t>
  </si>
  <si>
    <t>Game Played Tue Jan 17 2025</t>
  </si>
  <si>
    <t>Search Team(s):</t>
  </si>
  <si>
    <t>2024020617</t>
  </si>
  <si>
    <t>OPP</t>
  </si>
  <si>
    <t>ME</t>
  </si>
  <si>
    <t>Alex Nedeljkovic goalie goal</t>
  </si>
  <si>
    <t>Column1</t>
  </si>
  <si>
    <t>Postponed due to California wildfires to be placyed 2025-04-17</t>
  </si>
  <si>
    <t>Column2</t>
  </si>
  <si>
    <t>Nashville erased a 1-5 deficit to win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</si>
</sst>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14999847407452621"/>
        <bgColor indexed="64"/>
      </patternFill>
    </fill>
  </fills>
  <borders count="49">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ck">
        <color indexed="64"/>
      </bottom>
      <diagonal/>
    </border>
    <border>
      <left/>
      <right style="thick">
        <color indexed="64"/>
      </right>
      <top/>
      <bottom style="medium">
        <color indexed="64"/>
      </bottom>
      <diagonal/>
    </border>
    <border>
      <left/>
      <right style="thick">
        <color indexed="64"/>
      </right>
      <top style="medium">
        <color indexed="64"/>
      </top>
      <bottom/>
      <diagonal/>
    </border>
    <border>
      <left style="medium">
        <color indexed="64"/>
      </left>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s>
  <cellStyleXfs count="2">
    <xf numFmtId="0" fontId="0" fillId="0" borderId="0"/>
    <xf numFmtId="0" fontId="2" fillId="4" borderId="12" applyNumberFormat="0" applyAlignment="0" applyProtection="0"/>
  </cellStyleXfs>
  <cellXfs count="132">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4" xfId="0" applyFont="1" applyBorder="1"/>
    <xf numFmtId="0" fontId="4" fillId="0" borderId="13" xfId="0" applyFont="1" applyBorder="1"/>
    <xf numFmtId="0" fontId="4" fillId="3" borderId="14" xfId="0" applyFont="1" applyFill="1" applyBorder="1"/>
    <xf numFmtId="0" fontId="4" fillId="3" borderId="13" xfId="0" applyFont="1" applyFill="1" applyBorder="1"/>
    <xf numFmtId="0" fontId="4" fillId="3" borderId="15"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0" borderId="20" xfId="0" applyFont="1" applyBorder="1"/>
    <xf numFmtId="0" fontId="4" fillId="0" borderId="21" xfId="0" applyFont="1" applyBorder="1"/>
    <xf numFmtId="0" fontId="4" fillId="0" borderId="23" xfId="0" applyFont="1" applyBorder="1"/>
    <xf numFmtId="0" fontId="0" fillId="0" borderId="13" xfId="0" applyBorder="1"/>
    <xf numFmtId="0" fontId="0" fillId="0" borderId="17" xfId="0" applyBorder="1"/>
    <xf numFmtId="0" fontId="0" fillId="0" borderId="18" xfId="0" applyBorder="1"/>
    <xf numFmtId="0" fontId="0" fillId="0" borderId="17" xfId="0" applyBorder="1" applyAlignment="1">
      <alignment textRotation="70"/>
    </xf>
    <xf numFmtId="0" fontId="0" fillId="6" borderId="29" xfId="0" applyFill="1" applyBorder="1"/>
    <xf numFmtId="0" fontId="0" fillId="6" borderId="30" xfId="0" applyFill="1" applyBorder="1"/>
    <xf numFmtId="0" fontId="0" fillId="0" borderId="29" xfId="0" applyBorder="1"/>
    <xf numFmtId="0" fontId="0" fillId="0" borderId="30" xfId="0" applyBorder="1"/>
    <xf numFmtId="0" fontId="5" fillId="5" borderId="29" xfId="0" applyFont="1" applyFill="1" applyBorder="1" applyAlignment="1">
      <alignment vertical="top" textRotation="90"/>
    </xf>
    <xf numFmtId="0" fontId="5" fillId="5" borderId="30" xfId="0" applyFont="1" applyFill="1" applyBorder="1" applyAlignment="1">
      <alignment vertical="top" textRotation="90"/>
    </xf>
    <xf numFmtId="0" fontId="4" fillId="0" borderId="31" xfId="0" applyFont="1" applyBorder="1"/>
    <xf numFmtId="0" fontId="4" fillId="0" borderId="16" xfId="0" applyFont="1" applyBorder="1"/>
    <xf numFmtId="0" fontId="0" fillId="0" borderId="0" xfId="0" applyAlignment="1">
      <alignment horizontal="center" vertical="top" textRotation="90"/>
    </xf>
    <xf numFmtId="0" fontId="6" fillId="0" borderId="32" xfId="0" applyFont="1" applyBorder="1" applyAlignment="1">
      <alignment horizontal="center"/>
    </xf>
    <xf numFmtId="0" fontId="6" fillId="0" borderId="33" xfId="0" applyFont="1" applyBorder="1" applyAlignment="1">
      <alignment horizontal="center"/>
    </xf>
    <xf numFmtId="0" fontId="6" fillId="0" borderId="34" xfId="0" applyFont="1" applyBorder="1" applyAlignment="1">
      <alignment horizontal="center"/>
    </xf>
    <xf numFmtId="0" fontId="0" fillId="0" borderId="35" xfId="0" applyBorder="1"/>
    <xf numFmtId="0" fontId="0" fillId="0" borderId="36" xfId="0" applyBorder="1"/>
    <xf numFmtId="0" fontId="0" fillId="0" borderId="37" xfId="0" applyBorder="1"/>
    <xf numFmtId="0" fontId="0" fillId="0" borderId="38" xfId="0" applyBorder="1"/>
    <xf numFmtId="165" fontId="0" fillId="7" borderId="0" xfId="0" applyNumberFormat="1" applyFill="1"/>
    <xf numFmtId="165" fontId="0" fillId="0" borderId="39" xfId="0" applyNumberFormat="1" applyBorder="1"/>
    <xf numFmtId="0" fontId="0" fillId="0" borderId="40" xfId="0" applyBorder="1"/>
    <xf numFmtId="165" fontId="0" fillId="0" borderId="41" xfId="0" applyNumberFormat="1" applyBorder="1"/>
    <xf numFmtId="165" fontId="0" fillId="7" borderId="42" xfId="0" applyNumberFormat="1" applyFill="1"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28" xfId="0" applyBorder="1"/>
    <xf numFmtId="0" fontId="0" fillId="0" borderId="22" xfId="0" applyBorder="1"/>
    <xf numFmtId="0" fontId="0" fillId="0" borderId="20" xfId="0" applyBorder="1"/>
    <xf numFmtId="0" fontId="0" fillId="0" borderId="48" xfId="0" applyBorder="1"/>
    <xf numFmtId="0" fontId="0" fillId="7" borderId="0" xfId="0" applyFill="1"/>
    <xf numFmtId="0" fontId="0" fillId="0" borderId="19" xfId="0" applyBorder="1"/>
    <xf numFmtId="0" fontId="0" fillId="7" borderId="18" xfId="0" applyFill="1" applyBorder="1"/>
    <xf numFmtId="0" fontId="0" fillId="0" borderId="26" xfId="0" applyBorder="1"/>
    <xf numFmtId="165" fontId="0" fillId="0" borderId="13" xfId="0" applyNumberFormat="1" applyBorder="1"/>
    <xf numFmtId="165" fontId="0" fillId="0" borderId="17" xfId="0" applyNumberFormat="1" applyBorder="1"/>
    <xf numFmtId="165" fontId="0" fillId="7" borderId="18" xfId="0" applyNumberFormat="1" applyFill="1" applyBorder="1"/>
    <xf numFmtId="165" fontId="0" fillId="0" borderId="47" xfId="0" applyNumberFormat="1" applyBorder="1"/>
    <xf numFmtId="0" fontId="0" fillId="0" borderId="0" xfId="0"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2" xfId="0" applyBorder="1" applyAlignment="1">
      <alignment horizontal="center"/>
    </xf>
    <xf numFmtId="0" fontId="0" fillId="0" borderId="20" xfId="0" applyBorder="1" applyAlignment="1">
      <alignment horizontal="center"/>
    </xf>
    <xf numFmtId="0" fontId="0" fillId="0" borderId="0" xfId="0"/>
    <xf numFmtId="0" fontId="0" fillId="0" borderId="25" xfId="0" applyBorder="1" applyAlignment="1">
      <alignment horizontal="center"/>
    </xf>
    <xf numFmtId="0" fontId="0" fillId="0" borderId="24"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center" vertical="center"/>
    </xf>
    <xf numFmtId="0" fontId="4" fillId="0" borderId="22" xfId="0" applyFont="1" applyBorder="1" applyAlignment="1">
      <alignment horizontal="center" vertical="center"/>
    </xf>
    <xf numFmtId="0" fontId="4" fillId="0" borderId="13" xfId="0" applyFont="1" applyBorder="1" applyAlignment="1">
      <alignment horizontal="center"/>
    </xf>
    <xf numFmtId="0" fontId="4" fillId="0" borderId="10" xfId="0" applyFont="1" applyBorder="1" applyAlignment="1">
      <alignment horizontal="center"/>
    </xf>
    <xf numFmtId="0" fontId="0" fillId="0" borderId="28"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cellXfs>
  <cellStyles count="2">
    <cellStyle name="Normal" xfId="0" builtinId="0"/>
    <cellStyle name="Output" xfId="1" builtinId="21"/>
  </cellStyles>
  <dxfs count="474">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0" formatCode="General"/>
    </dxf>
    <dxf>
      <numFmt numFmtId="0" formatCode="General"/>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alignment horizontal="center"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-2</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2</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1</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-3</c:v>
                </c:pt>
                <c:pt idx="693">
                  <c:v>1</c:v>
                </c:pt>
                <c:pt idx="694">
                  <c:v>4</c:v>
                </c:pt>
                <c:pt idx="695">
                  <c:v>-1</c:v>
                </c:pt>
                <c:pt idx="696">
                  <c:v>1</c:v>
                </c:pt>
                <c:pt idx="697">
                  <c:v>-2</c:v>
                </c:pt>
                <c:pt idx="698">
                  <c:v>0</c:v>
                </c:pt>
                <c:pt idx="699">
                  <c:v>-1</c:v>
                </c:pt>
                <c:pt idx="700">
                  <c:v>-2</c:v>
                </c:pt>
                <c:pt idx="701">
                  <c:v>-1</c:v>
                </c:pt>
                <c:pt idx="702">
                  <c:v>0</c:v>
                </c:pt>
                <c:pt idx="703">
                  <c:v>0</c:v>
                </c:pt>
                <c:pt idx="704">
                  <c:v>1</c:v>
                </c:pt>
                <c:pt idx="705">
                  <c:v>-2</c:v>
                </c:pt>
                <c:pt idx="706">
                  <c:v>0</c:v>
                </c:pt>
                <c:pt idx="707">
                  <c:v>2</c:v>
                </c:pt>
                <c:pt idx="708">
                  <c:v>-3</c:v>
                </c:pt>
                <c:pt idx="709">
                  <c:v>0</c:v>
                </c:pt>
                <c:pt idx="710">
                  <c:v>3</c:v>
                </c:pt>
                <c:pt idx="711">
                  <c:v>-1</c:v>
                </c:pt>
                <c:pt idx="712">
                  <c:v>1</c:v>
                </c:pt>
                <c:pt idx="713">
                  <c:v>-3</c:v>
                </c:pt>
                <c:pt idx="714">
                  <c:v>0</c:v>
                </c:pt>
                <c:pt idx="715">
                  <c:v>2</c:v>
                </c:pt>
                <c:pt idx="716">
                  <c:v>0</c:v>
                </c:pt>
                <c:pt idx="717">
                  <c:v>1</c:v>
                </c:pt>
                <c:pt idx="718">
                  <c:v>1</c:v>
                </c:pt>
                <c:pt idx="719">
                  <c:v>2</c:v>
                </c:pt>
                <c:pt idx="720">
                  <c:v>1</c:v>
                </c:pt>
                <c:pt idx="721">
                  <c:v>0</c:v>
                </c:pt>
                <c:pt idx="722">
                  <c:v>1</c:v>
                </c:pt>
                <c:pt idx="723">
                  <c:v>4</c:v>
                </c:pt>
                <c:pt idx="724">
                  <c:v>2</c:v>
                </c:pt>
                <c:pt idx="725">
                  <c:v>-2</c:v>
                </c:pt>
                <c:pt idx="726">
                  <c:v>5</c:v>
                </c:pt>
                <c:pt idx="727">
                  <c:v>-3</c:v>
                </c:pt>
                <c:pt idx="728">
                  <c:v>-1</c:v>
                </c:pt>
                <c:pt idx="729">
                  <c:v>-1</c:v>
                </c:pt>
                <c:pt idx="730">
                  <c:v>1</c:v>
                </c:pt>
                <c:pt idx="731">
                  <c:v>-1</c:v>
                </c:pt>
                <c:pt idx="732">
                  <c:v>1</c:v>
                </c:pt>
                <c:pt idx="733">
                  <c:v>0</c:v>
                </c:pt>
                <c:pt idx="734">
                  <c:v>-2</c:v>
                </c:pt>
                <c:pt idx="735">
                  <c:v>-1</c:v>
                </c:pt>
                <c:pt idx="736">
                  <c:v>-1</c:v>
                </c:pt>
                <c:pt idx="737">
                  <c:v>0</c:v>
                </c:pt>
                <c:pt idx="738">
                  <c:v>3</c:v>
                </c:pt>
                <c:pt idx="739">
                  <c:v>-1</c:v>
                </c:pt>
                <c:pt idx="740">
                  <c:v>1</c:v>
                </c:pt>
                <c:pt idx="741">
                  <c:v>-1</c:v>
                </c:pt>
                <c:pt idx="742">
                  <c:v>2</c:v>
                </c:pt>
                <c:pt idx="743">
                  <c:v>3</c:v>
                </c:pt>
                <c:pt idx="744">
                  <c:v>1</c:v>
                </c:pt>
                <c:pt idx="745">
                  <c:v>-3</c:v>
                </c:pt>
                <c:pt idx="746">
                  <c:v>0</c:v>
                </c:pt>
                <c:pt idx="747">
                  <c:v>-1</c:v>
                </c:pt>
                <c:pt idx="748">
                  <c:v>1</c:v>
                </c:pt>
                <c:pt idx="749">
                  <c:v>-1</c:v>
                </c:pt>
                <c:pt idx="750">
                  <c:v>-3</c:v>
                </c:pt>
                <c:pt idx="751">
                  <c:v>-4</c:v>
                </c:pt>
                <c:pt idx="752">
                  <c:v>3</c:v>
                </c:pt>
                <c:pt idx="753">
                  <c:v>-2</c:v>
                </c:pt>
                <c:pt idx="754">
                  <c:v>-4</c:v>
                </c:pt>
                <c:pt idx="755">
                  <c:v>-2</c:v>
                </c:pt>
                <c:pt idx="756">
                  <c:v>-4</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-3</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-4</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-1</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-1</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1</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-1</c:v>
                </c:pt>
                <c:pt idx="691">
                  <c:v>-5</c:v>
                </c:pt>
                <c:pt idx="692">
                  <c:v>3</c:v>
                </c:pt>
                <c:pt idx="693">
                  <c:v>-3</c:v>
                </c:pt>
                <c:pt idx="694">
                  <c:v>-1</c:v>
                </c:pt>
                <c:pt idx="695">
                  <c:v>-3</c:v>
                </c:pt>
                <c:pt idx="696">
                  <c:v>-2</c:v>
                </c:pt>
                <c:pt idx="697">
                  <c:v>0</c:v>
                </c:pt>
                <c:pt idx="698">
                  <c:v>-1</c:v>
                </c:pt>
                <c:pt idx="699">
                  <c:v>-2</c:v>
                </c:pt>
                <c:pt idx="700">
                  <c:v>0</c:v>
                </c:pt>
                <c:pt idx="701">
                  <c:v>3</c:v>
                </c:pt>
                <c:pt idx="702">
                  <c:v>3</c:v>
                </c:pt>
                <c:pt idx="703">
                  <c:v>-1</c:v>
                </c:pt>
                <c:pt idx="704">
                  <c:v>0</c:v>
                </c:pt>
                <c:pt idx="705">
                  <c:v>2</c:v>
                </c:pt>
                <c:pt idx="706">
                  <c:v>0</c:v>
                </c:pt>
                <c:pt idx="707">
                  <c:v>2</c:v>
                </c:pt>
                <c:pt idx="708">
                  <c:v>-3</c:v>
                </c:pt>
                <c:pt idx="709">
                  <c:v>0</c:v>
                </c:pt>
                <c:pt idx="710">
                  <c:v>-1</c:v>
                </c:pt>
                <c:pt idx="711">
                  <c:v>0</c:v>
                </c:pt>
                <c:pt idx="712">
                  <c:v>0</c:v>
                </c:pt>
                <c:pt idx="713">
                  <c:v>2</c:v>
                </c:pt>
                <c:pt idx="714">
                  <c:v>-1</c:v>
                </c:pt>
                <c:pt idx="715">
                  <c:v>-1</c:v>
                </c:pt>
                <c:pt idx="716">
                  <c:v>-2</c:v>
                </c:pt>
                <c:pt idx="717">
                  <c:v>1</c:v>
                </c:pt>
                <c:pt idx="718">
                  <c:v>-2</c:v>
                </c:pt>
                <c:pt idx="719">
                  <c:v>-1</c:v>
                </c:pt>
                <c:pt idx="720">
                  <c:v>0</c:v>
                </c:pt>
                <c:pt idx="721">
                  <c:v>0</c:v>
                </c:pt>
                <c:pt idx="722">
                  <c:v>-2</c:v>
                </c:pt>
                <c:pt idx="723">
                  <c:v>4</c:v>
                </c:pt>
                <c:pt idx="724">
                  <c:v>3</c:v>
                </c:pt>
                <c:pt idx="725">
                  <c:v>-1</c:v>
                </c:pt>
                <c:pt idx="726">
                  <c:v>0</c:v>
                </c:pt>
                <c:pt idx="727">
                  <c:v>2</c:v>
                </c:pt>
                <c:pt idx="728">
                  <c:v>-2</c:v>
                </c:pt>
                <c:pt idx="729">
                  <c:v>-1</c:v>
                </c:pt>
                <c:pt idx="730">
                  <c:v>0</c:v>
                </c:pt>
                <c:pt idx="731">
                  <c:v>1</c:v>
                </c:pt>
                <c:pt idx="732">
                  <c:v>1</c:v>
                </c:pt>
                <c:pt idx="733">
                  <c:v>3</c:v>
                </c:pt>
                <c:pt idx="734">
                  <c:v>3</c:v>
                </c:pt>
                <c:pt idx="735">
                  <c:v>1</c:v>
                </c:pt>
                <c:pt idx="736">
                  <c:v>3</c:v>
                </c:pt>
                <c:pt idx="737">
                  <c:v>-2</c:v>
                </c:pt>
                <c:pt idx="738">
                  <c:v>3</c:v>
                </c:pt>
                <c:pt idx="739">
                  <c:v>1</c:v>
                </c:pt>
                <c:pt idx="740">
                  <c:v>2</c:v>
                </c:pt>
                <c:pt idx="741">
                  <c:v>-1</c:v>
                </c:pt>
                <c:pt idx="742">
                  <c:v>2</c:v>
                </c:pt>
                <c:pt idx="743">
                  <c:v>1</c:v>
                </c:pt>
                <c:pt idx="744">
                  <c:v>-1</c:v>
                </c:pt>
                <c:pt idx="745">
                  <c:v>0</c:v>
                </c:pt>
                <c:pt idx="746">
                  <c:v>0</c:v>
                </c:pt>
                <c:pt idx="747">
                  <c:v>3</c:v>
                </c:pt>
                <c:pt idx="748">
                  <c:v>-2</c:v>
                </c:pt>
                <c:pt idx="749">
                  <c:v>-1</c:v>
                </c:pt>
                <c:pt idx="750">
                  <c:v>3</c:v>
                </c:pt>
                <c:pt idx="751">
                  <c:v>-1</c:v>
                </c:pt>
                <c:pt idx="752">
                  <c:v>3</c:v>
                </c:pt>
                <c:pt idx="753">
                  <c:v>-4</c:v>
                </c:pt>
                <c:pt idx="754">
                  <c:v>-2</c:v>
                </c:pt>
                <c:pt idx="755">
                  <c:v>-4</c:v>
                </c:pt>
                <c:pt idx="756">
                  <c:v>-1</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7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pt idx="761">
                  <c:v>2025-01-23</c:v>
                </c:pt>
                <c:pt idx="762">
                  <c:v>2025-01-23</c:v>
                </c:pt>
                <c:pt idx="763">
                  <c:v>2025-01-23</c:v>
                </c:pt>
                <c:pt idx="764">
                  <c:v>2025-01-23</c:v>
                </c:pt>
                <c:pt idx="765">
                  <c:v>2025-01-23</c:v>
                </c:pt>
                <c:pt idx="766">
                  <c:v>2025-01-23</c:v>
                </c:pt>
                <c:pt idx="767">
                  <c:v>2025-01-23</c:v>
                </c:pt>
                <c:pt idx="768">
                  <c:v>2025-01-23</c:v>
                </c:pt>
                <c:pt idx="769">
                  <c:v>2025-01-23</c:v>
                </c:pt>
                <c:pt idx="770">
                  <c:v>2025-01-23</c:v>
                </c:pt>
                <c:pt idx="771">
                  <c:v>2025-01-23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0</c:v>
                </c:pt>
                <c:pt idx="522">
                  <c:v>0</c:v>
                </c:pt>
                <c:pt idx="523">
                  <c:v>0</c:v>
                </c:pt>
                <c:pt idx="524">
                  <c:v>0</c:v>
                </c:pt>
                <c:pt idx="525">
                  <c:v>0</c:v>
                </c:pt>
                <c:pt idx="526">
                  <c:v>0</c:v>
                </c:pt>
                <c:pt idx="527">
                  <c:v>0</c:v>
                </c:pt>
                <c:pt idx="528">
                  <c:v>-7</c:v>
                </c:pt>
                <c:pt idx="529">
                  <c:v>-7</c:v>
                </c:pt>
                <c:pt idx="530">
                  <c:v>-7</c:v>
                </c:pt>
                <c:pt idx="531">
                  <c:v>-7</c:v>
                </c:pt>
                <c:pt idx="532">
                  <c:v>-7</c:v>
                </c:pt>
                <c:pt idx="533">
                  <c:v>-7</c:v>
                </c:pt>
                <c:pt idx="534">
                  <c:v>-7</c:v>
                </c:pt>
                <c:pt idx="535">
                  <c:v>-7</c:v>
                </c:pt>
                <c:pt idx="536">
                  <c:v>-7</c:v>
                </c:pt>
                <c:pt idx="537">
                  <c:v>-7</c:v>
                </c:pt>
                <c:pt idx="538">
                  <c:v>-7</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-5</c:v>
                </c:pt>
                <c:pt idx="690">
                  <c:v>-5</c:v>
                </c:pt>
                <c:pt idx="691">
                  <c:v>-5</c:v>
                </c:pt>
                <c:pt idx="692">
                  <c:v>-3</c:v>
                </c:pt>
                <c:pt idx="693">
                  <c:v>-3</c:v>
                </c:pt>
                <c:pt idx="694">
                  <c:v>-3</c:v>
                </c:pt>
                <c:pt idx="695">
                  <c:v>-3</c:v>
                </c:pt>
                <c:pt idx="696">
                  <c:v>-3</c:v>
                </c:pt>
                <c:pt idx="697">
                  <c:v>-3</c:v>
                </c:pt>
                <c:pt idx="698">
                  <c:v>-3</c:v>
                </c:pt>
                <c:pt idx="699">
                  <c:v>-3</c:v>
                </c:pt>
                <c:pt idx="700">
                  <c:v>-3</c:v>
                </c:pt>
                <c:pt idx="701">
                  <c:v>-3</c:v>
                </c:pt>
                <c:pt idx="702">
                  <c:v>-3</c:v>
                </c:pt>
                <c:pt idx="703">
                  <c:v>-3</c:v>
                </c:pt>
                <c:pt idx="704">
                  <c:v>-3</c:v>
                </c:pt>
                <c:pt idx="705">
                  <c:v>-2</c:v>
                </c:pt>
                <c:pt idx="706">
                  <c:v>-2</c:v>
                </c:pt>
                <c:pt idx="707">
                  <c:v>5</c:v>
                </c:pt>
                <c:pt idx="708">
                  <c:v>5</c:v>
                </c:pt>
                <c:pt idx="709">
                  <c:v>5</c:v>
                </c:pt>
                <c:pt idx="710">
                  <c:v>5</c:v>
                </c:pt>
                <c:pt idx="711">
                  <c:v>5</c:v>
                </c:pt>
                <c:pt idx="712">
                  <c:v>5</c:v>
                </c:pt>
                <c:pt idx="713">
                  <c:v>5</c:v>
                </c:pt>
                <c:pt idx="714">
                  <c:v>5</c:v>
                </c:pt>
                <c:pt idx="715">
                  <c:v>5</c:v>
                </c:pt>
                <c:pt idx="716">
                  <c:v>5</c:v>
                </c:pt>
                <c:pt idx="717">
                  <c:v>5</c:v>
                </c:pt>
                <c:pt idx="718">
                  <c:v>5</c:v>
                </c:pt>
                <c:pt idx="719">
                  <c:v>5</c:v>
                </c:pt>
                <c:pt idx="720">
                  <c:v>1</c:v>
                </c:pt>
                <c:pt idx="721">
                  <c:v>1</c:v>
                </c:pt>
                <c:pt idx="722">
                  <c:v>2</c:v>
                </c:pt>
                <c:pt idx="723">
                  <c:v>2</c:v>
                </c:pt>
                <c:pt idx="724">
                  <c:v>2</c:v>
                </c:pt>
                <c:pt idx="725">
                  <c:v>2</c:v>
                </c:pt>
                <c:pt idx="726">
                  <c:v>2</c:v>
                </c:pt>
                <c:pt idx="727">
                  <c:v>2</c:v>
                </c:pt>
                <c:pt idx="728">
                  <c:v>2</c:v>
                </c:pt>
                <c:pt idx="729">
                  <c:v>2</c:v>
                </c:pt>
                <c:pt idx="730">
                  <c:v>2</c:v>
                </c:pt>
                <c:pt idx="731">
                  <c:v>2</c:v>
                </c:pt>
                <c:pt idx="732">
                  <c:v>2</c:v>
                </c:pt>
                <c:pt idx="733">
                  <c:v>2</c:v>
                </c:pt>
                <c:pt idx="734">
                  <c:v>2</c:v>
                </c:pt>
                <c:pt idx="735">
                  <c:v>2</c:v>
                </c:pt>
                <c:pt idx="736">
                  <c:v>2</c:v>
                </c:pt>
                <c:pt idx="737">
                  <c:v>2</c:v>
                </c:pt>
                <c:pt idx="738">
                  <c:v>2</c:v>
                </c:pt>
                <c:pt idx="739">
                  <c:v>2</c:v>
                </c:pt>
                <c:pt idx="740">
                  <c:v>3</c:v>
                </c:pt>
                <c:pt idx="741">
                  <c:v>3</c:v>
                </c:pt>
                <c:pt idx="742">
                  <c:v>3</c:v>
                </c:pt>
                <c:pt idx="743">
                  <c:v>3</c:v>
                </c:pt>
                <c:pt idx="744">
                  <c:v>3</c:v>
                </c:pt>
                <c:pt idx="745">
                  <c:v>3</c:v>
                </c:pt>
                <c:pt idx="746">
                  <c:v>3</c:v>
                </c:pt>
                <c:pt idx="747">
                  <c:v>3</c:v>
                </c:pt>
                <c:pt idx="748">
                  <c:v>3</c:v>
                </c:pt>
                <c:pt idx="749">
                  <c:v>-17</c:v>
                </c:pt>
                <c:pt idx="750">
                  <c:v>-17</c:v>
                </c:pt>
                <c:pt idx="751">
                  <c:v>-17</c:v>
                </c:pt>
                <c:pt idx="752">
                  <c:v>-17</c:v>
                </c:pt>
                <c:pt idx="753">
                  <c:v>-17</c:v>
                </c:pt>
                <c:pt idx="754">
                  <c:v>-17</c:v>
                </c:pt>
                <c:pt idx="755">
                  <c:v>-17</c:v>
                </c:pt>
                <c:pt idx="756">
                  <c:v>-17</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7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pt idx="761">
                  <c:v>2025-01-23</c:v>
                </c:pt>
                <c:pt idx="762">
                  <c:v>2025-01-23</c:v>
                </c:pt>
                <c:pt idx="763">
                  <c:v>2025-01-23</c:v>
                </c:pt>
                <c:pt idx="764">
                  <c:v>2025-01-23</c:v>
                </c:pt>
                <c:pt idx="765">
                  <c:v>2025-01-23</c:v>
                </c:pt>
                <c:pt idx="766">
                  <c:v>2025-01-23</c:v>
                </c:pt>
                <c:pt idx="767">
                  <c:v>2025-01-23</c:v>
                </c:pt>
                <c:pt idx="768">
                  <c:v>2025-01-23</c:v>
                </c:pt>
                <c:pt idx="769">
                  <c:v>2025-01-23</c:v>
                </c:pt>
                <c:pt idx="770">
                  <c:v>2025-01-23</c:v>
                </c:pt>
                <c:pt idx="771">
                  <c:v>2025-01-23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-7</c:v>
                </c:pt>
                <c:pt idx="110">
                  <c:v>-7</c:v>
                </c:pt>
                <c:pt idx="111">
                  <c:v>-7</c:v>
                </c:pt>
                <c:pt idx="112">
                  <c:v>-7</c:v>
                </c:pt>
                <c:pt idx="113">
                  <c:v>-7</c:v>
                </c:pt>
                <c:pt idx="114">
                  <c:v>-7</c:v>
                </c:pt>
                <c:pt idx="115">
                  <c:v>-7</c:v>
                </c:pt>
                <c:pt idx="116">
                  <c:v>-7</c:v>
                </c:pt>
                <c:pt idx="117">
                  <c:v>-7</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-2</c:v>
                </c:pt>
                <c:pt idx="407">
                  <c:v>-2</c:v>
                </c:pt>
                <c:pt idx="408">
                  <c:v>-2</c:v>
                </c:pt>
                <c:pt idx="409">
                  <c:v>-2</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-14</c:v>
                </c:pt>
                <c:pt idx="522">
                  <c:v>-14</c:v>
                </c:pt>
                <c:pt idx="523">
                  <c:v>-14</c:v>
                </c:pt>
                <c:pt idx="524">
                  <c:v>-14</c:v>
                </c:pt>
                <c:pt idx="525">
                  <c:v>-14</c:v>
                </c:pt>
                <c:pt idx="526">
                  <c:v>-14</c:v>
                </c:pt>
                <c:pt idx="527">
                  <c:v>-14</c:v>
                </c:pt>
                <c:pt idx="528">
                  <c:v>8</c:v>
                </c:pt>
                <c:pt idx="529">
                  <c:v>8</c:v>
                </c:pt>
                <c:pt idx="530">
                  <c:v>8</c:v>
                </c:pt>
                <c:pt idx="531">
                  <c:v>8</c:v>
                </c:pt>
                <c:pt idx="532">
                  <c:v>8</c:v>
                </c:pt>
                <c:pt idx="533">
                  <c:v>8</c:v>
                </c:pt>
                <c:pt idx="534">
                  <c:v>8</c:v>
                </c:pt>
                <c:pt idx="535">
                  <c:v>8</c:v>
                </c:pt>
                <c:pt idx="536">
                  <c:v>8</c:v>
                </c:pt>
                <c:pt idx="537">
                  <c:v>8</c:v>
                </c:pt>
                <c:pt idx="538">
                  <c:v>8</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-5</c:v>
                </c:pt>
                <c:pt idx="690">
                  <c:v>-5</c:v>
                </c:pt>
                <c:pt idx="691">
                  <c:v>-5</c:v>
                </c:pt>
                <c:pt idx="692">
                  <c:v>-4</c:v>
                </c:pt>
                <c:pt idx="693">
                  <c:v>-4</c:v>
                </c:pt>
                <c:pt idx="694">
                  <c:v>-4</c:v>
                </c:pt>
                <c:pt idx="695">
                  <c:v>-4</c:v>
                </c:pt>
                <c:pt idx="696">
                  <c:v>-4</c:v>
                </c:pt>
                <c:pt idx="697">
                  <c:v>-4</c:v>
                </c:pt>
                <c:pt idx="698">
                  <c:v>-4</c:v>
                </c:pt>
                <c:pt idx="699">
                  <c:v>-4</c:v>
                </c:pt>
                <c:pt idx="700">
                  <c:v>-4</c:v>
                </c:pt>
                <c:pt idx="701">
                  <c:v>-4</c:v>
                </c:pt>
                <c:pt idx="702">
                  <c:v>-4</c:v>
                </c:pt>
                <c:pt idx="703">
                  <c:v>-4</c:v>
                </c:pt>
                <c:pt idx="704">
                  <c:v>-4</c:v>
                </c:pt>
                <c:pt idx="705">
                  <c:v>2</c:v>
                </c:pt>
                <c:pt idx="706">
                  <c:v>2</c:v>
                </c:pt>
                <c:pt idx="707">
                  <c:v>-6</c:v>
                </c:pt>
                <c:pt idx="708">
                  <c:v>-6</c:v>
                </c:pt>
                <c:pt idx="709">
                  <c:v>-6</c:v>
                </c:pt>
                <c:pt idx="710">
                  <c:v>-6</c:v>
                </c:pt>
                <c:pt idx="711">
                  <c:v>-6</c:v>
                </c:pt>
                <c:pt idx="712">
                  <c:v>-6</c:v>
                </c:pt>
                <c:pt idx="713">
                  <c:v>-6</c:v>
                </c:pt>
                <c:pt idx="714">
                  <c:v>-6</c:v>
                </c:pt>
                <c:pt idx="715">
                  <c:v>-6</c:v>
                </c:pt>
                <c:pt idx="716">
                  <c:v>-6</c:v>
                </c:pt>
                <c:pt idx="717">
                  <c:v>-6</c:v>
                </c:pt>
                <c:pt idx="718">
                  <c:v>-6</c:v>
                </c:pt>
                <c:pt idx="719">
                  <c:v>-6</c:v>
                </c:pt>
                <c:pt idx="720">
                  <c:v>0</c:v>
                </c:pt>
                <c:pt idx="721">
                  <c:v>0</c:v>
                </c:pt>
                <c:pt idx="722">
                  <c:v>15</c:v>
                </c:pt>
                <c:pt idx="723">
                  <c:v>15</c:v>
                </c:pt>
                <c:pt idx="724">
                  <c:v>15</c:v>
                </c:pt>
                <c:pt idx="725">
                  <c:v>15</c:v>
                </c:pt>
                <c:pt idx="726">
                  <c:v>15</c:v>
                </c:pt>
                <c:pt idx="727">
                  <c:v>15</c:v>
                </c:pt>
                <c:pt idx="728">
                  <c:v>15</c:v>
                </c:pt>
                <c:pt idx="729">
                  <c:v>15</c:v>
                </c:pt>
                <c:pt idx="730">
                  <c:v>15</c:v>
                </c:pt>
                <c:pt idx="731">
                  <c:v>15</c:v>
                </c:pt>
                <c:pt idx="732">
                  <c:v>15</c:v>
                </c:pt>
                <c:pt idx="733">
                  <c:v>15</c:v>
                </c:pt>
                <c:pt idx="734">
                  <c:v>15</c:v>
                </c:pt>
                <c:pt idx="735">
                  <c:v>15</c:v>
                </c:pt>
                <c:pt idx="736">
                  <c:v>15</c:v>
                </c:pt>
                <c:pt idx="737">
                  <c:v>2</c:v>
                </c:pt>
                <c:pt idx="738">
                  <c:v>2</c:v>
                </c:pt>
                <c:pt idx="739">
                  <c:v>2</c:v>
                </c:pt>
                <c:pt idx="740">
                  <c:v>4</c:v>
                </c:pt>
                <c:pt idx="741">
                  <c:v>4</c:v>
                </c:pt>
                <c:pt idx="742">
                  <c:v>4</c:v>
                </c:pt>
                <c:pt idx="743">
                  <c:v>4</c:v>
                </c:pt>
                <c:pt idx="744">
                  <c:v>4</c:v>
                </c:pt>
                <c:pt idx="745">
                  <c:v>4</c:v>
                </c:pt>
                <c:pt idx="746">
                  <c:v>4</c:v>
                </c:pt>
                <c:pt idx="747">
                  <c:v>4</c:v>
                </c:pt>
                <c:pt idx="748">
                  <c:v>4</c:v>
                </c:pt>
                <c:pt idx="749">
                  <c:v>-7</c:v>
                </c:pt>
                <c:pt idx="750">
                  <c:v>-7</c:v>
                </c:pt>
                <c:pt idx="751">
                  <c:v>-7</c:v>
                </c:pt>
                <c:pt idx="752">
                  <c:v>-7</c:v>
                </c:pt>
                <c:pt idx="753">
                  <c:v>-7</c:v>
                </c:pt>
                <c:pt idx="754">
                  <c:v>-7</c:v>
                </c:pt>
                <c:pt idx="755">
                  <c:v>-7</c:v>
                </c:pt>
                <c:pt idx="756">
                  <c:v>-7</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49</c:v>
                </c:pt>
                <c:pt idx="103">
                  <c:v>49</c:v>
                </c:pt>
                <c:pt idx="104">
                  <c:v>49</c:v>
                </c:pt>
                <c:pt idx="105">
                  <c:v>49</c:v>
                </c:pt>
                <c:pt idx="106">
                  <c:v>50</c:v>
                </c:pt>
                <c:pt idx="107">
                  <c:v>50</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57</c:v>
                </c:pt>
                <c:pt idx="106">
                  <c:v>57</c:v>
                </c:pt>
                <c:pt idx="107">
                  <c:v>57</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48</c:v>
                </c:pt>
                <c:pt idx="103">
                  <c:v>48</c:v>
                </c:pt>
                <c:pt idx="104">
                  <c:v>50</c:v>
                </c:pt>
                <c:pt idx="105">
                  <c:v>50</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49</c:v>
                </c:pt>
                <c:pt idx="102">
                  <c:v>49</c:v>
                </c:pt>
                <c:pt idx="103">
                  <c:v>49</c:v>
                </c:pt>
                <c:pt idx="104">
                  <c:v>49</c:v>
                </c:pt>
                <c:pt idx="105">
                  <c:v>49</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31</c:v>
                </c:pt>
                <c:pt idx="105">
                  <c:v>31</c:v>
                </c:pt>
                <c:pt idx="106">
                  <c:v>33</c:v>
                </c:pt>
                <c:pt idx="107">
                  <c:v>33</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57</c:v>
                </c:pt>
                <c:pt idx="103">
                  <c:v>57</c:v>
                </c:pt>
                <c:pt idx="104">
                  <c:v>57</c:v>
                </c:pt>
                <c:pt idx="105">
                  <c:v>57</c:v>
                </c:pt>
                <c:pt idx="106">
                  <c:v>57</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46</c:v>
                </c:pt>
                <c:pt idx="105">
                  <c:v>46</c:v>
                </c:pt>
                <c:pt idx="106">
                  <c:v>46</c:v>
                </c:pt>
                <c:pt idx="107">
                  <c:v>46</c:v>
                </c:pt>
                <c:pt idx="108">
                  <c:v>46</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57</c:v>
                </c:pt>
                <c:pt idx="102">
                  <c:v>57</c:v>
                </c:pt>
                <c:pt idx="103">
                  <c:v>59</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pt idx="161">
                  <c:v>60</c:v>
                </c:pt>
                <c:pt idx="162">
                  <c:v>60</c:v>
                </c:pt>
                <c:pt idx="163">
                  <c:v>60</c:v>
                </c:pt>
                <c:pt idx="164">
                  <c:v>60</c:v>
                </c:pt>
                <c:pt idx="165">
                  <c:v>60</c:v>
                </c:pt>
                <c:pt idx="166">
                  <c:v>60</c:v>
                </c:pt>
                <c:pt idx="167">
                  <c:v>60</c:v>
                </c:pt>
                <c:pt idx="168">
                  <c:v>60</c:v>
                </c:pt>
                <c:pt idx="169">
                  <c:v>60</c:v>
                </c:pt>
                <c:pt idx="170">
                  <c:v>60</c:v>
                </c:pt>
                <c:pt idx="171">
                  <c:v>60</c:v>
                </c:pt>
                <c:pt idx="172">
                  <c:v>60</c:v>
                </c:pt>
                <c:pt idx="173">
                  <c:v>60</c:v>
                </c:pt>
                <c:pt idx="174">
                  <c:v>60</c:v>
                </c:pt>
                <c:pt idx="175">
                  <c:v>60</c:v>
                </c:pt>
                <c:pt idx="176">
                  <c:v>60</c:v>
                </c:pt>
                <c:pt idx="177">
                  <c:v>60</c:v>
                </c:pt>
                <c:pt idx="178">
                  <c:v>60</c:v>
                </c:pt>
                <c:pt idx="179">
                  <c:v>60</c:v>
                </c:pt>
                <c:pt idx="180">
                  <c:v>60</c:v>
                </c:pt>
                <c:pt idx="181">
                  <c:v>60</c:v>
                </c:pt>
                <c:pt idx="182">
                  <c:v>60</c:v>
                </c:pt>
                <c:pt idx="183">
                  <c:v>60</c:v>
                </c:pt>
                <c:pt idx="184">
                  <c:v>60</c:v>
                </c:pt>
                <c:pt idx="185">
                  <c:v>60</c:v>
                </c:pt>
                <c:pt idx="186">
                  <c:v>60</c:v>
                </c:pt>
                <c:pt idx="187">
                  <c:v>60</c:v>
                </c:pt>
                <c:pt idx="188">
                  <c:v>60</c:v>
                </c:pt>
                <c:pt idx="189">
                  <c:v>60</c:v>
                </c:pt>
                <c:pt idx="190">
                  <c:v>60</c:v>
                </c:pt>
                <c:pt idx="191">
                  <c:v>60</c:v>
                </c:pt>
                <c:pt idx="192">
                  <c:v>60</c:v>
                </c:pt>
                <c:pt idx="193">
                  <c:v>60</c:v>
                </c:pt>
                <c:pt idx="194">
                  <c:v>60</c:v>
                </c:pt>
                <c:pt idx="195">
                  <c:v>60</c:v>
                </c:pt>
                <c:pt idx="196">
                  <c:v>60</c:v>
                </c:pt>
                <c:pt idx="197">
                  <c:v>60</c:v>
                </c:pt>
                <c:pt idx="198">
                  <c:v>60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46</c:v>
                </c:pt>
                <c:pt idx="103">
                  <c:v>46</c:v>
                </c:pt>
                <c:pt idx="104">
                  <c:v>48</c:v>
                </c:pt>
                <c:pt idx="105">
                  <c:v>48</c:v>
                </c:pt>
                <c:pt idx="106">
                  <c:v>48</c:v>
                </c:pt>
                <c:pt idx="107">
                  <c:v>50</c:v>
                </c:pt>
                <c:pt idx="108">
                  <c:v>50</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57</c:v>
                </c:pt>
                <c:pt idx="103">
                  <c:v>57</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35</c:v>
                </c:pt>
                <c:pt idx="103">
                  <c:v>35</c:v>
                </c:pt>
                <c:pt idx="104">
                  <c:v>37</c:v>
                </c:pt>
                <c:pt idx="105">
                  <c:v>37</c:v>
                </c:pt>
                <c:pt idx="106">
                  <c:v>39</c:v>
                </c:pt>
                <c:pt idx="107">
                  <c:v>39</c:v>
                </c:pt>
                <c:pt idx="108">
                  <c:v>39</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43</c:v>
                </c:pt>
                <c:pt idx="107">
                  <c:v>43</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43</c:v>
                </c:pt>
                <c:pt idx="103">
                  <c:v>43</c:v>
                </c:pt>
                <c:pt idx="104">
                  <c:v>45</c:v>
                </c:pt>
                <c:pt idx="105">
                  <c:v>45</c:v>
                </c:pt>
                <c:pt idx="106">
                  <c:v>47</c:v>
                </c:pt>
                <c:pt idx="107">
                  <c:v>48</c:v>
                </c:pt>
                <c:pt idx="108">
                  <c:v>48</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38</c:v>
                </c:pt>
                <c:pt idx="79">
                  <c:v>38</c:v>
                </c:pt>
                <c:pt idx="80">
                  <c:v>38</c:v>
                </c:pt>
                <c:pt idx="81">
                  <c:v>38</c:v>
                </c:pt>
                <c:pt idx="82">
                  <c:v>38</c:v>
                </c:pt>
                <c:pt idx="83">
                  <c:v>38</c:v>
                </c:pt>
                <c:pt idx="84">
                  <c:v>38</c:v>
                </c:pt>
                <c:pt idx="85">
                  <c:v>38</c:v>
                </c:pt>
                <c:pt idx="86">
                  <c:v>40</c:v>
                </c:pt>
                <c:pt idx="87">
                  <c:v>40</c:v>
                </c:pt>
                <c:pt idx="88">
                  <c:v>40</c:v>
                </c:pt>
                <c:pt idx="89">
                  <c:v>40</c:v>
                </c:pt>
                <c:pt idx="90">
                  <c:v>40</c:v>
                </c:pt>
                <c:pt idx="91">
                  <c:v>40</c:v>
                </c:pt>
                <c:pt idx="92">
                  <c:v>40</c:v>
                </c:pt>
                <c:pt idx="93">
                  <c:v>40</c:v>
                </c:pt>
                <c:pt idx="94">
                  <c:v>40</c:v>
                </c:pt>
                <c:pt idx="95">
                  <c:v>41</c:v>
                </c:pt>
                <c:pt idx="96">
                  <c:v>41</c:v>
                </c:pt>
                <c:pt idx="97">
                  <c:v>41</c:v>
                </c:pt>
                <c:pt idx="98">
                  <c:v>41</c:v>
                </c:pt>
                <c:pt idx="99">
                  <c:v>43</c:v>
                </c:pt>
                <c:pt idx="100">
                  <c:v>45</c:v>
                </c:pt>
                <c:pt idx="101">
                  <c:v>45</c:v>
                </c:pt>
                <c:pt idx="102">
                  <c:v>47</c:v>
                </c:pt>
                <c:pt idx="103">
                  <c:v>47</c:v>
                </c:pt>
                <c:pt idx="104">
                  <c:v>48</c:v>
                </c:pt>
                <c:pt idx="105">
                  <c:v>48</c:v>
                </c:pt>
                <c:pt idx="106">
                  <c:v>50</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44</c:v>
                </c:pt>
                <c:pt idx="103">
                  <c:v>44</c:v>
                </c:pt>
                <c:pt idx="104">
                  <c:v>46</c:v>
                </c:pt>
                <c:pt idx="105">
                  <c:v>46</c:v>
                </c:pt>
                <c:pt idx="106">
                  <c:v>48</c:v>
                </c:pt>
                <c:pt idx="107">
                  <c:v>48</c:v>
                </c:pt>
                <c:pt idx="108">
                  <c:v>48</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46</c:v>
                </c:pt>
                <c:pt idx="106">
                  <c:v>46</c:v>
                </c:pt>
                <c:pt idx="107">
                  <c:v>46</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41</c:v>
                </c:pt>
                <c:pt idx="103">
                  <c:v>41</c:v>
                </c:pt>
                <c:pt idx="104">
                  <c:v>41</c:v>
                </c:pt>
                <c:pt idx="105">
                  <c:v>41</c:v>
                </c:pt>
                <c:pt idx="106">
                  <c:v>43</c:v>
                </c:pt>
                <c:pt idx="107">
                  <c:v>43</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46</c:v>
                </c:pt>
                <c:pt idx="103">
                  <c:v>46</c:v>
                </c:pt>
                <c:pt idx="104">
                  <c:v>48</c:v>
                </c:pt>
                <c:pt idx="105">
                  <c:v>48</c:v>
                </c:pt>
                <c:pt idx="106">
                  <c:v>48</c:v>
                </c:pt>
                <c:pt idx="107">
                  <c:v>48</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4</c:v>
                </c:pt>
                <c:pt idx="9">
                  <c:v>4</c:v>
                </c:pt>
                <c:pt idx="10">
                  <c:v>4</c:v>
                </c:pt>
                <c:pt idx="11">
                  <c:v>6</c:v>
                </c:pt>
                <c:pt idx="12">
                  <c:v>6</c:v>
                </c:pt>
                <c:pt idx="13">
                  <c:v>8</c:v>
                </c:pt>
                <c:pt idx="14">
                  <c:v>8</c:v>
                </c:pt>
                <c:pt idx="15">
                  <c:v>8</c:v>
                </c:pt>
                <c:pt idx="16">
                  <c:v>8</c:v>
                </c:pt>
                <c:pt idx="17">
                  <c:v>8</c:v>
                </c:pt>
                <c:pt idx="18">
                  <c:v>10</c:v>
                </c:pt>
                <c:pt idx="19">
                  <c:v>10</c:v>
                </c:pt>
                <c:pt idx="20">
                  <c:v>10</c:v>
                </c:pt>
                <c:pt idx="21">
                  <c:v>10</c:v>
                </c:pt>
                <c:pt idx="22">
                  <c:v>12</c:v>
                </c:pt>
                <c:pt idx="23">
                  <c:v>12</c:v>
                </c:pt>
                <c:pt idx="24">
                  <c:v>14</c:v>
                </c:pt>
                <c:pt idx="25">
                  <c:v>14</c:v>
                </c:pt>
                <c:pt idx="26">
                  <c:v>16</c:v>
                </c:pt>
                <c:pt idx="27">
                  <c:v>16</c:v>
                </c:pt>
                <c:pt idx="28">
                  <c:v>16</c:v>
                </c:pt>
                <c:pt idx="29">
                  <c:v>16</c:v>
                </c:pt>
                <c:pt idx="30">
                  <c:v>16</c:v>
                </c:pt>
                <c:pt idx="31">
                  <c:v>16</c:v>
                </c:pt>
                <c:pt idx="32">
                  <c:v>16</c:v>
                </c:pt>
                <c:pt idx="33">
                  <c:v>16</c:v>
                </c:pt>
                <c:pt idx="34">
                  <c:v>17</c:v>
                </c:pt>
                <c:pt idx="35">
                  <c:v>17</c:v>
                </c:pt>
                <c:pt idx="36">
                  <c:v>17</c:v>
                </c:pt>
                <c:pt idx="37">
                  <c:v>17</c:v>
                </c:pt>
                <c:pt idx="38">
                  <c:v>17</c:v>
                </c:pt>
                <c:pt idx="39">
                  <c:v>17</c:v>
                </c:pt>
                <c:pt idx="40">
                  <c:v>17</c:v>
                </c:pt>
                <c:pt idx="41">
                  <c:v>19</c:v>
                </c:pt>
                <c:pt idx="42">
                  <c:v>19</c:v>
                </c:pt>
                <c:pt idx="43">
                  <c:v>21</c:v>
                </c:pt>
                <c:pt idx="44">
                  <c:v>21</c:v>
                </c:pt>
                <c:pt idx="45">
                  <c:v>21</c:v>
                </c:pt>
                <c:pt idx="46">
                  <c:v>23</c:v>
                </c:pt>
                <c:pt idx="47">
                  <c:v>23</c:v>
                </c:pt>
                <c:pt idx="48">
                  <c:v>24</c:v>
                </c:pt>
                <c:pt idx="49">
                  <c:v>24</c:v>
                </c:pt>
                <c:pt idx="50">
                  <c:v>24</c:v>
                </c:pt>
                <c:pt idx="51">
                  <c:v>24</c:v>
                </c:pt>
                <c:pt idx="52">
                  <c:v>26</c:v>
                </c:pt>
                <c:pt idx="53">
                  <c:v>26</c:v>
                </c:pt>
                <c:pt idx="54">
                  <c:v>26</c:v>
                </c:pt>
                <c:pt idx="55">
                  <c:v>26</c:v>
                </c:pt>
                <c:pt idx="56">
                  <c:v>28</c:v>
                </c:pt>
                <c:pt idx="57">
                  <c:v>28</c:v>
                </c:pt>
                <c:pt idx="58">
                  <c:v>28</c:v>
                </c:pt>
                <c:pt idx="59">
                  <c:v>28</c:v>
                </c:pt>
                <c:pt idx="60">
                  <c:v>28</c:v>
                </c:pt>
                <c:pt idx="61">
                  <c:v>28</c:v>
                </c:pt>
                <c:pt idx="62">
                  <c:v>30</c:v>
                </c:pt>
                <c:pt idx="63">
                  <c:v>30</c:v>
                </c:pt>
                <c:pt idx="64">
                  <c:v>30</c:v>
                </c:pt>
                <c:pt idx="65">
                  <c:v>32</c:v>
                </c:pt>
                <c:pt idx="66">
                  <c:v>32</c:v>
                </c:pt>
                <c:pt idx="67">
                  <c:v>32</c:v>
                </c:pt>
                <c:pt idx="68">
                  <c:v>32</c:v>
                </c:pt>
                <c:pt idx="69">
                  <c:v>34</c:v>
                </c:pt>
                <c:pt idx="70">
                  <c:v>34</c:v>
                </c:pt>
                <c:pt idx="71">
                  <c:v>36</c:v>
                </c:pt>
                <c:pt idx="72">
                  <c:v>36</c:v>
                </c:pt>
                <c:pt idx="73">
                  <c:v>36</c:v>
                </c:pt>
                <c:pt idx="74">
                  <c:v>38</c:v>
                </c:pt>
                <c:pt idx="75">
                  <c:v>38</c:v>
                </c:pt>
                <c:pt idx="76">
                  <c:v>40</c:v>
                </c:pt>
                <c:pt idx="77">
                  <c:v>40</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46</c:v>
                </c:pt>
                <c:pt idx="98">
                  <c:v>46</c:v>
                </c:pt>
                <c:pt idx="99">
                  <c:v>47</c:v>
                </c:pt>
                <c:pt idx="100">
                  <c:v>49</c:v>
                </c:pt>
                <c:pt idx="101">
                  <c:v>49</c:v>
                </c:pt>
                <c:pt idx="102">
                  <c:v>49</c:v>
                </c:pt>
                <c:pt idx="103">
                  <c:v>49</c:v>
                </c:pt>
                <c:pt idx="104">
                  <c:v>51</c:v>
                </c:pt>
                <c:pt idx="105">
                  <c:v>51</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58</c:v>
                </c:pt>
                <c:pt idx="105">
                  <c:v>58</c:v>
                </c:pt>
                <c:pt idx="106">
                  <c:v>60</c:v>
                </c:pt>
                <c:pt idx="107">
                  <c:v>60</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pt idx="161">
                  <c:v>60</c:v>
                </c:pt>
                <c:pt idx="162">
                  <c:v>60</c:v>
                </c:pt>
                <c:pt idx="163">
                  <c:v>60</c:v>
                </c:pt>
                <c:pt idx="164">
                  <c:v>60</c:v>
                </c:pt>
                <c:pt idx="165">
                  <c:v>60</c:v>
                </c:pt>
                <c:pt idx="166">
                  <c:v>60</c:v>
                </c:pt>
                <c:pt idx="167">
                  <c:v>60</c:v>
                </c:pt>
                <c:pt idx="168">
                  <c:v>60</c:v>
                </c:pt>
                <c:pt idx="169">
                  <c:v>60</c:v>
                </c:pt>
                <c:pt idx="170">
                  <c:v>60</c:v>
                </c:pt>
                <c:pt idx="171">
                  <c:v>60</c:v>
                </c:pt>
                <c:pt idx="172">
                  <c:v>60</c:v>
                </c:pt>
                <c:pt idx="173">
                  <c:v>60</c:v>
                </c:pt>
                <c:pt idx="174">
                  <c:v>60</c:v>
                </c:pt>
                <c:pt idx="175">
                  <c:v>60</c:v>
                </c:pt>
                <c:pt idx="176">
                  <c:v>60</c:v>
                </c:pt>
                <c:pt idx="177">
                  <c:v>60</c:v>
                </c:pt>
                <c:pt idx="178">
                  <c:v>60</c:v>
                </c:pt>
                <c:pt idx="179">
                  <c:v>60</c:v>
                </c:pt>
                <c:pt idx="180">
                  <c:v>60</c:v>
                </c:pt>
                <c:pt idx="181">
                  <c:v>60</c:v>
                </c:pt>
                <c:pt idx="182">
                  <c:v>60</c:v>
                </c:pt>
                <c:pt idx="183">
                  <c:v>60</c:v>
                </c:pt>
                <c:pt idx="184">
                  <c:v>60</c:v>
                </c:pt>
                <c:pt idx="185">
                  <c:v>60</c:v>
                </c:pt>
                <c:pt idx="186">
                  <c:v>60</c:v>
                </c:pt>
                <c:pt idx="187">
                  <c:v>60</c:v>
                </c:pt>
                <c:pt idx="188">
                  <c:v>60</c:v>
                </c:pt>
                <c:pt idx="189">
                  <c:v>60</c:v>
                </c:pt>
                <c:pt idx="190">
                  <c:v>60</c:v>
                </c:pt>
                <c:pt idx="191">
                  <c:v>60</c:v>
                </c:pt>
                <c:pt idx="192">
                  <c:v>60</c:v>
                </c:pt>
                <c:pt idx="193">
                  <c:v>60</c:v>
                </c:pt>
                <c:pt idx="194">
                  <c:v>60</c:v>
                </c:pt>
                <c:pt idx="195">
                  <c:v>60</c:v>
                </c:pt>
                <c:pt idx="196">
                  <c:v>60</c:v>
                </c:pt>
                <c:pt idx="197">
                  <c:v>60</c:v>
                </c:pt>
                <c:pt idx="198">
                  <c:v>60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45</c:v>
                </c:pt>
                <c:pt idx="107">
                  <c:v>45</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39</c:v>
                </c:pt>
                <c:pt idx="79">
                  <c:v>39</c:v>
                </c:pt>
                <c:pt idx="80">
                  <c:v>41</c:v>
                </c:pt>
                <c:pt idx="81">
                  <c:v>41</c:v>
                </c:pt>
                <c:pt idx="82">
                  <c:v>41</c:v>
                </c:pt>
                <c:pt idx="83">
                  <c:v>41</c:v>
                </c:pt>
                <c:pt idx="84">
                  <c:v>41</c:v>
                </c:pt>
                <c:pt idx="85">
                  <c:v>42</c:v>
                </c:pt>
                <c:pt idx="86">
                  <c:v>42</c:v>
                </c:pt>
                <c:pt idx="87">
                  <c:v>42</c:v>
                </c:pt>
                <c:pt idx="88">
                  <c:v>42</c:v>
                </c:pt>
                <c:pt idx="89">
                  <c:v>42</c:v>
                </c:pt>
                <c:pt idx="90">
                  <c:v>44</c:v>
                </c:pt>
                <c:pt idx="91">
                  <c:v>44</c:v>
                </c:pt>
                <c:pt idx="92">
                  <c:v>44</c:v>
                </c:pt>
                <c:pt idx="93">
                  <c:v>44</c:v>
                </c:pt>
                <c:pt idx="94">
                  <c:v>45</c:v>
                </c:pt>
                <c:pt idx="95">
                  <c:v>45</c:v>
                </c:pt>
                <c:pt idx="96">
                  <c:v>46</c:v>
                </c:pt>
                <c:pt idx="97">
                  <c:v>46</c:v>
                </c:pt>
                <c:pt idx="98">
                  <c:v>46</c:v>
                </c:pt>
                <c:pt idx="99">
                  <c:v>48</c:v>
                </c:pt>
                <c:pt idx="100">
                  <c:v>48</c:v>
                </c:pt>
                <c:pt idx="101">
                  <c:v>48</c:v>
                </c:pt>
                <c:pt idx="102">
                  <c:v>48</c:v>
                </c:pt>
                <c:pt idx="103">
                  <c:v>48</c:v>
                </c:pt>
                <c:pt idx="104">
                  <c:v>48</c:v>
                </c:pt>
                <c:pt idx="105">
                  <c:v>48</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62</c:v>
                </c:pt>
                <c:pt idx="109">
                  <c:v>62</c:v>
                </c:pt>
                <c:pt idx="110">
                  <c:v>62</c:v>
                </c:pt>
                <c:pt idx="111">
                  <c:v>62</c:v>
                </c:pt>
                <c:pt idx="112">
                  <c:v>62</c:v>
                </c:pt>
                <c:pt idx="113">
                  <c:v>62</c:v>
                </c:pt>
                <c:pt idx="114">
                  <c:v>62</c:v>
                </c:pt>
                <c:pt idx="115">
                  <c:v>62</c:v>
                </c:pt>
                <c:pt idx="116">
                  <c:v>62</c:v>
                </c:pt>
                <c:pt idx="117">
                  <c:v>62</c:v>
                </c:pt>
                <c:pt idx="118">
                  <c:v>62</c:v>
                </c:pt>
                <c:pt idx="119">
                  <c:v>62</c:v>
                </c:pt>
                <c:pt idx="120">
                  <c:v>62</c:v>
                </c:pt>
                <c:pt idx="121">
                  <c:v>62</c:v>
                </c:pt>
                <c:pt idx="122">
                  <c:v>62</c:v>
                </c:pt>
                <c:pt idx="123">
                  <c:v>62</c:v>
                </c:pt>
                <c:pt idx="124">
                  <c:v>62</c:v>
                </c:pt>
                <c:pt idx="125">
                  <c:v>62</c:v>
                </c:pt>
                <c:pt idx="126">
                  <c:v>62</c:v>
                </c:pt>
                <c:pt idx="127">
                  <c:v>62</c:v>
                </c:pt>
                <c:pt idx="128">
                  <c:v>62</c:v>
                </c:pt>
                <c:pt idx="129">
                  <c:v>62</c:v>
                </c:pt>
                <c:pt idx="130">
                  <c:v>62</c:v>
                </c:pt>
                <c:pt idx="131">
                  <c:v>62</c:v>
                </c:pt>
                <c:pt idx="132">
                  <c:v>62</c:v>
                </c:pt>
                <c:pt idx="133">
                  <c:v>62</c:v>
                </c:pt>
                <c:pt idx="134">
                  <c:v>62</c:v>
                </c:pt>
                <c:pt idx="135">
                  <c:v>62</c:v>
                </c:pt>
                <c:pt idx="136">
                  <c:v>62</c:v>
                </c:pt>
                <c:pt idx="137">
                  <c:v>62</c:v>
                </c:pt>
                <c:pt idx="138">
                  <c:v>62</c:v>
                </c:pt>
                <c:pt idx="139">
                  <c:v>62</c:v>
                </c:pt>
                <c:pt idx="140">
                  <c:v>62</c:v>
                </c:pt>
                <c:pt idx="141">
                  <c:v>62</c:v>
                </c:pt>
                <c:pt idx="142">
                  <c:v>62</c:v>
                </c:pt>
                <c:pt idx="143">
                  <c:v>62</c:v>
                </c:pt>
                <c:pt idx="144">
                  <c:v>62</c:v>
                </c:pt>
                <c:pt idx="145">
                  <c:v>62</c:v>
                </c:pt>
                <c:pt idx="146">
                  <c:v>62</c:v>
                </c:pt>
                <c:pt idx="147">
                  <c:v>62</c:v>
                </c:pt>
                <c:pt idx="148">
                  <c:v>62</c:v>
                </c:pt>
                <c:pt idx="149">
                  <c:v>62</c:v>
                </c:pt>
                <c:pt idx="150">
                  <c:v>62</c:v>
                </c:pt>
                <c:pt idx="151">
                  <c:v>62</c:v>
                </c:pt>
                <c:pt idx="152">
                  <c:v>62</c:v>
                </c:pt>
                <c:pt idx="153">
                  <c:v>62</c:v>
                </c:pt>
                <c:pt idx="154">
                  <c:v>62</c:v>
                </c:pt>
                <c:pt idx="155">
                  <c:v>62</c:v>
                </c:pt>
                <c:pt idx="156">
                  <c:v>62</c:v>
                </c:pt>
                <c:pt idx="157">
                  <c:v>62</c:v>
                </c:pt>
                <c:pt idx="158">
                  <c:v>62</c:v>
                </c:pt>
                <c:pt idx="159">
                  <c:v>62</c:v>
                </c:pt>
                <c:pt idx="160">
                  <c:v>62</c:v>
                </c:pt>
                <c:pt idx="161">
                  <c:v>62</c:v>
                </c:pt>
                <c:pt idx="162">
                  <c:v>62</c:v>
                </c:pt>
                <c:pt idx="163">
                  <c:v>62</c:v>
                </c:pt>
                <c:pt idx="164">
                  <c:v>62</c:v>
                </c:pt>
                <c:pt idx="165">
                  <c:v>62</c:v>
                </c:pt>
                <c:pt idx="166">
                  <c:v>62</c:v>
                </c:pt>
                <c:pt idx="167">
                  <c:v>62</c:v>
                </c:pt>
                <c:pt idx="168">
                  <c:v>62</c:v>
                </c:pt>
                <c:pt idx="169">
                  <c:v>62</c:v>
                </c:pt>
                <c:pt idx="170">
                  <c:v>62</c:v>
                </c:pt>
                <c:pt idx="171">
                  <c:v>62</c:v>
                </c:pt>
                <c:pt idx="172">
                  <c:v>62</c:v>
                </c:pt>
                <c:pt idx="173">
                  <c:v>62</c:v>
                </c:pt>
                <c:pt idx="174">
                  <c:v>62</c:v>
                </c:pt>
                <c:pt idx="175">
                  <c:v>62</c:v>
                </c:pt>
                <c:pt idx="176">
                  <c:v>62</c:v>
                </c:pt>
                <c:pt idx="177">
                  <c:v>62</c:v>
                </c:pt>
                <c:pt idx="178">
                  <c:v>62</c:v>
                </c:pt>
                <c:pt idx="179">
                  <c:v>62</c:v>
                </c:pt>
                <c:pt idx="180">
                  <c:v>62</c:v>
                </c:pt>
                <c:pt idx="181">
                  <c:v>62</c:v>
                </c:pt>
                <c:pt idx="182">
                  <c:v>62</c:v>
                </c:pt>
                <c:pt idx="183">
                  <c:v>62</c:v>
                </c:pt>
                <c:pt idx="184">
                  <c:v>62</c:v>
                </c:pt>
                <c:pt idx="185">
                  <c:v>62</c:v>
                </c:pt>
                <c:pt idx="186">
                  <c:v>62</c:v>
                </c:pt>
                <c:pt idx="187">
                  <c:v>62</c:v>
                </c:pt>
                <c:pt idx="188">
                  <c:v>62</c:v>
                </c:pt>
                <c:pt idx="189">
                  <c:v>62</c:v>
                </c:pt>
                <c:pt idx="190">
                  <c:v>62</c:v>
                </c:pt>
                <c:pt idx="191">
                  <c:v>62</c:v>
                </c:pt>
                <c:pt idx="192">
                  <c:v>62</c:v>
                </c:pt>
                <c:pt idx="193">
                  <c:v>62</c:v>
                </c:pt>
                <c:pt idx="194">
                  <c:v>62</c:v>
                </c:pt>
                <c:pt idx="195">
                  <c:v>62</c:v>
                </c:pt>
                <c:pt idx="196">
                  <c:v>62</c:v>
                </c:pt>
                <c:pt idx="197">
                  <c:v>62</c:v>
                </c:pt>
                <c:pt idx="198">
                  <c:v>62</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63</c:v>
                </c:pt>
                <c:pt idx="103">
                  <c:v>63</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65</c:v>
                </c:pt>
                <c:pt idx="117">
                  <c:v>65</c:v>
                </c:pt>
                <c:pt idx="118">
                  <c:v>65</c:v>
                </c:pt>
                <c:pt idx="119">
                  <c:v>65</c:v>
                </c:pt>
                <c:pt idx="120">
                  <c:v>65</c:v>
                </c:pt>
                <c:pt idx="121">
                  <c:v>65</c:v>
                </c:pt>
                <c:pt idx="122">
                  <c:v>65</c:v>
                </c:pt>
                <c:pt idx="123">
                  <c:v>65</c:v>
                </c:pt>
                <c:pt idx="124">
                  <c:v>65</c:v>
                </c:pt>
                <c:pt idx="125">
                  <c:v>65</c:v>
                </c:pt>
                <c:pt idx="126">
                  <c:v>65</c:v>
                </c:pt>
                <c:pt idx="127">
                  <c:v>65</c:v>
                </c:pt>
                <c:pt idx="128">
                  <c:v>65</c:v>
                </c:pt>
                <c:pt idx="129">
                  <c:v>65</c:v>
                </c:pt>
                <c:pt idx="130">
                  <c:v>65</c:v>
                </c:pt>
                <c:pt idx="131">
                  <c:v>65</c:v>
                </c:pt>
                <c:pt idx="132">
                  <c:v>65</c:v>
                </c:pt>
                <c:pt idx="133">
                  <c:v>65</c:v>
                </c:pt>
                <c:pt idx="134">
                  <c:v>65</c:v>
                </c:pt>
                <c:pt idx="135">
                  <c:v>65</c:v>
                </c:pt>
                <c:pt idx="136">
                  <c:v>65</c:v>
                </c:pt>
                <c:pt idx="137">
                  <c:v>65</c:v>
                </c:pt>
                <c:pt idx="138">
                  <c:v>65</c:v>
                </c:pt>
                <c:pt idx="139">
                  <c:v>65</c:v>
                </c:pt>
                <c:pt idx="140">
                  <c:v>65</c:v>
                </c:pt>
                <c:pt idx="141">
                  <c:v>65</c:v>
                </c:pt>
                <c:pt idx="142">
                  <c:v>65</c:v>
                </c:pt>
                <c:pt idx="143">
                  <c:v>65</c:v>
                </c:pt>
                <c:pt idx="144">
                  <c:v>65</c:v>
                </c:pt>
                <c:pt idx="145">
                  <c:v>65</c:v>
                </c:pt>
                <c:pt idx="146">
                  <c:v>65</c:v>
                </c:pt>
                <c:pt idx="147">
                  <c:v>65</c:v>
                </c:pt>
                <c:pt idx="148">
                  <c:v>65</c:v>
                </c:pt>
                <c:pt idx="149">
                  <c:v>65</c:v>
                </c:pt>
                <c:pt idx="150">
                  <c:v>65</c:v>
                </c:pt>
                <c:pt idx="151">
                  <c:v>65</c:v>
                </c:pt>
                <c:pt idx="152">
                  <c:v>65</c:v>
                </c:pt>
                <c:pt idx="153">
                  <c:v>65</c:v>
                </c:pt>
                <c:pt idx="154">
                  <c:v>65</c:v>
                </c:pt>
                <c:pt idx="155">
                  <c:v>65</c:v>
                </c:pt>
                <c:pt idx="156">
                  <c:v>65</c:v>
                </c:pt>
                <c:pt idx="157">
                  <c:v>65</c:v>
                </c:pt>
                <c:pt idx="158">
                  <c:v>65</c:v>
                </c:pt>
                <c:pt idx="159">
                  <c:v>65</c:v>
                </c:pt>
                <c:pt idx="160">
                  <c:v>65</c:v>
                </c:pt>
                <c:pt idx="161">
                  <c:v>65</c:v>
                </c:pt>
                <c:pt idx="162">
                  <c:v>65</c:v>
                </c:pt>
                <c:pt idx="163">
                  <c:v>65</c:v>
                </c:pt>
                <c:pt idx="164">
                  <c:v>65</c:v>
                </c:pt>
                <c:pt idx="165">
                  <c:v>65</c:v>
                </c:pt>
                <c:pt idx="166">
                  <c:v>65</c:v>
                </c:pt>
                <c:pt idx="167">
                  <c:v>65</c:v>
                </c:pt>
                <c:pt idx="168">
                  <c:v>65</c:v>
                </c:pt>
                <c:pt idx="169">
                  <c:v>65</c:v>
                </c:pt>
                <c:pt idx="170">
                  <c:v>65</c:v>
                </c:pt>
                <c:pt idx="171">
                  <c:v>65</c:v>
                </c:pt>
                <c:pt idx="172">
                  <c:v>65</c:v>
                </c:pt>
                <c:pt idx="173">
                  <c:v>65</c:v>
                </c:pt>
                <c:pt idx="174">
                  <c:v>65</c:v>
                </c:pt>
                <c:pt idx="175">
                  <c:v>65</c:v>
                </c:pt>
                <c:pt idx="176">
                  <c:v>65</c:v>
                </c:pt>
                <c:pt idx="177">
                  <c:v>65</c:v>
                </c:pt>
                <c:pt idx="178">
                  <c:v>65</c:v>
                </c:pt>
                <c:pt idx="179">
                  <c:v>65</c:v>
                </c:pt>
                <c:pt idx="180">
                  <c:v>65</c:v>
                </c:pt>
                <c:pt idx="181">
                  <c:v>65</c:v>
                </c:pt>
                <c:pt idx="182">
                  <c:v>65</c:v>
                </c:pt>
                <c:pt idx="183">
                  <c:v>65</c:v>
                </c:pt>
                <c:pt idx="184">
                  <c:v>65</c:v>
                </c:pt>
                <c:pt idx="185">
                  <c:v>65</c:v>
                </c:pt>
                <c:pt idx="186">
                  <c:v>65</c:v>
                </c:pt>
                <c:pt idx="187">
                  <c:v>65</c:v>
                </c:pt>
                <c:pt idx="188">
                  <c:v>65</c:v>
                </c:pt>
                <c:pt idx="189">
                  <c:v>65</c:v>
                </c:pt>
                <c:pt idx="190">
                  <c:v>65</c:v>
                </c:pt>
                <c:pt idx="191">
                  <c:v>65</c:v>
                </c:pt>
                <c:pt idx="192">
                  <c:v>65</c:v>
                </c:pt>
                <c:pt idx="193">
                  <c:v>65</c:v>
                </c:pt>
                <c:pt idx="194">
                  <c:v>65</c:v>
                </c:pt>
                <c:pt idx="195">
                  <c:v>65</c:v>
                </c:pt>
                <c:pt idx="196">
                  <c:v>65</c:v>
                </c:pt>
                <c:pt idx="197">
                  <c:v>65</c:v>
                </c:pt>
                <c:pt idx="198">
                  <c:v>65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63</c:v>
                </c:pt>
                <c:pt idx="103">
                  <c:v>63</c:v>
                </c:pt>
                <c:pt idx="104">
                  <c:v>65</c:v>
                </c:pt>
                <c:pt idx="105">
                  <c:v>65</c:v>
                </c:pt>
                <c:pt idx="106">
                  <c:v>67</c:v>
                </c:pt>
                <c:pt idx="107">
                  <c:v>67</c:v>
                </c:pt>
                <c:pt idx="108">
                  <c:v>67</c:v>
                </c:pt>
                <c:pt idx="109">
                  <c:v>67</c:v>
                </c:pt>
                <c:pt idx="110">
                  <c:v>67</c:v>
                </c:pt>
                <c:pt idx="111">
                  <c:v>67</c:v>
                </c:pt>
                <c:pt idx="112">
                  <c:v>67</c:v>
                </c:pt>
                <c:pt idx="113">
                  <c:v>67</c:v>
                </c:pt>
                <c:pt idx="114">
                  <c:v>67</c:v>
                </c:pt>
                <c:pt idx="115">
                  <c:v>67</c:v>
                </c:pt>
                <c:pt idx="116">
                  <c:v>67</c:v>
                </c:pt>
                <c:pt idx="117">
                  <c:v>67</c:v>
                </c:pt>
                <c:pt idx="118">
                  <c:v>67</c:v>
                </c:pt>
                <c:pt idx="119">
                  <c:v>67</c:v>
                </c:pt>
                <c:pt idx="120">
                  <c:v>67</c:v>
                </c:pt>
                <c:pt idx="121">
                  <c:v>67</c:v>
                </c:pt>
                <c:pt idx="122">
                  <c:v>67</c:v>
                </c:pt>
                <c:pt idx="123">
                  <c:v>67</c:v>
                </c:pt>
                <c:pt idx="124">
                  <c:v>67</c:v>
                </c:pt>
                <c:pt idx="125">
                  <c:v>67</c:v>
                </c:pt>
                <c:pt idx="126">
                  <c:v>67</c:v>
                </c:pt>
                <c:pt idx="127">
                  <c:v>67</c:v>
                </c:pt>
                <c:pt idx="128">
                  <c:v>67</c:v>
                </c:pt>
                <c:pt idx="129">
                  <c:v>67</c:v>
                </c:pt>
                <c:pt idx="130">
                  <c:v>67</c:v>
                </c:pt>
                <c:pt idx="131">
                  <c:v>67</c:v>
                </c:pt>
                <c:pt idx="132">
                  <c:v>67</c:v>
                </c:pt>
                <c:pt idx="133">
                  <c:v>67</c:v>
                </c:pt>
                <c:pt idx="134">
                  <c:v>67</c:v>
                </c:pt>
                <c:pt idx="135">
                  <c:v>67</c:v>
                </c:pt>
                <c:pt idx="136">
                  <c:v>67</c:v>
                </c:pt>
                <c:pt idx="137">
                  <c:v>67</c:v>
                </c:pt>
                <c:pt idx="138">
                  <c:v>67</c:v>
                </c:pt>
                <c:pt idx="139">
                  <c:v>67</c:v>
                </c:pt>
                <c:pt idx="140">
                  <c:v>67</c:v>
                </c:pt>
                <c:pt idx="141">
                  <c:v>67</c:v>
                </c:pt>
                <c:pt idx="142">
                  <c:v>67</c:v>
                </c:pt>
                <c:pt idx="143">
                  <c:v>67</c:v>
                </c:pt>
                <c:pt idx="144">
                  <c:v>67</c:v>
                </c:pt>
                <c:pt idx="145">
                  <c:v>67</c:v>
                </c:pt>
                <c:pt idx="146">
                  <c:v>67</c:v>
                </c:pt>
                <c:pt idx="147">
                  <c:v>67</c:v>
                </c:pt>
                <c:pt idx="148">
                  <c:v>67</c:v>
                </c:pt>
                <c:pt idx="149">
                  <c:v>67</c:v>
                </c:pt>
                <c:pt idx="150">
                  <c:v>67</c:v>
                </c:pt>
                <c:pt idx="151">
                  <c:v>67</c:v>
                </c:pt>
                <c:pt idx="152">
                  <c:v>67</c:v>
                </c:pt>
                <c:pt idx="153">
                  <c:v>67</c:v>
                </c:pt>
                <c:pt idx="154">
                  <c:v>67</c:v>
                </c:pt>
                <c:pt idx="155">
                  <c:v>67</c:v>
                </c:pt>
                <c:pt idx="156">
                  <c:v>67</c:v>
                </c:pt>
                <c:pt idx="157">
                  <c:v>67</c:v>
                </c:pt>
                <c:pt idx="158">
                  <c:v>67</c:v>
                </c:pt>
                <c:pt idx="159">
                  <c:v>67</c:v>
                </c:pt>
                <c:pt idx="160">
                  <c:v>67</c:v>
                </c:pt>
                <c:pt idx="161">
                  <c:v>67</c:v>
                </c:pt>
                <c:pt idx="162">
                  <c:v>67</c:v>
                </c:pt>
                <c:pt idx="163">
                  <c:v>67</c:v>
                </c:pt>
                <c:pt idx="164">
                  <c:v>67</c:v>
                </c:pt>
                <c:pt idx="165">
                  <c:v>67</c:v>
                </c:pt>
                <c:pt idx="166">
                  <c:v>67</c:v>
                </c:pt>
                <c:pt idx="167">
                  <c:v>67</c:v>
                </c:pt>
                <c:pt idx="168">
                  <c:v>67</c:v>
                </c:pt>
                <c:pt idx="169">
                  <c:v>67</c:v>
                </c:pt>
                <c:pt idx="170">
                  <c:v>67</c:v>
                </c:pt>
                <c:pt idx="171">
                  <c:v>67</c:v>
                </c:pt>
                <c:pt idx="172">
                  <c:v>67</c:v>
                </c:pt>
                <c:pt idx="173">
                  <c:v>67</c:v>
                </c:pt>
                <c:pt idx="174">
                  <c:v>67</c:v>
                </c:pt>
                <c:pt idx="175">
                  <c:v>67</c:v>
                </c:pt>
                <c:pt idx="176">
                  <c:v>67</c:v>
                </c:pt>
                <c:pt idx="177">
                  <c:v>67</c:v>
                </c:pt>
                <c:pt idx="178">
                  <c:v>67</c:v>
                </c:pt>
                <c:pt idx="179">
                  <c:v>67</c:v>
                </c:pt>
                <c:pt idx="180">
                  <c:v>67</c:v>
                </c:pt>
                <c:pt idx="181">
                  <c:v>67</c:v>
                </c:pt>
                <c:pt idx="182">
                  <c:v>67</c:v>
                </c:pt>
                <c:pt idx="183">
                  <c:v>67</c:v>
                </c:pt>
                <c:pt idx="184">
                  <c:v>67</c:v>
                </c:pt>
                <c:pt idx="185">
                  <c:v>67</c:v>
                </c:pt>
                <c:pt idx="186">
                  <c:v>67</c:v>
                </c:pt>
                <c:pt idx="187">
                  <c:v>67</c:v>
                </c:pt>
                <c:pt idx="188">
                  <c:v>67</c:v>
                </c:pt>
                <c:pt idx="189">
                  <c:v>67</c:v>
                </c:pt>
                <c:pt idx="190">
                  <c:v>67</c:v>
                </c:pt>
                <c:pt idx="191">
                  <c:v>67</c:v>
                </c:pt>
                <c:pt idx="192">
                  <c:v>67</c:v>
                </c:pt>
                <c:pt idx="193">
                  <c:v>67</c:v>
                </c:pt>
                <c:pt idx="194">
                  <c:v>67</c:v>
                </c:pt>
                <c:pt idx="195">
                  <c:v>67</c:v>
                </c:pt>
                <c:pt idx="196">
                  <c:v>67</c:v>
                </c:pt>
                <c:pt idx="197">
                  <c:v>67</c:v>
                </c:pt>
                <c:pt idx="198">
                  <c:v>67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44</xdr:col>
      <xdr:colOff>142502</xdr:colOff>
      <xdr:row>95</xdr:row>
      <xdr:rowOff>13289</xdr:rowOff>
    </xdr:from>
    <xdr:to>
      <xdr:col>154</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44</xdr:col>
      <xdr:colOff>154288</xdr:colOff>
      <xdr:row>121</xdr:row>
      <xdr:rowOff>142492</xdr:rowOff>
    </xdr:from>
    <xdr:to>
      <xdr:col>154</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3" dataDxfId="471" headerRowBorderDxfId="472">
  <autoFilter ref="A2:AN1314" xr:uid="{5B054025-4CD5-437B-A2B1-4953810278F9}"/>
  <tableColumns count="40">
    <tableColumn id="1" xr3:uid="{4F0EF3E3-5ED2-413B-9486-9498BEF02C85}" name="DatePickMade" totalsRowLabel="Total" dataDxfId="470" totalsRowDxfId="469"/>
    <tableColumn id="2" xr3:uid="{39F623AD-0A71-404E-ACB2-FF5C232C4B60}" name="GameDate" dataDxfId="468" totalsRowDxfId="467"/>
    <tableColumn id="3" xr3:uid="{F9CBDD2B-6977-478D-B9B1-48132BC29B8D}" name="GameID" dataDxfId="466" totalsRowDxfId="465"/>
    <tableColumn id="4" xr3:uid="{2B6D103E-CF04-4221-A032-6566D087A240}" name="AwayTeam" totalsRowFunction="count" dataDxfId="464" totalsRowDxfId="463"/>
    <tableColumn id="5" xr3:uid="{E9B83039-5C7E-45B4-A5F1-F54DF85D8DB5}" name="HomeTeam" totalsRowFunction="count" dataDxfId="462" totalsRowDxfId="461"/>
    <tableColumn id="6" xr3:uid="{CA60FB2E-C878-4F57-9486-8FFAB21268D1}" name="PredictedAwayScore" totalsRowFunction="count" dataDxfId="460" totalsRowDxfId="459"/>
    <tableColumn id="7" xr3:uid="{BDE84EDC-079B-4057-84F6-42C28780CF56}" name="PredictedHomeScore" totalsRowFunction="count" dataDxfId="458" totalsRowDxfId="457"/>
    <tableColumn id="8" xr3:uid="{AB1145B6-73D2-4952-891E-2532100229DC}" name="PredictedWinner" totalsRowFunction="count" dataDxfId="456" totalsRowDxfId="455"/>
    <tableColumn id="9" xr3:uid="{0FDA5C85-1339-41A1-AEB6-455F4E077F46}" name="PredictedResult" totalsRowFunction="count" dataDxfId="454" totalsRowDxfId="453"/>
    <tableColumn id="10" xr3:uid="{6C6A6DF0-F9AE-4DAF-8957-8621DF7520A2}" name="ActualAwayScore" totalsRowFunction="count" dataDxfId="452"/>
    <tableColumn id="11" xr3:uid="{B8B678E5-1823-43AE-95CC-BEE79D908CEE}" name="ActualHomeScore" totalsRowFunction="count" dataDxfId="451" totalsRowDxfId="450"/>
    <tableColumn id="12" xr3:uid="{C650F2F7-7978-49EE-8737-DCE1A6311E23}" name="ActualWinner" totalsRowFunction="count" dataDxfId="449" totalsRowDxfId="448">
      <calculatedColumnFormula>IF(OR($J3=$K3,AND(ISBLANK($J3),ISBLANK($K3))),"_",IF($J3&gt;$K3,$D3,$E3))</calculatedColumnFormula>
    </tableColumn>
    <tableColumn id="13" xr3:uid="{C3C777BB-B7C0-4722-9240-DAC37612029E}" name="ActualResult" totalsRowFunction="count" dataDxfId="447" totalsRowDxfId="446"/>
    <tableColumn id="17" xr3:uid="{239B68C2-07A2-4506-9EC8-00E52DD7178A}" name="GameIsOver" totalsRowFunction="count" dataDxfId="445" totalsRowDxfId="444">
      <calculatedColumnFormula>IF(ISBLANK(Table2[[#This Row],[ActualResult]]), 0, 1)</calculatedColumnFormula>
    </tableColumn>
    <tableColumn id="14" xr3:uid="{C40BC093-C7BF-4F78-9D28-E8E87FFCAD46}" name="CorrectWinnerPrediction" totalsRowFunction="count" dataDxfId="443" totalsRowDxfId="442">
      <calculatedColumnFormula>IF(ISBLANK(Table2[[#This Row],[ActualResult]]), "_", IF(Table2[[#This Row],[ActualWinner]]=Table2[[#This Row],[PredictedWinner]], "Y", "N"))</calculatedColumnFormula>
    </tableColumn>
    <tableColumn id="15" xr3:uid="{C618B085-5C74-412F-85AA-D89305FDA75C}" name="CorrectAwayScorePrediction" totalsRowFunction="count" dataDxfId="441" totalsRowDxfId="44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9" totalsRowDxfId="43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7" totalsRowDxfId="436"/>
    <tableColumn id="19" xr3:uid="{665B4234-0C9B-451F-996C-0671FAEA8ED7}" name="LosingTeam" totalsRowFunction="count" dataDxfId="435" totalsRowDxfId="434">
      <calculatedColumnFormula>IF($L3="_", "_", IF($L3=$D3,$E3,$D3))</calculatedColumnFormula>
    </tableColumn>
    <tableColumn id="20" xr3:uid="{44E37CA6-669F-47CA-95D2-B831EB8B3628}" name="InterConf" totalsRowFunction="count" dataDxfId="433" totalsRowDxfId="43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31" totalsRowDxfId="43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9" totalsRowDxfId="428">
      <calculatedColumnFormula>IF(Table2[[#This Row],[InterConf]]=1,IF(Table2[[#This Row],[InterDiv]]=0, 1, 0), 0)</calculatedColumnFormula>
    </tableColumn>
    <tableColumn id="22" xr3:uid="{CF57AF56-FFCF-4952-BAB8-36DAD7FDF03B}" name="CrossConf" totalsRowFunction="count" dataDxfId="427" totalsRowDxfId="42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5" totalsRowDxfId="424"/>
    <tableColumn id="25" xr3:uid="{5D6968E6-45CE-4B45-818F-1A4B201A39D4}" name="PostGameNotes" totalsRowFunction="count" dataDxfId="423" totalsRowDxfId="422"/>
    <tableColumn id="26" xr3:uid="{4CC012EB-DB6C-4853-A5B9-75650FDCD78B}" name="GameHasShutOut" dataDxfId="421" totalsRowDxfId="420">
      <calculatedColumnFormula>IF(AND(Table2[[#This Row],[GameIsOver]]=1,Table2[[#This Row],[ActualHomeScore]]*Table2[[#This Row],[ActualAwayScore]]=0), 1,0)</calculatedColumnFormula>
    </tableColumn>
    <tableColumn id="30" xr3:uid="{9F2BC698-979E-418D-A635-D09045DEAC35}" name="NewPointsAway" dataDxfId="419" totalsRowDxfId="41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7" totalsRowDxfId="41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5" totalsRowDxfId="414">
      <calculatedColumnFormula>(($AX$11)*IF(Table2[[#This Row],[CorrectWinnerPrediction]]="Y", 1, 0))+(($AX$12)*IF(Table2[[#This Row],[CorrectAwayScorePrediction]]="Y", 1, 0))+(($AX$13)*IF(Table2[[#This Row],[CorrectHomeScorePrediction]]="Y", 1, 0))</calculatedColumnFormula>
    </tableColumn>
    <tableColumn id="31" xr3:uid="{4B765D38-7690-40FC-AA0D-1B437759BB0B}" name="GamePredictionScore2" dataDxfId="413" totalsRowDxfId="412">
      <calculatedColumnFormula>(($AX$11)*IF(Table2[[#This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calculatedColumnFormula>
    </tableColumn>
    <tableColumn id="29" xr3:uid="{39017A55-D265-4D66-A78B-1407944601E7}" name="Weekday" dataDxfId="411" totalsRowDxfId="410">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9" totalsRowDxfId="408">
      <calculatedColumnFormula>Table2[[#This Row],[ActualAwayScore]]-Table2[[#This Row],[PredictedAwayScore]]</calculatedColumnFormula>
    </tableColumn>
    <tableColumn id="33" xr3:uid="{6DAB8D33-9AC0-4212-9CC7-EE429158576E}" name="PredictedHomeScorePlusMinus" dataDxfId="407" totalsRowDxfId="406">
      <calculatedColumnFormula>Table2[[#This Row],[ActualHomeScore]]-Table2[[#This Row],[PredictedHomeScore]]</calculatedColumnFormula>
    </tableColumn>
    <tableColumn id="34" xr3:uid="{A99B5A7F-1537-4AAF-9568-8B0736364400}" name="PredictedAwayScorePlusMinusByDate" dataDxfId="405" totalsRowDxfId="404">
      <calculatedColumnFormula>SUMIF($B$3:$B$1315, $B3, $AF$3:$AF$1315)</calculatedColumnFormula>
    </tableColumn>
    <tableColumn id="35" xr3:uid="{438B3C73-5C9F-4061-9177-ADA21EB41F1F}" name="PredictedHomeScorePlusMinusByDate" dataDxfId="403" totalsRowDxfId="402">
      <calculatedColumnFormula>SUMIF($B$3:$B$1315, $B3, $AG$3:$AG$1315)</calculatedColumnFormula>
    </tableColumn>
    <tableColumn id="36" xr3:uid="{4D822B59-35DC-4091-9231-8369AB949EE5}" name="WatchOrder" dataDxfId="401" totalsRowDxfId="400"/>
    <tableColumn id="37" xr3:uid="{B77EE501-1744-4AD0-B258-0585548DBA89}" name="WatchDate" dataDxfId="399" totalsRowDxfId="398"/>
    <tableColumn id="38" xr3:uid="{6E91C3FB-94AE-4E5D-952D-6DEEE0AE52C5}" name="AwayWon" dataDxfId="397" totalsRowDxfId="396">
      <calculatedColumnFormula>IF(Table2[[#This Row],[GameIsOver]]=0,0,IF(Table2[[#This Row],[ActualWinner]]=Table2[[#This Row],[AwayTeam]], 1, 0))</calculatedColumnFormula>
    </tableColumn>
    <tableColumn id="39" xr3:uid="{8C5EB50B-6F82-4CA5-B10D-C226C8E2B357}" name="HomeWon_" dataDxfId="395" totalsRowDxfId="394">
      <calculatedColumnFormula>IF(Table2[[#This Row],[GameIsOver]]=0,0,IF(Table2[[#This Row],[ActualWinner]]=Table2[[#This Row],[HomeTeam]], 1, 0))</calculatedColumnFormula>
    </tableColumn>
    <tableColumn id="40" xr3:uid="{A42264ED-7176-47E8-841D-E620963E19E8}" name="SearchTeamPlays" dataDxfId="393" totalsRowDxfId="392">
      <calculatedColumnFormula>IF(IFERROR(FIND(Table2[[#This Row],[AwayTeam]], _xlfn.TEXTJOIN(";", 1, $AV$31:$AV$40)), 0) &gt; 0, 1, 0) + IF(IFERROR(FIND(Table2[[#This Row],[HomeTeam]], _xlfn.TEXTJOIN(";", 1, $AV$31:$AV$40)),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91" dataDxfId="390">
  <autoFilter ref="A1:AG273" xr:uid="{74EEDFCB-ED7A-4BB1-A2EE-67F4F56372D2}"/>
  <tableColumns count="33">
    <tableColumn id="1" xr3:uid="{A49AAD1C-7D7D-45B8-A139-0779BA31A77E}" name="Date" dataDxfId="389"/>
    <tableColumn id="2" xr3:uid="{730CD6D2-246F-432B-8EEB-0203EE317A26}" name="ANA" dataDxfId="388">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7"/>
    <tableColumn id="4" xr3:uid="{87F00FE4-13FE-4967-9AA3-C167D9305BF9}" name="BUF" dataDxfId="386"/>
    <tableColumn id="5" xr3:uid="{E4871159-5731-4550-8344-84BE83ED01F0}" name="CAR" dataDxfId="385"/>
    <tableColumn id="6" xr3:uid="{5725D175-4124-4B24-993F-7A6EFE1491AC}" name="CBJ" dataDxfId="384"/>
    <tableColumn id="7" xr3:uid="{C13EFE5D-116B-45F1-A9D9-40B119CB0AD5}" name="CGY" dataDxfId="383"/>
    <tableColumn id="8" xr3:uid="{64E13E1C-E642-404F-86A4-5519B5259476}" name="CHI" dataDxfId="382"/>
    <tableColumn id="9" xr3:uid="{36E64709-D15B-46B3-A7DE-B98D6486B271}" name="COL" dataDxfId="381"/>
    <tableColumn id="10" xr3:uid="{1CD1FEAC-B353-4165-A857-F8E64B61D6BA}" name="DAL" dataDxfId="380"/>
    <tableColumn id="11" xr3:uid="{23CC1A05-CF3C-41D9-ADFE-F115BEFC985F}" name="DET" dataDxfId="379"/>
    <tableColumn id="12" xr3:uid="{1C5CEC72-E9F1-43F8-A2AB-965A58C697FF}" name="EDM" dataDxfId="378"/>
    <tableColumn id="13" xr3:uid="{CC6E7C18-A903-499F-B324-61FD69F457D3}" name="FLA" dataDxfId="377"/>
    <tableColumn id="14" xr3:uid="{EA30EDB7-6072-42F9-B2C0-5015D88CD405}" name="LAK" dataDxfId="376"/>
    <tableColumn id="15" xr3:uid="{43F59676-0F92-4F04-B89B-D52DE8300412}" name="MIN" dataDxfId="375"/>
    <tableColumn id="16" xr3:uid="{74052D50-F767-4835-96C3-D812137B6B78}" name="MTL" dataDxfId="374"/>
    <tableColumn id="17" xr3:uid="{090B024D-8AC7-4C1B-9B31-4454C3F37CB3}" name="NJD" dataDxfId="373"/>
    <tableColumn id="18" xr3:uid="{526C0944-F465-462A-8ECA-BF074D7EB1DE}" name="NSH" dataDxfId="372"/>
    <tableColumn id="19" xr3:uid="{7C20E30B-1AA1-48BD-A65C-DE528BA72FE6}" name="NYI" dataDxfId="371"/>
    <tableColumn id="20" xr3:uid="{27A2F177-CC7A-4B19-977F-CEA1C51D6C0E}" name="NYR" dataDxfId="370"/>
    <tableColumn id="21" xr3:uid="{073FE83E-0AF1-44C3-AE3C-5BD26992F7D5}" name="OTT" dataDxfId="369"/>
    <tableColumn id="22" xr3:uid="{6370A811-7903-4DD2-9DE8-8D7B816BE146}" name="PHI" dataDxfId="368"/>
    <tableColumn id="23" xr3:uid="{37BEE05D-28D8-4538-8285-29B64599DD4E}" name="PIT" dataDxfId="367"/>
    <tableColumn id="24" xr3:uid="{132755F5-4605-4136-9380-5C1921B33212}" name="SEA" dataDxfId="366"/>
    <tableColumn id="25" xr3:uid="{0468EE05-8CDF-4319-BE9D-D89F14C8E183}" name="SJS" dataDxfId="365"/>
    <tableColumn id="26" xr3:uid="{C0A1252B-B678-413D-B72A-E409CAA4D568}" name="STL" dataDxfId="364"/>
    <tableColumn id="27" xr3:uid="{2FCCA5C4-ADEA-43B2-980E-C95A408B8B92}" name="TBL" dataDxfId="363"/>
    <tableColumn id="28" xr3:uid="{399BA29B-CDF9-4FB4-9C8F-90EF3231D634}" name="TOR" dataDxfId="362"/>
    <tableColumn id="29" xr3:uid="{3FD60A86-C15C-4F59-96BA-7D808B5C7AF7}" name="UTA" dataDxfId="361"/>
    <tableColumn id="30" xr3:uid="{E95E1BF9-F880-45B8-BABE-2E3FFD2EB59F}" name="VAN" dataDxfId="360"/>
    <tableColumn id="31" xr3:uid="{14971F10-0533-4026-A0C3-1CD757193D21}" name="VGK" dataDxfId="359"/>
    <tableColumn id="32" xr3:uid="{78F9574A-44B1-4063-8869-88AD0333E712}" name="WPG" dataDxfId="358"/>
    <tableColumn id="33" xr3:uid="{E013F70D-43E1-4AE8-99B8-77027202A8A5}" name="WSH" dataDxfId="35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6" dataDxfId="355">
  <autoFilter ref="A1:JO33" xr:uid="{2A4A11DC-9405-4D6C-9F97-FDF0CCB41A11}"/>
  <sortState xmlns:xlrd2="http://schemas.microsoft.com/office/spreadsheetml/2017/richdata2" ref="A2:JO33">
    <sortCondition ref="B2:B33"/>
    <sortCondition ref="C2:C33"/>
    <sortCondition descending="1" ref="DL2:DL33"/>
  </sortState>
  <tableColumns count="275">
    <tableColumn id="1" xr3:uid="{6A7086D0-711A-41B7-A4B8-9D377B70EC26}" name="Team" totalsRowLabel="Total" dataDxfId="354"/>
    <tableColumn id="274" xr3:uid="{010ED52E-0419-4863-94F8-9AF3356A2738}" name="Conf" dataDxfId="353"/>
    <tableColumn id="275" xr3:uid="{72531E18-55CF-4588-B22F-9093ECF8BF1A}" name="Div" dataDxfId="352"/>
    <tableColumn id="2" xr3:uid="{BD7886D5-3240-48F9-AD10-972D3E8FE85B}" name="2024-10-03" totalsRowFunction="average" dataDxfId="35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50">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9">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8">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7">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6">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5">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4">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2">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4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40">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9">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8">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7">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6">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5">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4">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3">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31">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30">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8">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7">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6">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5">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4">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3">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2">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2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20">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8">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7">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6">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5">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4">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3">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2">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1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10">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8">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7">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6">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5">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4">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3">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2">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30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300">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8">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7">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6">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5">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4">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3">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2">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90">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8">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7">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6">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5">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4">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3">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2">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8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80">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8">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7">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6">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5">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4">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3">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2">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7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70">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8">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7">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6">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5">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4">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3">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2">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6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60">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8">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7">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6">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5">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4">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3">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2">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5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50">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8">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7">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6">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5">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4">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3">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2">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4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40">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8">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7">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6">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5">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4">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3">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2">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3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30">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8">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7">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6">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5">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4">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3">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2">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2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20">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8">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7">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6">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5">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4">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3">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2">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1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10">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8">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7">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6">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5">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4">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3">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2">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20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200">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8">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7">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6">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5">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4">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3">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2">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90">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8">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7">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6">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5">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4">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3">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2">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8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80">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8">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7">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6">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5">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4">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3">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2">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7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70">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8">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7">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6">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5">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4">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3">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2">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6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60">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8">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7">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6">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5">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4">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3">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2">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51"/>
    <tableColumn id="203" xr3:uid="{EF04B5B5-9142-4C44-8A69-7BDEC74C0F2F}" name="2025-04-22" dataDxfId="150"/>
    <tableColumn id="204" xr3:uid="{82B364E6-C40F-4EA4-B27D-9C321844B44D}" name="2025-04-23" dataDxfId="149"/>
    <tableColumn id="205" xr3:uid="{A3EE5B43-B6BC-40EA-85FF-398957E3EC07}" name="2025-04-24" dataDxfId="148"/>
    <tableColumn id="206" xr3:uid="{8772AE8A-933D-46C1-B9C1-60B6C8185E8A}" name="2025-04-25" dataDxfId="147"/>
    <tableColumn id="207" xr3:uid="{484C07C8-EBA2-453D-B583-F930911565C0}" name="2025-04-26" dataDxfId="146"/>
    <tableColumn id="208" xr3:uid="{B52D8603-B5B2-488C-A433-34FD2A683C6B}" name="2025-04-27" dataDxfId="145"/>
    <tableColumn id="209" xr3:uid="{169BF9D8-EE52-429B-B28E-9B5C27822A41}" name="2025-04-28" dataDxfId="144"/>
    <tableColumn id="210" xr3:uid="{84174DF3-C71A-4E90-8847-B6C7B782A654}" name="2025-04-29" dataDxfId="143"/>
    <tableColumn id="211" xr3:uid="{206EDDC5-46BB-4D3A-9BE0-E0197053913D}" name="2025-04-30" dataDxfId="142"/>
    <tableColumn id="212" xr3:uid="{366CA1C4-A2DF-4B3E-A696-C1F3BBAD987A}" name="2025-05-01" dataDxfId="141"/>
    <tableColumn id="213" xr3:uid="{77111EA0-AC60-4806-8C9E-118542B3A239}" name="2025-05-02" dataDxfId="140"/>
    <tableColumn id="214" xr3:uid="{5F31DB5D-F68F-497F-A3C0-14D09C735B50}" name="2025-05-03" dataDxfId="139"/>
    <tableColumn id="215" xr3:uid="{053478A4-6AB5-46FA-AB15-755FCEDA366B}" name="2025-05-04" dataDxfId="138"/>
    <tableColumn id="216" xr3:uid="{E63F8AFE-33C8-44CE-ABD5-87AFA2B2DEE5}" name="2025-05-05" dataDxfId="137"/>
    <tableColumn id="217" xr3:uid="{0F704A9A-705A-4A63-A5CB-2E2030610C2C}" name="2025-05-06" dataDxfId="136"/>
    <tableColumn id="218" xr3:uid="{5C606A6D-1C96-4494-A223-4347F237E33C}" name="2025-05-07" dataDxfId="135"/>
    <tableColumn id="219" xr3:uid="{28C842CB-95E9-41FC-9A54-6285101CA2E4}" name="2025-05-08" dataDxfId="134"/>
    <tableColumn id="220" xr3:uid="{A5ED12A3-494D-4396-97B2-620410EAB47C}" name="2025-05-09" dataDxfId="133"/>
    <tableColumn id="221" xr3:uid="{0A5ABB48-A153-4B93-9AF3-A6C216F7B6FC}" name="2025-05-10" dataDxfId="132"/>
    <tableColumn id="222" xr3:uid="{0405F07C-691E-4156-B1AB-789FB58D118D}" name="2025-05-11" dataDxfId="131"/>
    <tableColumn id="223" xr3:uid="{246E8105-028E-4D2B-A83D-CB77EA9C86B5}" name="2025-05-12" dataDxfId="130"/>
    <tableColumn id="224" xr3:uid="{D81920D6-A5AC-4A82-B2FA-98E67E362CE3}" name="2025-05-13" dataDxfId="129"/>
    <tableColumn id="225" xr3:uid="{CC727698-0496-467C-971F-D75A82A7EBDF}" name="2025-05-14" dataDxfId="128"/>
    <tableColumn id="226" xr3:uid="{339361FD-67CC-4E23-9ACB-B74553C52593}" name="2025-05-15" dataDxfId="127"/>
    <tableColumn id="227" xr3:uid="{4DE55659-72B2-4210-9353-7D9C4CCCE733}" name="2025-05-16" dataDxfId="126"/>
    <tableColumn id="228" xr3:uid="{6215F3BA-5DFF-4976-BC80-78E30D01889D}" name="2025-05-17" dataDxfId="125"/>
    <tableColumn id="229" xr3:uid="{50DA08D7-FC7B-49B0-B3F4-1C4635DE3032}" name="2025-05-18" dataDxfId="124"/>
    <tableColumn id="230" xr3:uid="{30BC1EC6-2069-4300-8391-810C9EC04511}" name="2025-05-19" dataDxfId="123"/>
    <tableColumn id="231" xr3:uid="{3043D2FE-95E0-48AF-ACD8-B5634AE3E9D5}" name="2025-05-20" dataDxfId="122"/>
    <tableColumn id="232" xr3:uid="{A1EAF0F2-FC84-4670-AAF9-B5A7CCF2C92A}" name="2025-05-21" dataDxfId="121"/>
    <tableColumn id="233" xr3:uid="{777586C1-D3DF-470E-B1DC-EF50B354B885}" name="2025-05-22" dataDxfId="120"/>
    <tableColumn id="234" xr3:uid="{F9D2BEE5-0C9C-4591-9625-B5A40D8C6987}" name="2025-05-23" dataDxfId="119"/>
    <tableColumn id="235" xr3:uid="{D5CB1CD3-1B56-4F97-9378-63F4D461B94D}" name="2025-05-24" dataDxfId="118"/>
    <tableColumn id="236" xr3:uid="{4474AF3B-88F1-40B9-B58F-5CC8F0AAE000}" name="2025-05-25" dataDxfId="117"/>
    <tableColumn id="237" xr3:uid="{DD6FFB66-C370-442C-9825-05FDB743FE00}" name="2025-05-26" dataDxfId="116"/>
    <tableColumn id="238" xr3:uid="{9BE32098-E719-426B-8143-7E12C6A3F46A}" name="2025-05-27" dataDxfId="115"/>
    <tableColumn id="239" xr3:uid="{F5D1C276-6464-4D7F-BCBD-5336B596A903}" name="2025-05-28" dataDxfId="114"/>
    <tableColumn id="240" xr3:uid="{31B515AE-008A-4669-8CEE-771E1638A518}" name="2025-05-29" dataDxfId="113"/>
    <tableColumn id="241" xr3:uid="{3200C033-4974-4D1B-A44C-3F837D42D2DC}" name="2025-05-30" dataDxfId="112"/>
    <tableColumn id="242" xr3:uid="{4D4CDA41-067D-4DA0-95F0-4823FC08D4E5}" name="2025-05-31" dataDxfId="111"/>
    <tableColumn id="243" xr3:uid="{3DBF5A2B-0E33-4E1C-9DC2-18CA4F0A1493}" name="2025-06-01" dataDxfId="110"/>
    <tableColumn id="244" xr3:uid="{9D3D72D9-161F-4909-8971-6C5C7D46BAA7}" name="2025-06-02" dataDxfId="109"/>
    <tableColumn id="245" xr3:uid="{232663AE-B137-4CF8-A170-52E93C00C65D}" name="2025-06-03" dataDxfId="108"/>
    <tableColumn id="246" xr3:uid="{BD7A6004-6162-4AC8-9110-BA5E6A9D1049}" name="2025-06-04" dataDxfId="107"/>
    <tableColumn id="247" xr3:uid="{C0AA2183-97B0-473E-8388-F06F8164380F}" name="2025-06-05" dataDxfId="106"/>
    <tableColumn id="248" xr3:uid="{F84BC399-3949-4C18-ABAA-64C17BEA5CE0}" name="2025-06-06" dataDxfId="105"/>
    <tableColumn id="249" xr3:uid="{4A9CC113-874C-4FC8-A1A6-63A95A893D95}" name="2025-06-07" dataDxfId="104"/>
    <tableColumn id="250" xr3:uid="{6A253FC8-C38B-4237-BE92-22BD7FDA4D1D}" name="2025-06-08" dataDxfId="103"/>
    <tableColumn id="251" xr3:uid="{ABD1D9B8-A62F-43C7-8867-D07F901B294B}" name="2025-06-09" dataDxfId="102"/>
    <tableColumn id="252" xr3:uid="{FF84CAE4-B5B3-4E8C-ACD5-281ECE9DA5EB}" name="2025-06-10" dataDxfId="101"/>
    <tableColumn id="253" xr3:uid="{06E2F1E1-34E4-442D-91B3-36F14418A6DD}" name="2025-06-11" dataDxfId="100"/>
    <tableColumn id="254" xr3:uid="{00DD0F40-05DE-4EF1-9263-6F11B02C8F66}" name="2025-06-12" dataDxfId="99"/>
    <tableColumn id="255" xr3:uid="{B3BC126B-C9C6-4541-B7BF-8E0A8AF13283}" name="2025-06-13" dataDxfId="98"/>
    <tableColumn id="256" xr3:uid="{58A93E20-2E09-42D6-83C4-3187C52FC2C9}" name="2025-06-14" dataDxfId="97"/>
    <tableColumn id="257" xr3:uid="{99B8A1B1-1594-47C1-A779-5AE979AC6886}" name="2025-06-15" dataDxfId="96"/>
    <tableColumn id="258" xr3:uid="{DB9B71D0-083F-40C9-99EC-EA2500168DB1}" name="2025-06-16" dataDxfId="95"/>
    <tableColumn id="259" xr3:uid="{F368A8EF-CA23-49A5-84B6-E087A332E315}" name="2025-06-17" dataDxfId="94"/>
    <tableColumn id="260" xr3:uid="{F2B11177-CB50-47EB-87ED-A437D4F32F8E}" name="2025-06-18" dataDxfId="93"/>
    <tableColumn id="261" xr3:uid="{F21EDA7F-2C76-45F1-AB9D-D35BEE4425F3}" name="2025-06-19" dataDxfId="92"/>
    <tableColumn id="262" xr3:uid="{527A99F6-045E-4293-955B-C68E4AD9052A}" name="2025-06-20" dataDxfId="91"/>
    <tableColumn id="263" xr3:uid="{99DC238A-A4C6-4EAE-82AC-FCA02043D4EA}" name="2025-06-21" dataDxfId="90"/>
    <tableColumn id="264" xr3:uid="{43477D6D-E749-4FFF-9062-9F92408792BE}" name="2025-06-22" dataDxfId="89"/>
    <tableColumn id="265" xr3:uid="{13D87D26-AA45-4778-8BD5-BDB665171820}" name="2025-06-23" dataDxfId="88"/>
    <tableColumn id="266" xr3:uid="{3DF15EBF-5CB5-4787-8409-9F983729C815}" name="2025-06-24" dataDxfId="87"/>
    <tableColumn id="267" xr3:uid="{71F1B423-DE3D-4704-B52D-D6660BE9B52F}" name="2025-06-25" dataDxfId="86"/>
    <tableColumn id="268" xr3:uid="{E9D496DF-4D64-42C9-9857-E5FCB3FF66F8}" name="2025-06-26" dataDxfId="85"/>
    <tableColumn id="269" xr3:uid="{21A1EEB8-CF48-4BFB-9EB7-3E5069338279}" name="2025-06-27" dataDxfId="84"/>
    <tableColumn id="270" xr3:uid="{05C6922F-BFAD-40A6-BF87-21B77F0394F1}" name="2025-06-28" dataDxfId="83"/>
    <tableColumn id="271" xr3:uid="{8929460E-C610-4A2C-A152-7ADD44E2FE12}" name="2025-06-29" dataDxfId="82"/>
    <tableColumn id="272" xr3:uid="{4C8830FB-F1D3-4D12-BD25-337AA191C58D}" name="2025-06-30" dataDxfId="81"/>
    <tableColumn id="273" xr3:uid="{AC1A3332-3064-4E0E-BA13-DA3DA202B941}" name="2025-07-01" totalsRowFunction="count" dataDxfId="8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X33" totalsRowShown="0" headerRowDxfId="79">
  <autoFilter ref="A1:BX33" xr:uid="{A403E24F-C71A-433A-846A-0616DE78145D}"/>
  <sortState xmlns:xlrd2="http://schemas.microsoft.com/office/spreadsheetml/2017/richdata2" ref="A2:BX33">
    <sortCondition descending="1" ref="AO1:AO33"/>
  </sortState>
  <tableColumns count="76">
    <tableColumn id="1" xr3:uid="{985AE516-C8BB-498C-ABE1-5BF054EDACAF}" name="Teams"/>
    <tableColumn id="2" xr3:uid="{57EB51AE-5D41-451D-B2B5-FCE487AC5014}" name="C"/>
    <tableColumn id="3" xr3:uid="{F09AC7BA-CE60-4AA6-AFDB-3C9145AFF369}" name="D"/>
    <tableColumn id="4" xr3:uid="{2B211923-BCE3-40CA-84EF-718013E18BDC}" name="Watched" dataDxfId="78">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7">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6">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5">
      <calculatedColumnFormula>41-Table3[[#This Row],[GP_H]]</calculatedColumnFormula>
    </tableColumn>
    <tableColumn id="7" xr3:uid="{3A0C0FDF-351B-4E2E-8967-A04CE845123C}" name="GP">
      <calculatedColumnFormula>F2+H2</calculatedColumnFormula>
    </tableColumn>
    <tableColumn id="45" xr3:uid="{D1D5702E-1A9D-40A6-B2AB-C603E28FF624}" name="GR" dataDxfId="74">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3">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2">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71">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70">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9">
      <calculatedColumnFormula>COUNTIFS(DataRegularSeason20242025!$E$3:$E$1315,$A2, DataRegularSeason20242025!$L$3:$L$1315, $A2, DataRegularSeason20242025!$N$3:$N$1315,1)</calculatedColumnFormula>
    </tableColumn>
    <tableColumn id="43" xr3:uid="{080CA1AA-BE46-4D92-85F9-CB14E09F42A9}" name="RW_H" dataDxfId="68">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7">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6">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5">
      <calculatedColumnFormula>COUNTIFS(DataRegularSeason20242025!$E$3:$E$1315,$A2, DataRegularSeason20242025!$S$3:$S$1315, $A2,DataRegularSeason20242025!$M$3:$M$1315,"REG")</calculatedColumnFormula>
    </tableColumn>
    <tableColumn id="35" xr3:uid="{9E9FAC75-9E40-4447-8D44-C5EA7137197A}" name="OTL_H" dataDxfId="64">
      <calculatedColumnFormula>COUNTIFS(DataRegularSeason20242025!$E$3:$E$1315,$A2, DataRegularSeason20242025!$S$3:$S$1315, $A2,DataRegularSeason20242025!$M$3:$M$1315,"OT")</calculatedColumnFormula>
    </tableColumn>
    <tableColumn id="34" xr3:uid="{0BE27D3D-4AFA-42CE-BE44-914976589EB9}" name="SOL_H" dataDxfId="63">
      <calculatedColumnFormula>COUNTIFS(DataRegularSeason20242025!$E$3:$E$1315,$A2, DataRegularSeason20242025!$S$3:$S$1315, $A2,DataRegularSeason20242025!$M$3:$M$1315,"SO")</calculatedColumnFormula>
    </tableColumn>
    <tableColumn id="52" xr3:uid="{835E8B4B-1B56-4988-ADA0-E6D362F4CA4D}" name="W" dataDxfId="62">
      <calculatedColumnFormula>Table3[[#This Row],[W_A]]+Table3[[#This Row],[W_H]]</calculatedColumnFormula>
    </tableColumn>
    <tableColumn id="53" xr3:uid="{88446FA8-50DC-4FD7-ADED-80F797D341F2}" name="L" dataDxfId="61">
      <calculatedColumnFormula>Table3[[#This Row],[L_A]]+Table3[[#This Row],[L_H]]</calculatedColumnFormula>
    </tableColumn>
    <tableColumn id="54" xr3:uid="{8B16E8B3-A102-413E-9653-CF701CEEB9C9}" name="RW" dataDxfId="60">
      <calculatedColumnFormula>Table3[[#This Row],[RW_A]]+Table3[[#This Row],[RW_H]]</calculatedColumnFormula>
    </tableColumn>
    <tableColumn id="56" xr3:uid="{8CC6F779-2722-4557-A481-A8ECBA4EC611}" name="RL" dataDxfId="59">
      <calculatedColumnFormula>Table3[[#This Row],[RL_A]]+Table3[[#This Row],[RL_H]]</calculatedColumnFormula>
    </tableColumn>
    <tableColumn id="55" xr3:uid="{B5F893C5-62B6-4BD4-A363-58006E427EB4}" name="OTW" dataDxfId="58">
      <calculatedColumnFormula>Table3[[#This Row],[OTW_A]]+Table3[[#This Row],[OTW_H]]</calculatedColumnFormula>
    </tableColumn>
    <tableColumn id="57" xr3:uid="{65CBB9B0-79F9-4697-BF9E-46D8F8199661}" name="OTL" dataDxfId="57">
      <calculatedColumnFormula>Table3[[#This Row],[OTL_A]]+Table3[[#This Row],[OTL_H]]</calculatedColumnFormula>
    </tableColumn>
    <tableColumn id="58" xr3:uid="{935B18B6-6EE9-4AB7-96D2-5CC21B3091F1}" name="SOW" dataDxfId="56">
      <calculatedColumnFormula>Table3[[#This Row],[SOW_A]]+Table3[[#This Row],[SOW_H]]</calculatedColumnFormula>
    </tableColumn>
    <tableColumn id="59" xr3:uid="{72AA5675-42CA-4646-9D56-F903019CA984}" name="SOL" dataDxfId="55">
      <calculatedColumnFormula>Table3[[#This Row],[SOL_A]]+Table3[[#This Row],[SOL_H]]</calculatedColumnFormula>
    </tableColumn>
    <tableColumn id="74" xr3:uid="{2189042C-91CF-4BD8-82AF-C8C409607107}" name="OT_SO_Record" dataDxfId="54" dataCellStyle="Output">
      <calculatedColumnFormula>_xlfn.CONCAT(TEXT(Table3[[#This Row],[OTW]]+Table3[[#This Row],[SOW]], "0"), "-", TEXT(Table3[[#This Row],[OTL]]+Table3[[#This Row],[SOL]],"0"))</calculatedColumnFormula>
    </tableColumn>
    <tableColumn id="36" xr3:uid="{963D35F6-3613-4CF0-B60C-81F6AC38687D}" name="PTS" dataDxfId="53">
      <calculatedColumnFormula>(2*(Table3[[#This Row],[W_A]]+Table3[[#This Row],[W_H]]))+Table3[[#This Row],[OTL_A]]+Table3[[#This Row],[SOL_A]]+Table3[[#This Row],[OTL_H]]+Table3[[#This Row],[SOL_H]]</calculatedColumnFormula>
    </tableColumn>
    <tableColumn id="37" xr3:uid="{6F978067-DE25-4A50-B909-B8AE9A09B806}" name="PTS2" dataDxfId="5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1">
      <calculatedColumnFormula>Table3[[#This Row],[PTS]]/(2*Table3[[#This Row],[GP]])</calculatedColumnFormula>
    </tableColumn>
    <tableColumn id="64" xr3:uid="{C4462842-CB72-4A45-8AE0-F1C2F1896F3C}" name="PTS%2" dataDxfId="50">
      <calculatedColumnFormula>Table3[[#This Row],[PTS2]]/(3*Table3[[#This Row],[GP]])</calculatedColumnFormula>
    </tableColumn>
    <tableColumn id="49" xr3:uid="{A615DA94-4BB4-4863-8FB3-13B2512D6354}" name="MAX_PTS" dataDxfId="49">
      <calculatedColumnFormula>(2*Table3[[#This Row],[GR]])+Table3[[#This Row],[PTS]]</calculatedColumnFormula>
    </tableColumn>
    <tableColumn id="50" xr3:uid="{8E72A434-A9EA-4A87-9B77-6458DC51D3DD}" name="MAX_PTS2" dataDxfId="48">
      <calculatedColumnFormula>(3*Table3[[#This Row],[GR]])+Table3[[#This Row],[PTS2]]</calculatedColumnFormula>
    </tableColumn>
    <tableColumn id="67" xr3:uid="{685476C7-AB55-4647-B9F7-7860AABCA2A3}" name="PROJ_PTS" dataDxfId="47">
      <calculatedColumnFormula>Table3[[#This Row],[PTS]]+(2 * Table3[[#This Row],[GR]] * Table3[[#This Row],[PTS%]])</calculatedColumnFormula>
    </tableColumn>
    <tableColumn id="68" xr3:uid="{B82889C2-551D-43DB-AD0C-EA626770F09C}" name="PROJ_PTS2" dataDxfId="46">
      <calculatedColumnFormula>Table3[[#This Row],[PTS2]]+(3 * Table3[[#This Row],[GR]] * Table3[[#This Row],[PTS%2]])</calculatedColumnFormula>
    </tableColumn>
    <tableColumn id="60" xr3:uid="{EE4931FD-ADC7-49F3-98DE-CE48D4109732}" name="RECORD" dataDxfId="45" dataCellStyle="Output">
      <calculatedColumnFormula>_xlfn.CONCAT(TEXT(Table3[[#This Row],[W]], "0"), "-", TEXT(Table3[[#This Row],[RL]],"0"), "-", TEXT(Table3[[#This Row],[OTL]]+Table3[[#This Row],[SOL]], "0"))</calculatedColumnFormula>
    </tableColumn>
    <tableColumn id="62" xr3:uid="{9681B520-186F-4C7F-AC8C-33F85BD04A16}" name="SHTO_A" dataDxfId="44"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AU2-AV2</calculatedColumnFormula>
    </tableColumn>
    <tableColumn id="63" xr3:uid="{307063BB-1957-4DA5-B70C-1C1DBF14A375}" name="SHTO_H" dataDxfId="43">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AY2-AZ2</calculatedColumnFormula>
    </tableColumn>
    <tableColumn id="20" xr3:uid="{0583DA52-2751-40AF-83FB-1C7BF4DF75E3}" name="GF">
      <calculatedColumnFormula>AU2+AY2</calculatedColumnFormula>
    </tableColumn>
    <tableColumn id="21" xr3:uid="{772FF77E-9DE6-451A-A353-C2C0E9F3D2ED}" name="GA">
      <calculatedColumnFormula>AV2+AZ2</calculatedColumnFormula>
    </tableColumn>
    <tableColumn id="22" xr3:uid="{68E990BB-5AA8-418C-85D8-CBD88D86254E}" name="GD">
      <calculatedColumnFormula>BB2-BC2</calculatedColumnFormula>
    </tableColumn>
    <tableColumn id="33" xr3:uid="{45FCD1A2-9784-4C0F-AD08-B5982E81719D}" name="GFPG" dataDxfId="42">
      <calculatedColumnFormula>Table3[[#This Row],[GF]]/Table3[[#This Row],[GP]]</calculatedColumnFormula>
    </tableColumn>
    <tableColumn id="32" xr3:uid="{F1CD7542-6690-4276-B0F0-95BFD01CFF0B}" name="GAPG" dataDxfId="41">
      <calculatedColumnFormula>Table3[[#This Row],[GA]]/Table3[[#This Row],[GP]]</calculatedColumnFormula>
    </tableColumn>
    <tableColumn id="31" xr3:uid="{39B39AC6-8EA7-4628-BDD5-D00B1BD609DA}" name="GDPG" dataDxfId="40">
      <calculatedColumnFormula>(Table3[[#This Row],[GF]]-Table3[[#This Row],[GA]])/Table3[[#This Row],[GP]]</calculatedColumnFormula>
    </tableColumn>
    <tableColumn id="66" xr3:uid="{507DA38A-B238-41CE-9C18-7D9B525AE471}" name="HOME_RECORD" dataDxfId="39" dataCellStyle="Output">
      <calculatedColumnFormula>_xlfn.CONCAT(TEXT(Table3[[#This Row],[W_H]], "0"), "-", TEXT(Table3[[#This Row],[RL_H]],"0"), "-", TEXT(Table3[[#This Row],[OTL_H]]+Table3[[#This Row],[SOL_H]], "0"))</calculatedColumnFormula>
    </tableColumn>
    <tableColumn id="65" xr3:uid="{B3131FFF-7021-4EC7-B116-3182EFFBD440}" name="AWAY_RECORD" dataDxfId="38" dataCellStyle="Output">
      <calculatedColumnFormula>_xlfn.CONCAT(TEXT(Table3[[#This Row],[W_A]], "0"), "-", TEXT(Table3[[#This Row],[RL_A]],"0"), "-", TEXT(Table3[[#This Row],[OTL_A]]+Table3[[#This Row],[SOL_A]], "0"))</calculatedColumnFormula>
    </tableColumn>
    <tableColumn id="70" xr3:uid="{608A0CE6-BF7A-47C8-BB3D-2973557593E1}" name="PTS%_H" dataDxfId="37" dataCellStyle="Output">
      <calculatedColumnFormula>((2*(Table3[[#This Row],[W_H]]))+Table3[[#This Row],[OTL_H]]+Table3[[#This Row],[SOL_H]])/(2*Table3[[#This Row],[GP_H]])</calculatedColumnFormula>
    </tableColumn>
    <tableColumn id="69" xr3:uid="{6B2AD131-677B-40C4-A34C-E0F53EA8F426}" name="PTS%_A" dataDxfId="36" dataCellStyle="Output">
      <calculatedColumnFormula>((2*(Table3[[#This Row],[W_A]]))+Table3[[#This Row],[OTL_A]]+Table3[[#This Row],[SOL_A]])/(2*Table3[[#This Row],[GP_A]])</calculatedColumnFormula>
    </tableColumn>
    <tableColumn id="71" xr3:uid="{77BF7C52-DA9B-4327-94A7-FAD43A4E3D5C}" name="TeamCost" dataDxfId="35" dataCellStyle="Normal">
      <calculatedColumnFormula>(Table3[[#This Row],[W]]*$CG$3)+(Table3[[#This Row],[L]]*$CG$4)+(Table3[[#This Row],[GF]]*$CG$5)+(Table3[[#This Row],[GA]]*$CG$6)</calculatedColumnFormula>
    </tableColumn>
    <tableColumn id="72" xr3:uid="{76376EFE-FC79-42EB-BC15-AC3060F6D2DE}" name="TeamCost82" dataDxfId="34">
      <calculatedColumnFormula>(82*(((Table3[[#This Row],[PTS%]]*$CG$3)+((1-Table3[[#This Row],[PTS%]])*$CG$4)+(Table3[[#This Row],[GF]]*$CG$5)+(Table3[[#This Row],[GA]]*$CG$6))/Table3[[#This Row],[GP]])) + (Table3[[#This Row],[W]]*$CG$3)+(Table3[[#This Row],[L]]*$CG$4)+(Table3[[#This Row],[GF]]*$CG$5)+(Table3[[#This Row],[GA]]*$CG$6)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BN2+BO2</calculatedColumnFormula>
    </tableColumn>
    <tableColumn id="26" xr3:uid="{B54702F6-CAE9-4F4A-8853-8111767DBC87}" name="TimesPredictedLoserAway">
      <calculatedColumnFormula>F2-BN2</calculatedColumnFormula>
    </tableColumn>
    <tableColumn id="27" xr3:uid="{90A80F2D-4BC8-4200-ACD0-827C04F53D40}" name="TimesPredictedLoserHome">
      <calculatedColumnFormula>H2-BO2</calculatedColumnFormula>
    </tableColumn>
    <tableColumn id="28" xr3:uid="{090AC785-E56F-4BB1-8F9A-A65C1E4B89F9}" name="TimesPredictedLoser">
      <calculatedColumnFormula>BQ2+BR2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 id="75" xr3:uid="{2EA17A20-29A3-47F3-824B-C57687F9FA53}" name="Column1" dataDxfId="33">
      <calculatedColumnFormula>INDEX(Table2[AwayTeam], Table3[[#This Row],[Column2]])</calculatedColumnFormula>
    </tableColumn>
    <tableColumn id="76" xr3:uid="{9B9B8B21-342B-462C-8D29-32167E678CD0}" name="Column2" dataDxfId="32">
      <calculatedColumnFormula>LARGE((Table2[[#This Row],[AwayTeam]]=Table3[[#This Row],[Teams]]), 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V1316"/>
  <sheetViews>
    <sheetView tabSelected="1" topLeftCell="A734" workbookViewId="0">
      <selection activeCell="L748" sqref="L748"/>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0"/>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3" width="8.5703125" customWidth="1"/>
    <col min="47" max="47" width="25.140625" customWidth="1"/>
    <col min="48" max="48" width="17.5703125" bestFit="1" customWidth="1"/>
    <col min="63" max="63" width="10.42578125" bestFit="1" customWidth="1"/>
    <col min="64" max="64" width="10.85546875" customWidth="1"/>
    <col min="65" max="65" width="11" bestFit="1" customWidth="1"/>
    <col min="66" max="67" width="11" customWidth="1"/>
  </cols>
  <sheetData>
    <row r="1" spans="1:74" ht="60.75" customHeight="1" x14ac:dyDescent="0.25">
      <c r="C1" s="2"/>
      <c r="E1" s="113" t="s">
        <v>78</v>
      </c>
      <c r="F1" s="113"/>
      <c r="G1" s="113"/>
      <c r="H1" s="113"/>
      <c r="I1" s="113" t="s">
        <v>79</v>
      </c>
      <c r="J1" s="113"/>
      <c r="K1" s="113"/>
      <c r="L1" s="113"/>
      <c r="AB1" s="30"/>
      <c r="AC1"/>
      <c r="AD1"/>
      <c r="AE1" s="7"/>
      <c r="AF1"/>
    </row>
    <row r="2" spans="1:74" s="10" customFormat="1" ht="141.75" customHeight="1" thickBot="1" x14ac:dyDescent="0.3">
      <c r="A2" s="23" t="s">
        <v>0</v>
      </c>
      <c r="B2" s="23" t="s">
        <v>1</v>
      </c>
      <c r="C2" s="26" t="s">
        <v>41</v>
      </c>
      <c r="D2" s="23" t="s">
        <v>3</v>
      </c>
      <c r="E2" s="23"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1" t="s">
        <v>1761</v>
      </c>
      <c r="AD2" s="31" t="s">
        <v>1779</v>
      </c>
      <c r="AE2" s="23" t="s">
        <v>1775</v>
      </c>
      <c r="AF2" s="9" t="s">
        <v>1790</v>
      </c>
      <c r="AG2" s="9" t="s">
        <v>1791</v>
      </c>
      <c r="AH2" s="9" t="s">
        <v>1792</v>
      </c>
      <c r="AI2" s="9" t="s">
        <v>1793</v>
      </c>
      <c r="AJ2" s="9" t="s">
        <v>1802</v>
      </c>
      <c r="AK2" s="9" t="s">
        <v>1823</v>
      </c>
      <c r="AL2" s="9" t="s">
        <v>1824</v>
      </c>
      <c r="AM2" s="9" t="s">
        <v>1831</v>
      </c>
      <c r="AN2" s="9" t="s">
        <v>1835</v>
      </c>
      <c r="BD2" s="69"/>
      <c r="BE2" s="69"/>
      <c r="BF2" s="69"/>
      <c r="BG2" s="69"/>
      <c r="BH2" s="69"/>
    </row>
    <row r="3" spans="1:74" ht="15.75" thickTop="1" x14ac:dyDescent="0.25">
      <c r="A3" s="24">
        <v>45569</v>
      </c>
      <c r="B3" s="24">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2">
        <f>(($AX$11)*IF(Table2[[#This Row],[CorrectWinnerPrediction]]="Y", 1, 0))+(($AX$12)*IF(Table2[[#This Row],[CorrectAwayScorePrediction]]="Y", 1, 0))+(($AX$13)*IF(Table2[[#This Row],[CorrectHomeScorePrediction]]="Y", 1, 0))</f>
        <v>0</v>
      </c>
      <c r="AD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 s="24"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$AV$31:$AV$40)), 0) &gt; 0, 1, 0) + IF(IFERROR(FIND(Table2[[#This Row],[HomeTeam]], _xlfn.TEXTJOIN(";", 1, $AV$31:$AV$40)), 0) &gt; 0, 1, 0)</f>
        <v>0</v>
      </c>
      <c r="AZ3" t="s">
        <v>1441</v>
      </c>
      <c r="BA3">
        <v>100</v>
      </c>
      <c r="BC3" s="66"/>
      <c r="BD3" s="110" t="s">
        <v>1816</v>
      </c>
      <c r="BE3" s="111"/>
      <c r="BF3" s="111"/>
      <c r="BG3" s="111"/>
      <c r="BH3" s="112"/>
      <c r="BJ3" s="107" t="s">
        <v>1806</v>
      </c>
      <c r="BK3" s="107"/>
      <c r="BL3" s="107"/>
      <c r="BM3" s="107"/>
      <c r="BN3" s="2"/>
      <c r="BO3" s="2"/>
    </row>
    <row r="4" spans="1:74"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1">
        <f>(($AX$11)*IF(Table2[[#This Row],[CorrectWinnerPrediction]]="Y", 1, 0))+(($AX$12)*IF(Table2[[#This Row],[CorrectAwayScorePrediction]]="Y", 1, 0))+(($AX$13)*IF(Table2[[#This Row],[CorrectHomeScorePrediction]]="Y", 1, 0))</f>
        <v>0.9</v>
      </c>
      <c r="AD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$AV$31:$AV$40)), 0) &gt; 0, 1, 0) + IF(IFERROR(FIND(Table2[[#This Row],[HomeTeam]], _xlfn.TEXTJOIN(";", 1, $AV$31:$AV$40)), 0) &gt; 0, 1, 0)</f>
        <v>0</v>
      </c>
      <c r="AU4" t="s">
        <v>87</v>
      </c>
      <c r="AV4">
        <f>COUNTA($M$3:$M$1315)</f>
        <v>750</v>
      </c>
      <c r="AZ4" t="s">
        <v>1442</v>
      </c>
      <c r="BA4">
        <v>50</v>
      </c>
      <c r="BC4" s="66"/>
      <c r="BD4" t="s">
        <v>1433</v>
      </c>
      <c r="BE4">
        <f>COUNTIFS($O$3:$O$1315, "Y", $M$3:$M$1315, "REG")</f>
        <v>340</v>
      </c>
      <c r="BH4" s="66"/>
      <c r="BJ4" s="53" t="s">
        <v>1805</v>
      </c>
      <c r="BK4" s="107" t="s">
        <v>1803</v>
      </c>
      <c r="BL4" s="107"/>
      <c r="BM4" s="107" t="s">
        <v>1804</v>
      </c>
      <c r="BN4" s="107"/>
      <c r="BO4" s="2"/>
      <c r="BP4" t="s">
        <v>1809</v>
      </c>
      <c r="BV4" t="s">
        <v>1825</v>
      </c>
    </row>
    <row r="5" spans="1:74"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2">
        <f>(($AX$11)*IF(Table2[[#This Row],[CorrectWinnerPrediction]]="Y", 1, 0))+(($AX$12)*IF(Table2[[#This Row],[CorrectAwayScorePrediction]]="Y", 1, 0))+(($AX$13)*IF(Table2[[#This Row],[CorrectHomeScorePrediction]]="Y", 1, 0))</f>
        <v>0.9</v>
      </c>
      <c r="AD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$AV$31:$AV$40)), 0) &gt; 0, 1, 0) + IF(IFERROR(FIND(Table2[[#This Row],[HomeTeam]], _xlfn.TEXTJOIN(";", 1, $AV$31:$AV$40)), 0) &gt; 0, 1, 0)</f>
        <v>0</v>
      </c>
      <c r="AU5" t="s">
        <v>86</v>
      </c>
      <c r="AV5">
        <f>COUNTIF($O$3:$O$1315,"Y")</f>
        <v>421</v>
      </c>
      <c r="AZ5" t="s">
        <v>1443</v>
      </c>
      <c r="BA5">
        <v>50</v>
      </c>
      <c r="BC5" s="66"/>
      <c r="BD5" t="s">
        <v>1435</v>
      </c>
      <c r="BE5">
        <f>COUNTIFS($O$3:$O$1315, "N", $M$3:$M$1315, "REG")</f>
        <v>257</v>
      </c>
      <c r="BH5" s="66"/>
      <c r="BJ5" s="2">
        <v>0</v>
      </c>
      <c r="BK5" s="2" cm="1">
        <f t="array" ref="BK5">SUM(--(ABS($F$3:$F$1315 - $J$3:$J$1315) = 0)) -(((32*82)/2) - $AV$4)</f>
        <v>130</v>
      </c>
      <c r="BL5" s="2">
        <f>$BK5/$AV$4</f>
        <v>0.17333333333333334</v>
      </c>
      <c r="BM5" s="2" cm="1">
        <f t="array" ref="BM5">SUM(--(ABS($G$3:$G$1315 - $K$3:$K$1315) = 0)) -(((32*82)/2) - $AV$4)</f>
        <v>137</v>
      </c>
      <c r="BN5" s="2">
        <f>$BM5/$AV$4</f>
        <v>0.18266666666666667</v>
      </c>
      <c r="BO5" s="2">
        <f t="shared" ref="BO5:BO15" si="5">BK5+BM5</f>
        <v>267</v>
      </c>
      <c r="BP5">
        <f t="shared" ref="BP5:BP15" si="6">(BK5+BM5)/($AV$4*2)</f>
        <v>0.17799999999999999</v>
      </c>
      <c r="BV5" t="s">
        <v>1826</v>
      </c>
    </row>
    <row r="6" spans="1:74"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2">
        <f>(($AX$11)*IF(Table2[[#This Row],[CorrectWinnerPrediction]]="Y", 1, 0))+(($AX$12)*IF(Table2[[#This Row],[CorrectAwayScorePrediction]]="Y", 1, 0))+(($AX$13)*IF(Table2[[#This Row],[CorrectHomeScorePrediction]]="Y", 1, 0))</f>
        <v>0.8</v>
      </c>
      <c r="AD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$AV$31:$AV$40)), 0) &gt; 0, 1, 0) + IF(IFERROR(FIND(Table2[[#This Row],[HomeTeam]], _xlfn.TEXTJOIN(";", 1, $AV$31:$AV$40)), 0) &gt; 0, 1, 0)</f>
        <v>0</v>
      </c>
      <c r="AU6" t="s">
        <v>88</v>
      </c>
      <c r="AV6">
        <f>AV4-AV5</f>
        <v>329</v>
      </c>
      <c r="AZ6" t="s">
        <v>1480</v>
      </c>
      <c r="BA6">
        <v>50</v>
      </c>
      <c r="BC6" s="66"/>
      <c r="BD6" t="s">
        <v>1436</v>
      </c>
      <c r="BE6">
        <f>COUNTIFS($O$3:$O$1315, "Y", $M$3:$M$1315, "OT")</f>
        <v>59</v>
      </c>
      <c r="BH6" s="66"/>
      <c r="BJ6" s="2">
        <v>1</v>
      </c>
      <c r="BK6" s="2" cm="1">
        <f t="array" ref="BK6">SUM(--(ABS($F$3:$F$1315 - $J$3:$J$1315) = $BJ6))</f>
        <v>258</v>
      </c>
      <c r="BL6" s="2">
        <f t="shared" ref="BL6:BL15" si="7">$BK6/$AV$4</f>
        <v>0.34399999999999997</v>
      </c>
      <c r="BM6" s="2" cm="1">
        <f t="array" ref="BM6">SUM(--(ABS($G$3:$G$1315 - $K$3:$K$1315) = $BJ6))</f>
        <v>232</v>
      </c>
      <c r="BN6" s="2">
        <f t="shared" ref="BN6:BN15" si="8">$BM6/$AV$4</f>
        <v>0.30933333333333335</v>
      </c>
      <c r="BO6" s="2">
        <f t="shared" si="5"/>
        <v>490</v>
      </c>
      <c r="BP6">
        <f t="shared" si="6"/>
        <v>0.32666666666666666</v>
      </c>
      <c r="BV6" t="s">
        <v>1827</v>
      </c>
    </row>
    <row r="7" spans="1:74"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1">
        <f>(($AX$11)*IF(Table2[[#This Row],[CorrectWinnerPrediction]]="Y", 1, 0))+(($AX$12)*IF(Table2[[#This Row],[CorrectAwayScorePrediction]]="Y", 1, 0))+(($AX$13)*IF(Table2[[#This Row],[CorrectHomeScorePrediction]]="Y", 1, 0))</f>
        <v>0.9</v>
      </c>
      <c r="AD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$AV$31:$AV$40)), 0) &gt; 0, 1, 0) + IF(IFERROR(FIND(Table2[[#This Row],[HomeTeam]], _xlfn.TEXTJOIN(";", 1, $AV$31:$AV$40)), 0) &gt; 0, 1, 0)</f>
        <v>0</v>
      </c>
      <c r="AU7" t="s">
        <v>89</v>
      </c>
      <c r="AV7" s="15">
        <f>AV5/AV4</f>
        <v>0.56133333333333335</v>
      </c>
      <c r="AZ7" t="s">
        <v>1444</v>
      </c>
      <c r="BA7">
        <v>50</v>
      </c>
      <c r="BC7" s="66"/>
      <c r="BD7" t="s">
        <v>1437</v>
      </c>
      <c r="BE7">
        <f>COUNTIFS($O$3:$O$1315, "N", $M$3:$M$1315, "OT")</f>
        <v>55</v>
      </c>
      <c r="BH7" s="66"/>
      <c r="BJ7" s="2">
        <v>2</v>
      </c>
      <c r="BK7" s="2" cm="1">
        <f t="array" ref="BK7">SUM(--(ABS($F$3:$F$1315 - $J$3:$J$1315) = $BJ7))</f>
        <v>184</v>
      </c>
      <c r="BL7" s="2">
        <f t="shared" si="7"/>
        <v>0.24533333333333332</v>
      </c>
      <c r="BM7" s="2" cm="1">
        <f t="array" ref="BM7">SUM(--(ABS($G$3:$G$1315 - $K$3:$K$1315) = $BJ7))</f>
        <v>195</v>
      </c>
      <c r="BN7" s="2">
        <f t="shared" si="8"/>
        <v>0.26</v>
      </c>
      <c r="BO7" s="2">
        <f t="shared" si="5"/>
        <v>379</v>
      </c>
      <c r="BP7">
        <f t="shared" si="6"/>
        <v>0.25266666666666665</v>
      </c>
      <c r="BV7" t="s">
        <v>1828</v>
      </c>
    </row>
    <row r="8" spans="1:74"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2">
        <f>(($AX$11)*IF(Table2[[#This Row],[CorrectWinnerPrediction]]="Y", 1, 0))+(($AX$12)*IF(Table2[[#This Row],[CorrectAwayScorePrediction]]="Y", 1, 0))+(($AX$13)*IF(Table2[[#This Row],[CorrectHomeScorePrediction]]="Y", 1, 0))</f>
        <v>0</v>
      </c>
      <c r="AD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$AV$31:$AV$40)), 0) &gt; 0, 1, 0) + IF(IFERROR(FIND(Table2[[#This Row],[HomeTeam]], _xlfn.TEXTJOIN(";", 1, $AV$31:$AV$40)), 0) &gt; 0, 1, 0)</f>
        <v>2</v>
      </c>
      <c r="AZ8" t="s">
        <v>1455</v>
      </c>
      <c r="BA8">
        <v>55</v>
      </c>
      <c r="BC8" s="66"/>
      <c r="BD8" t="s">
        <v>1438</v>
      </c>
      <c r="BE8">
        <f>COUNTIFS($O$3:$O$1315, "Y", $M$3:$M$1315, "SO")</f>
        <v>22</v>
      </c>
      <c r="BH8" s="66"/>
      <c r="BJ8" s="2">
        <v>3</v>
      </c>
      <c r="BK8" s="2" cm="1">
        <f t="array" ref="BK8">SUM(--(ABS($F$3:$F$1315 - $J$3:$J$1315) = $BJ8))</f>
        <v>105</v>
      </c>
      <c r="BL8" s="2">
        <f t="shared" si="7"/>
        <v>0.14000000000000001</v>
      </c>
      <c r="BM8" s="2" cm="1">
        <f t="array" ref="BM8">SUM(--(ABS($G$3:$G$1315 - $K$3:$K$1315) = $BJ8))</f>
        <v>106</v>
      </c>
      <c r="BN8" s="2">
        <f t="shared" si="8"/>
        <v>0.14133333333333334</v>
      </c>
      <c r="BO8" s="2">
        <f t="shared" si="5"/>
        <v>211</v>
      </c>
      <c r="BP8">
        <f t="shared" si="6"/>
        <v>0.14066666666666666</v>
      </c>
      <c r="BV8" t="s">
        <v>1829</v>
      </c>
    </row>
    <row r="9" spans="1:74"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2">
        <f>(($AX$11)*IF(Table2[[#This Row],[CorrectWinnerPrediction]]="Y", 1, 0))+(($AX$12)*IF(Table2[[#This Row],[CorrectAwayScorePrediction]]="Y", 1, 0))+(($AX$13)*IF(Table2[[#This Row],[CorrectHomeScorePrediction]]="Y", 1, 0))</f>
        <v>0.8</v>
      </c>
      <c r="AD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$AV$31:$AV$40)), 0) &gt; 0, 1, 0) + IF(IFERROR(FIND(Table2[[#This Row],[HomeTeam]], _xlfn.TEXTJOIN(";", 1, $AV$31:$AV$40)), 0) &gt; 0, 1, 0)</f>
        <v>0</v>
      </c>
      <c r="AU9" t="s">
        <v>1762</v>
      </c>
      <c r="AV9" s="29">
        <f>SUMIF($N$3:$N$1315,1, $AC$3:$AC$1315)</f>
        <v>364.50000000000125</v>
      </c>
      <c r="AZ9" t="s">
        <v>1456</v>
      </c>
      <c r="BA9">
        <v>40</v>
      </c>
      <c r="BC9" s="66"/>
      <c r="BD9" t="s">
        <v>1439</v>
      </c>
      <c r="BE9">
        <f>COUNTIFS($O$3:$O$1315, "N", $M$3:$M$1315, "SO")</f>
        <v>17</v>
      </c>
      <c r="BH9" s="66"/>
      <c r="BJ9" s="2">
        <v>4</v>
      </c>
      <c r="BK9" s="2" cm="1">
        <f t="array" ref="BK9">SUM(--(ABS($F$3:$F$1315 - $J$3:$J$1315) = $BJ9))</f>
        <v>55</v>
      </c>
      <c r="BL9" s="2">
        <f t="shared" si="7"/>
        <v>7.3333333333333334E-2</v>
      </c>
      <c r="BM9" s="2" cm="1">
        <f t="array" ref="BM9">SUM(--(ABS($G$3:$G$1315 - $K$3:$K$1315) = $BJ9))</f>
        <v>61</v>
      </c>
      <c r="BN9" s="2">
        <f t="shared" si="8"/>
        <v>8.1333333333333327E-2</v>
      </c>
      <c r="BO9" s="2">
        <f t="shared" si="5"/>
        <v>116</v>
      </c>
      <c r="BP9">
        <f t="shared" si="6"/>
        <v>7.7333333333333337E-2</v>
      </c>
      <c r="BV9" t="s">
        <v>1830</v>
      </c>
    </row>
    <row r="10" spans="1:74"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2">
        <f>(($AX$11)*IF(Table2[[#This Row],[CorrectWinnerPrediction]]="Y", 1, 0))+(($AX$12)*IF(Table2[[#This Row],[CorrectAwayScorePrediction]]="Y", 1, 0))+(($AX$13)*IF(Table2[[#This Row],[CorrectHomeScorePrediction]]="Y", 1, 0))</f>
        <v>0.8</v>
      </c>
      <c r="AD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$AV$31:$AV$40)), 0) &gt; 0, 1, 0) + IF(IFERROR(FIND(Table2[[#This Row],[HomeTeam]], _xlfn.TEXTJOIN(";", 1, $AV$31:$AV$40)), 0) &gt; 0, 1, 0)</f>
        <v>2</v>
      </c>
      <c r="AU10" t="s">
        <v>1763</v>
      </c>
      <c r="AV10" s="29">
        <f>AV9/$AV$4</f>
        <v>0.48600000000000165</v>
      </c>
      <c r="AZ10" t="s">
        <v>1458</v>
      </c>
      <c r="BA10">
        <v>75</v>
      </c>
      <c r="BC10" s="66"/>
      <c r="BH10" s="66"/>
      <c r="BJ10" s="2">
        <v>5</v>
      </c>
      <c r="BK10" s="2" cm="1">
        <f t="array" ref="BK10">SUM(--(ABS($F$3:$F$1315 - $J$3:$J$1315) = $BJ10))</f>
        <v>14</v>
      </c>
      <c r="BL10" s="2">
        <f t="shared" si="7"/>
        <v>1.8666666666666668E-2</v>
      </c>
      <c r="BM10" s="2" cm="1">
        <f t="array" ref="BM10">SUM(--(ABS($G$3:$G$1315 - $K$3:$K$1315) = $BJ10))</f>
        <v>15</v>
      </c>
      <c r="BN10" s="2">
        <f t="shared" si="8"/>
        <v>0.02</v>
      </c>
      <c r="BO10" s="2">
        <f t="shared" si="5"/>
        <v>29</v>
      </c>
      <c r="BP10">
        <f t="shared" si="6"/>
        <v>1.9333333333333334E-2</v>
      </c>
    </row>
    <row r="11" spans="1:74"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2">
        <f>(($AX$11)*IF(Table2[[#This Row],[CorrectWinnerPrediction]]="Y", 1, 0))+(($AX$12)*IF(Table2[[#This Row],[CorrectAwayScorePrediction]]="Y", 1, 0))+(($AX$13)*IF(Table2[[#This Row],[CorrectHomeScorePrediction]]="Y", 1, 0))</f>
        <v>0</v>
      </c>
      <c r="AD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$AV$31:$AV$40)), 0) &gt; 0, 1, 0) + IF(IFERROR(FIND(Table2[[#This Row],[HomeTeam]], _xlfn.TEXTJOIN(";", 1, $AV$31:$AV$40)), 0) &gt; 0, 1, 0)</f>
        <v>2</v>
      </c>
      <c r="AS11" t="s">
        <v>1780</v>
      </c>
      <c r="AU11" t="s">
        <v>1764</v>
      </c>
      <c r="AV11" s="29">
        <f>$AX$11*($AV$5)</f>
        <v>336.8</v>
      </c>
      <c r="AX11">
        <f>80/100</f>
        <v>0.8</v>
      </c>
      <c r="AZ11" t="s">
        <v>1457</v>
      </c>
      <c r="BA11">
        <v>65</v>
      </c>
      <c r="BC11" s="66"/>
      <c r="BD11" s="114" t="str">
        <f>_xlfn.CONCAT(TEXT(BE4+BE6+BE8, "0"),"-",TEXT(BE5, "0"),"-",TEXT(BE7+BE9, "0"))</f>
        <v>421-257-72</v>
      </c>
      <c r="BE11" s="115"/>
      <c r="BF11" t="s">
        <v>1817</v>
      </c>
      <c r="BH11" s="66"/>
      <c r="BJ11" s="2">
        <v>6</v>
      </c>
      <c r="BK11" s="2" cm="1">
        <f t="array" ref="BK11">SUM(--(ABS($F$3:$F$1315 - $J$3:$J$1315) = $BJ11))</f>
        <v>5</v>
      </c>
      <c r="BL11" s="2">
        <f t="shared" si="7"/>
        <v>6.6666666666666671E-3</v>
      </c>
      <c r="BM11" s="2" cm="1">
        <f t="array" ref="BM11">SUM(--(ABS($G$3:$G$1315 - $K$3:$K$1315) = $BJ11))</f>
        <v>5</v>
      </c>
      <c r="BN11" s="2">
        <f t="shared" si="8"/>
        <v>6.6666666666666671E-3</v>
      </c>
      <c r="BO11" s="2">
        <f t="shared" si="5"/>
        <v>10</v>
      </c>
      <c r="BP11">
        <f t="shared" si="6"/>
        <v>6.6666666666666671E-3</v>
      </c>
    </row>
    <row r="12" spans="1:74"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1">
        <f>(($AX$11)*IF(Table2[[#This Row],[CorrectWinnerPrediction]]="Y", 1, 0))+(($AX$12)*IF(Table2[[#This Row],[CorrectAwayScorePrediction]]="Y", 1, 0))+(($AX$13)*IF(Table2[[#This Row],[CorrectHomeScorePrediction]]="Y", 1, 0))</f>
        <v>0.8</v>
      </c>
      <c r="AD1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$AV$31:$AV$40)), 0) &gt; 0, 1, 0) + IF(IFERROR(FIND(Table2[[#This Row],[HomeTeam]], _xlfn.TEXTJOIN(";", 1, $AV$31:$AV$40)), 0) &gt; 0, 1, 0)</f>
        <v>0</v>
      </c>
      <c r="AU12" t="s">
        <v>1766</v>
      </c>
      <c r="AV12" s="29">
        <f>COUNTIFS($N$3:$N$1315,1, $P$3:$P$1315, "Y")</f>
        <v>135</v>
      </c>
      <c r="AX12">
        <f>10/100</f>
        <v>0.1</v>
      </c>
      <c r="BC12" s="66"/>
      <c r="BD12" s="108" t="str">
        <f>_xlfn.CONCAT(TEXT(BE4, "0"),"-",TEXT(BE5, "0"),"-",TEXT(BE7+BE9+BE6+BE8, "0"))</f>
        <v>340-257-153</v>
      </c>
      <c r="BE12" s="109"/>
      <c r="BF12" s="67" t="s">
        <v>1818</v>
      </c>
      <c r="BG12" s="67"/>
      <c r="BH12" s="68"/>
      <c r="BJ12" s="2">
        <v>7</v>
      </c>
      <c r="BK12" s="2" cm="1">
        <f t="array" ref="BK12">SUM(--(ABS($F$3:$F$1315 - $J$3:$J$1315) = $BJ12))</f>
        <v>0</v>
      </c>
      <c r="BL12" s="2">
        <f t="shared" si="7"/>
        <v>0</v>
      </c>
      <c r="BM12" s="2" cm="1">
        <f t="array" ref="BM12">SUM(--(ABS($G$3:$G$1315 - $K$3:$K$1315) = $BJ12))</f>
        <v>0</v>
      </c>
      <c r="BN12" s="2">
        <f t="shared" si="8"/>
        <v>0</v>
      </c>
      <c r="BO12" s="2">
        <f t="shared" si="5"/>
        <v>0</v>
      </c>
      <c r="BP12">
        <f t="shared" si="6"/>
        <v>0</v>
      </c>
    </row>
    <row r="13" spans="1:74"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2">
        <f>(($AX$11)*IF(Table2[[#This Row],[CorrectWinnerPrediction]]="Y", 1, 0))+(($AX$12)*IF(Table2[[#This Row],[CorrectAwayScorePrediction]]="Y", 1, 0))+(($AX$13)*IF(Table2[[#This Row],[CorrectHomeScorePrediction]]="Y", 1, 0))</f>
        <v>0.8</v>
      </c>
      <c r="AD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$AV$31:$AV$40)), 0) &gt; 0, 1, 0) + IF(IFERROR(FIND(Table2[[#This Row],[HomeTeam]], _xlfn.TEXTJOIN(";", 1, $AV$31:$AV$40)), 0) &gt; 0, 1, 0)</f>
        <v>1</v>
      </c>
      <c r="AU13" t="s">
        <v>1765</v>
      </c>
      <c r="AV13" s="29">
        <f>COUNTIFS($N$3:$N$1315,1, $Q$3:$Q$1315, "Y")*$AX$13</f>
        <v>14.200000000000001</v>
      </c>
      <c r="AX13">
        <f>10/100</f>
        <v>0.1</v>
      </c>
      <c r="AZ13" t="s">
        <v>1481</v>
      </c>
      <c r="BA13">
        <f>SUM(BA3:BA11)</f>
        <v>535</v>
      </c>
      <c r="BJ13" s="2">
        <v>8</v>
      </c>
      <c r="BK13" s="2" cm="1">
        <f t="array" ref="BK13">SUM(--(ABS($F$3:$F$1315 - $J$3:$J$1315) = $BJ13))</f>
        <v>0</v>
      </c>
      <c r="BL13" s="2">
        <f t="shared" si="7"/>
        <v>0</v>
      </c>
      <c r="BM13" s="2" cm="1">
        <f t="array" ref="BM13">SUM(--(ABS($G$3:$G$1315 - $K$3:$K$1315) = $BJ13))</f>
        <v>0</v>
      </c>
      <c r="BN13" s="2">
        <f t="shared" si="8"/>
        <v>0</v>
      </c>
      <c r="BO13" s="2">
        <f t="shared" si="5"/>
        <v>0</v>
      </c>
      <c r="BP13">
        <f t="shared" si="6"/>
        <v>0</v>
      </c>
    </row>
    <row r="14" spans="1:74"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2">
        <f>(($AX$11)*IF(Table2[[#This Row],[CorrectWinnerPrediction]]="Y", 1, 0))+(($AX$12)*IF(Table2[[#This Row],[CorrectAwayScorePrediction]]="Y", 1, 0))+(($AX$13)*IF(Table2[[#This Row],[CorrectHomeScorePrediction]]="Y", 1, 0))</f>
        <v>0</v>
      </c>
      <c r="AD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$AV$31:$AV$40)), 0) &gt; 0, 1, 0) + IF(IFERROR(FIND(Table2[[#This Row],[HomeTeam]], _xlfn.TEXTJOIN(";", 1, $AV$31:$AV$40)), 0) &gt; 0, 1, 0)</f>
        <v>0</v>
      </c>
      <c r="BJ14" s="2">
        <v>9</v>
      </c>
      <c r="BK14" s="2" cm="1">
        <f t="array" ref="BK14">SUM(--(ABS($F$3:$F$1315 - $J$3:$J$1315) = $BJ14))</f>
        <v>0</v>
      </c>
      <c r="BL14" s="2">
        <f t="shared" si="7"/>
        <v>0</v>
      </c>
      <c r="BM14" s="2" cm="1">
        <f t="array" ref="BM14">SUM(--(ABS($G$3:$G$1315 - $K$3:$K$1315) = $BJ14))</f>
        <v>0</v>
      </c>
      <c r="BN14" s="2">
        <f t="shared" si="8"/>
        <v>0</v>
      </c>
      <c r="BO14" s="2">
        <f t="shared" si="5"/>
        <v>0</v>
      </c>
      <c r="BP14">
        <f t="shared" si="6"/>
        <v>0</v>
      </c>
    </row>
    <row r="15" spans="1:74"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2">
        <f>(($AX$11)*IF(Table2[[#This Row],[CorrectWinnerPrediction]]="Y", 1, 0))+(($AX$12)*IF(Table2[[#This Row],[CorrectAwayScorePrediction]]="Y", 1, 0))+(($AX$13)*IF(Table2[[#This Row],[CorrectHomeScorePrediction]]="Y", 1, 0))</f>
        <v>0.1</v>
      </c>
      <c r="AD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$AV$31:$AV$40)), 0) &gt; 0, 1, 0) + IF(IFERROR(FIND(Table2[[#This Row],[HomeTeam]], _xlfn.TEXTJOIN(";", 1, $AV$31:$AV$40)), 0) &gt; 0, 1, 0)</f>
        <v>1</v>
      </c>
      <c r="BJ15" s="2">
        <v>10</v>
      </c>
      <c r="BK15" s="2" cm="1">
        <f t="array" ref="BK15">SUM(--(ABS($F$3:$F$1315 - $J$3:$J$1315) = $BJ15))</f>
        <v>0</v>
      </c>
      <c r="BL15" s="2">
        <f t="shared" si="7"/>
        <v>0</v>
      </c>
      <c r="BM15" s="2" cm="1">
        <f t="array" ref="BM15">SUM(--(ABS($G$3:$G$1315 - $K$3:$K$1315) = $BJ15))</f>
        <v>0</v>
      </c>
      <c r="BN15" s="2">
        <f t="shared" si="8"/>
        <v>0</v>
      </c>
      <c r="BO15" s="2">
        <f t="shared" si="5"/>
        <v>0</v>
      </c>
      <c r="BP15">
        <f t="shared" si="6"/>
        <v>0</v>
      </c>
    </row>
    <row r="16" spans="1:74"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2">
        <f>(($AX$11)*IF(Table2[[#This Row],[CorrectWinnerPrediction]]="Y", 1, 0))+(($AX$12)*IF(Table2[[#This Row],[CorrectAwayScorePrediction]]="Y", 1, 0))+(($AX$13)*IF(Table2[[#This Row],[CorrectHomeScorePrediction]]="Y", 1, 0))</f>
        <v>0.1</v>
      </c>
      <c r="AD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$AV$31:$AV$40)), 0) &gt; 0, 1, 0) + IF(IFERROR(FIND(Table2[[#This Row],[HomeTeam]], _xlfn.TEXTJOIN(";", 1, $AV$31:$AV$40)), 0) &gt; 0, 1, 0)</f>
        <v>0</v>
      </c>
      <c r="BJ16" t="s">
        <v>1807</v>
      </c>
      <c r="BK16" s="107">
        <f>((BJ5*BL5)+(BL6*BJ6)+(BL7*BJ7)+(BL8*BJ8)+(BL9*BJ9)+(BL10*BJ10)+(BL11*BJ11)+(BL12*BJ12)+(BL13*BJ13)+(BL14*BJ14)+(BL15*BJ15))</f>
        <v>1.6813333333333333</v>
      </c>
      <c r="BL16" s="107"/>
      <c r="BM16" s="107">
        <f>((BJ5*BN5)+(BN6*BJ6)+(BN7*BJ7)+(BN8*BJ8)+(BN9*BJ9)+(BN10*BJ10)+(BN11*BJ11)+(BN12*BJ12)+(BN13*BJ13)+(BN14*BJ14)+(BN15*BJ15))</f>
        <v>1.7186666666666668</v>
      </c>
      <c r="BN16" s="107"/>
      <c r="BP16">
        <f>((BJ5*BP5)+(BP6*BJ6)+(BP7*BJ7)+(BP8*BJ8)+(BP9*BJ9)+(BP10*BJ10)+(BP11*BJ11)+(BP12*BJ12)+(BP13*BJ13)+(BP14*BJ14)+(BP15*BJ15))</f>
        <v>1.7000000000000002</v>
      </c>
    </row>
    <row r="17" spans="1:5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2">
        <f>(($AX$11)*IF(Table2[[#This Row],[CorrectWinnerPrediction]]="Y", 1, 0))+(($AX$12)*IF(Table2[[#This Row],[CorrectAwayScorePrediction]]="Y", 1, 0))+(($AX$13)*IF(Table2[[#This Row],[CorrectHomeScorePrediction]]="Y", 1, 0))</f>
        <v>0.8</v>
      </c>
      <c r="AD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$AV$31:$AV$40)), 0) &gt; 0, 1, 0) + IF(IFERROR(FIND(Table2[[#This Row],[HomeTeam]], _xlfn.TEXTJOIN(";", 1, $AV$31:$AV$40)), 0) &gt; 0, 1, 0)</f>
        <v>1</v>
      </c>
      <c r="AU17" t="s">
        <v>1762</v>
      </c>
      <c r="AV17" s="29">
        <f>SUMIF($N$3:$N$1315,1, $AD$3:$AD$1315)</f>
        <v>378.42000000000121</v>
      </c>
      <c r="AZ17" t="s">
        <v>1833</v>
      </c>
      <c r="BA17">
        <f>COUNTIFS($N$3:$N$1315,1,$AC$3:$AC$1315,1)</f>
        <v>33</v>
      </c>
    </row>
    <row r="18" spans="1:5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2">
        <f>(($AX$11)*IF(Table2[[#This Row],[CorrectWinnerPrediction]]="Y", 1, 0))+(($AX$12)*IF(Table2[[#This Row],[CorrectAwayScorePrediction]]="Y", 1, 0))+(($AX$13)*IF(Table2[[#This Row],[CorrectHomeScorePrediction]]="Y", 1, 0))</f>
        <v>0.1</v>
      </c>
      <c r="AD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$AV$31:$AV$40)), 0) &gt; 0, 1, 0) + IF(IFERROR(FIND(Table2[[#This Row],[HomeTeam]], _xlfn.TEXTJOIN(";", 1, $AV$31:$AV$40)), 0) &gt; 0, 1, 0)</f>
        <v>0</v>
      </c>
      <c r="AU18" t="s">
        <v>1763</v>
      </c>
      <c r="AV18" s="29">
        <f>AV17/$AV$4</f>
        <v>0.50456000000000156</v>
      </c>
    </row>
    <row r="19" spans="1:5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2">
        <f>(($AX$11)*IF(Table2[[#This Row],[CorrectWinnerPrediction]]="Y", 1, 0))+(($AX$12)*IF(Table2[[#This Row],[CorrectAwayScorePrediction]]="Y", 1, 0))+(($AX$13)*IF(Table2[[#This Row],[CorrectHomeScorePrediction]]="Y", 1, 0))</f>
        <v>0</v>
      </c>
      <c r="AD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$AV$31:$AV$40)), 0) &gt; 0, 1, 0) + IF(IFERROR(FIND(Table2[[#This Row],[HomeTeam]], _xlfn.TEXTJOIN(";", 1, $AV$31:$AV$40)), 0) &gt; 0, 1, 0)</f>
        <v>0</v>
      </c>
      <c r="AS19" t="s">
        <v>1781</v>
      </c>
      <c r="AU19" t="s">
        <v>1782</v>
      </c>
      <c r="AV19" s="29">
        <f>COUNTIFS($I$3:$I$1315,"OT",$M$3:$M$1315,"OT",$O$3:$O$1315,"N")</f>
        <v>10</v>
      </c>
    </row>
    <row r="20" spans="1:5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2">
        <f>(($AX$11)*IF(Table2[[#This Row],[CorrectWinnerPrediction]]="Y", 1, 0))+(($AX$12)*IF(Table2[[#This Row],[CorrectAwayScorePrediction]]="Y", 1, 0))+(($AX$13)*IF(Table2[[#This Row],[CorrectHomeScorePrediction]]="Y", 1, 0))</f>
        <v>0.8</v>
      </c>
      <c r="AD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$AV$31:$AV$40)), 0) &gt; 0, 1, 0) + IF(IFERROR(FIND(Table2[[#This Row],[HomeTeam]], _xlfn.TEXTJOIN(";", 1, $AV$31:$AV$40)), 0) &gt; 0, 1, 0)</f>
        <v>0</v>
      </c>
      <c r="AU20" t="s">
        <v>1783</v>
      </c>
      <c r="AV20" s="29">
        <f>COUNTIFS($I$3:$I$1315,"SO",$M$3:$M$1315,"SO",$O$3:$O$1315,"N")</f>
        <v>3</v>
      </c>
      <c r="BA20">
        <f>FIND("CGY", "FLA;EDM;COL;BOS;PIT;CGY")</f>
        <v>21</v>
      </c>
    </row>
    <row r="21" spans="1:5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1">
        <f>(($AX$11)*IF(Table2[[#This Row],[CorrectWinnerPrediction]]="Y", 1, 0))+(($AX$12)*IF(Table2[[#This Row],[CorrectAwayScorePrediction]]="Y", 1, 0))+(($AX$13)*IF(Table2[[#This Row],[CorrectHomeScorePrediction]]="Y", 1, 0))</f>
        <v>0.8</v>
      </c>
      <c r="AD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$AV$31:$AV$40)), 0) &gt; 0, 1, 0) + IF(IFERROR(FIND(Table2[[#This Row],[HomeTeam]], _xlfn.TEXTJOIN(";", 1, $AV$31:$AV$40)), 0) &gt; 0, 1, 0)</f>
        <v>0</v>
      </c>
      <c r="AU21" t="s">
        <v>1784</v>
      </c>
      <c r="AV21" s="29">
        <f>COUNTIFS($I$3:$I$1315,"OT",$M$3:$M$1315,"SO",$O$3:$O$1315,"N")</f>
        <v>1</v>
      </c>
    </row>
    <row r="22" spans="1:5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2">
        <f>(($AX$11)*IF(Table2[[#This Row],[CorrectWinnerPrediction]]="Y", 1, 0))+(($AX$12)*IF(Table2[[#This Row],[CorrectAwayScorePrediction]]="Y", 1, 0))+(($AX$13)*IF(Table2[[#This Row],[CorrectHomeScorePrediction]]="Y", 1, 0))</f>
        <v>0</v>
      </c>
      <c r="AD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$AV$31:$AV$40)), 0) &gt; 0, 1, 0) + IF(IFERROR(FIND(Table2[[#This Row],[HomeTeam]], _xlfn.TEXTJOIN(";", 1, $AV$31:$AV$40)), 0) &gt; 0, 1, 0)</f>
        <v>0</v>
      </c>
      <c r="AU22" t="s">
        <v>1785</v>
      </c>
      <c r="AV22">
        <f>COUNTIFS($I$3:$I$1315,"SO",$M$3:$M$1315,"OT",$O$3:$O$1315,"N")</f>
        <v>6</v>
      </c>
    </row>
    <row r="23" spans="1:5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2">
        <f>(($AX$11)*IF(Table2[[#This Row],[CorrectWinnerPrediction]]="Y", 1, 0))+(($AX$12)*IF(Table2[[#This Row],[CorrectAwayScorePrediction]]="Y", 1, 0))+(($AX$13)*IF(Table2[[#This Row],[CorrectHomeScorePrediction]]="Y", 1, 0))</f>
        <v>0.8</v>
      </c>
      <c r="AD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$AV$31:$AV$40)), 0) &gt; 0, 1, 0) + IF(IFERROR(FIND(Table2[[#This Row],[HomeTeam]], _xlfn.TEXTJOIN(";", 1, $AV$31:$AV$40)), 0) &gt; 0, 1, 0)</f>
        <v>1</v>
      </c>
    </row>
    <row r="24" spans="1:5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2">
        <f>(($AX$11)*IF(Table2[[#This Row],[CorrectWinnerPrediction]]="Y", 1, 0))+(($AX$12)*IF(Table2[[#This Row],[CorrectAwayScorePrediction]]="Y", 1, 0))+(($AX$13)*IF(Table2[[#This Row],[CorrectHomeScorePrediction]]="Y", 1, 0))</f>
        <v>0</v>
      </c>
      <c r="AD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$AV$31:$AV$40)), 0) &gt; 0, 1, 0) + IF(IFERROR(FIND(Table2[[#This Row],[HomeTeam]], _xlfn.TEXTJOIN(";", 1, $AV$31:$AV$40)), 0) &gt; 0, 1, 0)</f>
        <v>1</v>
      </c>
    </row>
    <row r="25" spans="1:5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1">
        <f>(($AX$11)*IF(Table2[[#This Row],[CorrectWinnerPrediction]]="Y", 1, 0))+(($AX$12)*IF(Table2[[#This Row],[CorrectAwayScorePrediction]]="Y", 1, 0))+(($AX$13)*IF(Table2[[#This Row],[CorrectHomeScorePrediction]]="Y", 1, 0))</f>
        <v>0.1</v>
      </c>
      <c r="AD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$AV$31:$AV$40)), 0) &gt; 0, 1, 0) + IF(IFERROR(FIND(Table2[[#This Row],[HomeTeam]], _xlfn.TEXTJOIN(";", 1, $AV$31:$AV$40)), 0) &gt; 0, 1, 0)</f>
        <v>0</v>
      </c>
    </row>
    <row r="26" spans="1:5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2">
        <f>(($AX$11)*IF(Table2[[#This Row],[CorrectWinnerPrediction]]="Y", 1, 0))+(($AX$12)*IF(Table2[[#This Row],[CorrectAwayScorePrediction]]="Y", 1, 0))+(($AX$13)*IF(Table2[[#This Row],[CorrectHomeScorePrediction]]="Y", 1, 0))</f>
        <v>0</v>
      </c>
      <c r="AD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3</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$AV$31:$AV$40)), 0) &gt; 0, 1, 0) + IF(IFERROR(FIND(Table2[[#This Row],[HomeTeam]], _xlfn.TEXTJOIN(";", 1, $AV$31:$AV$40)), 0) &gt; 0, 1, 0)</f>
        <v>0</v>
      </c>
    </row>
    <row r="27" spans="1:5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2">
        <f>(($AX$11)*IF(Table2[[#This Row],[CorrectWinnerPrediction]]="Y", 1, 0))+(($AX$12)*IF(Table2[[#This Row],[CorrectAwayScorePrediction]]="Y", 1, 0))+(($AX$13)*IF(Table2[[#This Row],[CorrectHomeScorePrediction]]="Y", 1, 0))</f>
        <v>0</v>
      </c>
      <c r="AD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3</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$AV$31:$AV$40)), 0) &gt; 0, 1, 0) + IF(IFERROR(FIND(Table2[[#This Row],[HomeTeam]], _xlfn.TEXTJOIN(";", 1, $AV$31:$AV$40)), 0) &gt; 0, 1, 0)</f>
        <v>0</v>
      </c>
    </row>
    <row r="28" spans="1:5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2">
        <f>(($AX$11)*IF(Table2[[#This Row],[CorrectWinnerPrediction]]="Y", 1, 0))+(($AX$12)*IF(Table2[[#This Row],[CorrectAwayScorePrediction]]="Y", 1, 0))+(($AX$13)*IF(Table2[[#This Row],[CorrectHomeScorePrediction]]="Y", 1, 0))</f>
        <v>0.9</v>
      </c>
      <c r="AD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3</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$AV$31:$AV$40)), 0) &gt; 0, 1, 0) + IF(IFERROR(FIND(Table2[[#This Row],[HomeTeam]], _xlfn.TEXTJOIN(";", 1, $AV$31:$AV$40)), 0) &gt; 0, 1, 0)</f>
        <v>1</v>
      </c>
    </row>
    <row r="29" spans="1:5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2">
        <f>(($AX$11)*IF(Table2[[#This Row],[CorrectWinnerPrediction]]="Y", 1, 0))+(($AX$12)*IF(Table2[[#This Row],[CorrectAwayScorePrediction]]="Y", 1, 0))+(($AX$13)*IF(Table2[[#This Row],[CorrectHomeScorePrediction]]="Y", 1, 0))</f>
        <v>0</v>
      </c>
      <c r="AD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3</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$AV$31:$AV$40)), 0) &gt; 0, 1, 0) + IF(IFERROR(FIND(Table2[[#This Row],[HomeTeam]], _xlfn.TEXTJOIN(";", 1, $AV$31:$AV$40)), 0) &gt; 0, 1, 0)</f>
        <v>2</v>
      </c>
    </row>
    <row r="30" spans="1:53" ht="15.75" thickBot="1" x14ac:dyDescent="0.3">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2">
        <f>(($AX$11)*IF(Table2[[#This Row],[CorrectWinnerPrediction]]="Y", 1, 0))+(($AX$12)*IF(Table2[[#This Row],[CorrectAwayScorePrediction]]="Y", 1, 0))+(($AX$13)*IF(Table2[[#This Row],[CorrectHomeScorePrediction]]="Y", 1, 0))</f>
        <v>0</v>
      </c>
      <c r="AD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3</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$AV$31:$AV$40)), 0) &gt; 0, 1, 0) + IF(IFERROR(FIND(Table2[[#This Row],[HomeTeam]], _xlfn.TEXTJOIN(";", 1, $AV$31:$AV$40)), 0) &gt; 0, 1, 0)</f>
        <v>0</v>
      </c>
    </row>
    <row r="31" spans="1:53" x14ac:dyDescent="0.25">
      <c r="A31" s="4">
        <v>45576</v>
      </c>
      <c r="B31" s="4">
        <v>45577</v>
      </c>
      <c r="C31" s="7" t="s">
        <v>141</v>
      </c>
      <c r="D31" s="2" t="s">
        <v>44</v>
      </c>
      <c r="E31" s="2" t="s">
        <v>43</v>
      </c>
      <c r="F31" s="2">
        <v>4</v>
      </c>
      <c r="G31" s="2">
        <v>6</v>
      </c>
      <c r="H31" s="2" t="str">
        <f t="shared" si="0"/>
        <v>TBL</v>
      </c>
      <c r="I31" s="2" t="s">
        <v>40</v>
      </c>
      <c r="J31" s="2">
        <v>2</v>
      </c>
      <c r="K31" s="2">
        <v>3</v>
      </c>
      <c r="L31" s="2" t="str">
        <f t="shared" si="1"/>
        <v>TBL</v>
      </c>
      <c r="M31" s="2" t="s">
        <v>40</v>
      </c>
      <c r="N31" s="2">
        <f>IF(ISBLANK(Table2[[#This Row],[ActualResult]]), 0, 1)</f>
        <v>1</v>
      </c>
      <c r="O31" s="2" t="str">
        <f>IF(ISBLANK(Table2[[#This Row],[ActualResult]]), "_", IF(Table2[[#This Row],[ActualWinner]]=Table2[[#This Row],[PredictedWinner]], "Y", "N"))</f>
        <v>Y</v>
      </c>
      <c r="P31" s="2" t="str">
        <f>IF(Table2[[#This Row],[ActualAwayScore]]&gt;Table2[[#This Row],[PredictedAwayScore]], "N", IF(ISBLANK(Table2[[#This Row],[ActualResult]]), "_", IF(Table2[[#This Row],[ActualAwayScore]]=Table2[[#This Row],[PredictedAwayScore]], "Y", "N")))</f>
        <v>N</v>
      </c>
      <c r="Q31" s="2" t="str">
        <f>IF(Table2[[#This Row],[ActualHomeScore]]&gt;Table2[[#This Row],[PredictedHomeScore]],"N", IF(ISBLANK(Table2[[#This Row],[ActualResult]]), "_", IF(Table2[[#This Row],[ActualHomeScore]]=Table2[[#This Row],[PredictedHomeScore]], "Y", "N")))</f>
        <v>N</v>
      </c>
      <c r="R31" s="2">
        <v>0</v>
      </c>
      <c r="S31" s="2" t="str">
        <f t="shared" si="2"/>
        <v>CAR</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t="s">
        <v>1843</v>
      </c>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2</v>
      </c>
      <c r="AC31" s="32">
        <f>(($AX$11)*IF(Table2[[#This Row],[CorrectWinnerPrediction]]="Y", 1, 0))+(($AX$12)*IF(Table2[[#This Row],[CorrectAwayScorePrediction]]="Y", 1, 0))+(($AX$13)*IF(Table2[[#This Row],[CorrectHomeScorePrediction]]="Y", 1, 0))</f>
        <v>0.8</v>
      </c>
      <c r="AD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-2</v>
      </c>
      <c r="AG31" s="2">
        <f>Table2[[#This Row],[ActualHomeScore]]-Table2[[#This Row],[PredictedHomeScore]]</f>
        <v>-3</v>
      </c>
      <c r="AH31" s="2">
        <f t="shared" si="3"/>
        <v>1</v>
      </c>
      <c r="AI31" s="2">
        <f t="shared" si="4"/>
        <v>3</v>
      </c>
      <c r="AJ31" s="2">
        <v>14</v>
      </c>
      <c r="AK31" s="4">
        <v>45673</v>
      </c>
      <c r="AL31" s="2">
        <f>IF(Table2[[#This Row],[GameIsOver]]=0,0,IF(Table2[[#This Row],[ActualWinner]]=Table2[[#This Row],[AwayTeam]], 1, 0))</f>
        <v>0</v>
      </c>
      <c r="AM31" s="2">
        <f>IF(Table2[[#This Row],[GameIsOver]]=0,0,IF(Table2[[#This Row],[ActualWinner]]=Table2[[#This Row],[HomeTeam]], 1, 0))</f>
        <v>1</v>
      </c>
      <c r="AN31" s="2">
        <f>IF(IFERROR(FIND(Table2[[#This Row],[AwayTeam]], _xlfn.TEXTJOIN(";", 1, $AV$31:$AV$40)), 0) &gt; 0, 1, 0) + IF(IFERROR(FIND(Table2[[#This Row],[HomeTeam]], _xlfn.TEXTJOIN(";", 1, $AV$31:$AV$40)), 0) &gt; 0, 1, 0)</f>
        <v>0</v>
      </c>
      <c r="AU31" t="s">
        <v>1844</v>
      </c>
      <c r="AV31" s="79" t="s">
        <v>30</v>
      </c>
      <c r="AZ31" t="str">
        <f>_xlfn.TEXTJOIN(";", 1, $AV31:$AV$40)</f>
        <v>OTT;TOR;MTL;WPG;EDM;VAN;CGY</v>
      </c>
    </row>
    <row r="32" spans="1:5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2">
        <f>(($AX$11)*IF(Table2[[#This Row],[CorrectWinnerPrediction]]="Y", 1, 0))+(($AX$12)*IF(Table2[[#This Row],[CorrectAwayScorePrediction]]="Y", 1, 0))+(($AX$13)*IF(Table2[[#This Row],[CorrectHomeScorePrediction]]="Y", 1, 0))</f>
        <v>0</v>
      </c>
      <c r="AD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3</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$AV$31:$AV$40)), 0) &gt; 0, 1, 0) + IF(IFERROR(FIND(Table2[[#This Row],[HomeTeam]], _xlfn.TEXTJOIN(";", 1, $AV$31:$AV$40)), 0) &gt; 0, 1, 0)</f>
        <v>0</v>
      </c>
      <c r="AV32" s="80" t="s">
        <v>18</v>
      </c>
    </row>
    <row r="33" spans="1:5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2">
        <f>(($AX$11)*IF(Table2[[#This Row],[CorrectWinnerPrediction]]="Y", 1, 0))+(($AX$12)*IF(Table2[[#This Row],[CorrectAwayScorePrediction]]="Y", 1, 0))+(($AX$13)*IF(Table2[[#This Row],[CorrectHomeScorePrediction]]="Y", 1, 0))</f>
        <v>0.8</v>
      </c>
      <c r="AD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3</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$AV$31:$AV$40)), 0) &gt; 0, 1, 0) + IF(IFERROR(FIND(Table2[[#This Row],[HomeTeam]], _xlfn.TEXTJOIN(";", 1, $AV$31:$AV$40)), 0) &gt; 0, 1, 0)</f>
        <v>0</v>
      </c>
      <c r="AV33" s="80" t="s">
        <v>19</v>
      </c>
      <c r="AZ33">
        <f>FIND("Avery", "BriggsAveryBriggs")</f>
        <v>7</v>
      </c>
    </row>
    <row r="34" spans="1:5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2">
        <f>(($AX$11)*IF(Table2[[#This Row],[CorrectWinnerPrediction]]="Y", 1, 0))+(($AX$12)*IF(Table2[[#This Row],[CorrectAwayScorePrediction]]="Y", 1, 0))+(($AX$13)*IF(Table2[[#This Row],[CorrectHomeScorePrediction]]="Y", 1, 0))</f>
        <v>0</v>
      </c>
      <c r="AD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3</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$AV$31:$AV$40)), 0) &gt; 0, 1, 0) + IF(IFERROR(FIND(Table2[[#This Row],[HomeTeam]], _xlfn.TEXTJOIN(";", 1, $AV$31:$AV$40)), 0) &gt; 0, 1, 0)</f>
        <v>0</v>
      </c>
      <c r="AV34" s="80" t="s">
        <v>22</v>
      </c>
      <c r="AZ34">
        <f>IFERROR(FIND("Avery", "BriggsBriggs"), 0)</f>
        <v>0</v>
      </c>
    </row>
    <row r="35" spans="1:5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2">
        <f>(($AX$11)*IF(Table2[[#This Row],[CorrectWinnerPrediction]]="Y", 1, 0))+(($AX$12)*IF(Table2[[#This Row],[CorrectAwayScorePrediction]]="Y", 1, 0))+(($AX$13)*IF(Table2[[#This Row],[CorrectHomeScorePrediction]]="Y", 1, 0))</f>
        <v>0.1</v>
      </c>
      <c r="AD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3</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$AV$31:$AV$40)), 0) &gt; 0, 1, 0) + IF(IFERROR(FIND(Table2[[#This Row],[HomeTeam]], _xlfn.TEXTJOIN(";", 1, $AV$31:$AV$40)), 0) &gt; 0, 1, 0)</f>
        <v>0</v>
      </c>
      <c r="AV35" s="80" t="s">
        <v>23</v>
      </c>
      <c r="AZ35">
        <f>IFERROR(FIND("Avery", "AveryBriggsBriggs"), 0)</f>
        <v>1</v>
      </c>
    </row>
    <row r="36" spans="1:5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2">
        <f>(($AX$11)*IF(Table2[[#This Row],[CorrectWinnerPrediction]]="Y", 1, 0))+(($AX$12)*IF(Table2[[#This Row],[CorrectAwayScorePrediction]]="Y", 1, 0))+(($AX$13)*IF(Table2[[#This Row],[CorrectHomeScorePrediction]]="Y", 1, 0))</f>
        <v>0</v>
      </c>
      <c r="AD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3</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$AV$31:$AV$40)), 0) &gt; 0, 1, 0) + IF(IFERROR(FIND(Table2[[#This Row],[HomeTeam]], _xlfn.TEXTJOIN(";", 1, $AV$31:$AV$40)), 0) &gt; 0, 1, 0)</f>
        <v>0</v>
      </c>
      <c r="AV36" s="80" t="s">
        <v>25</v>
      </c>
    </row>
    <row r="37" spans="1:5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2">
        <f>(($AX$11)*IF(Table2[[#This Row],[CorrectWinnerPrediction]]="Y", 1, 0))+(($AX$12)*IF(Table2[[#This Row],[CorrectAwayScorePrediction]]="Y", 1, 0))+(($AX$13)*IF(Table2[[#This Row],[CorrectHomeScorePrediction]]="Y", 1, 0))</f>
        <v>0.9</v>
      </c>
      <c r="AD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3</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$AV$31:$AV$40)), 0) &gt; 0, 1, 0) + IF(IFERROR(FIND(Table2[[#This Row],[HomeTeam]], _xlfn.TEXTJOIN(";", 1, $AV$31:$AV$40)), 0) &gt; 0, 1, 0)</f>
        <v>1</v>
      </c>
      <c r="AV37" s="80" t="s">
        <v>24</v>
      </c>
    </row>
    <row r="38" spans="1:5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2">
        <f>(($AX$11)*IF(Table2[[#This Row],[CorrectWinnerPrediction]]="Y", 1, 0))+(($AX$12)*IF(Table2[[#This Row],[CorrectAwayScorePrediction]]="Y", 1, 0))+(($AX$13)*IF(Table2[[#This Row],[CorrectHomeScorePrediction]]="Y", 1, 0))</f>
        <v>0</v>
      </c>
      <c r="AD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3</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$AV$31:$AV$40)), 0) &gt; 0, 1, 0) + IF(IFERROR(FIND(Table2[[#This Row],[HomeTeam]], _xlfn.TEXTJOIN(";", 1, $AV$31:$AV$40)), 0) &gt; 0, 1, 0)</f>
        <v>1</v>
      </c>
      <c r="AV38" s="80"/>
    </row>
    <row r="39" spans="1:5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1">
        <f>(($AX$11)*IF(Table2[[#This Row],[CorrectWinnerPrediction]]="Y", 1, 0))+(($AX$12)*IF(Table2[[#This Row],[CorrectAwayScorePrediction]]="Y", 1, 0))+(($AX$13)*IF(Table2[[#This Row],[CorrectHomeScorePrediction]]="Y", 1, 0))</f>
        <v>0.8</v>
      </c>
      <c r="AD3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3</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$AV$31:$AV$40)), 0) &gt; 0, 1, 0) + IF(IFERROR(FIND(Table2[[#This Row],[HomeTeam]], _xlfn.TEXTJOIN(";", 1, $AV$31:$AV$40)), 0) &gt; 0, 1, 0)</f>
        <v>0</v>
      </c>
      <c r="AV39" s="80"/>
    </row>
    <row r="40" spans="1:52" ht="15.75" thickBot="1" x14ac:dyDescent="0.3">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2">
        <f>(($AX$11)*IF(Table2[[#This Row],[CorrectWinnerPrediction]]="Y", 1, 0))+(($AX$12)*IF(Table2[[#This Row],[CorrectAwayScorePrediction]]="Y", 1, 0))+(($AX$13)*IF(Table2[[#This Row],[CorrectHomeScorePrediction]]="Y", 1, 0))</f>
        <v>0.8</v>
      </c>
      <c r="AD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$AV$31:$AV$40)), 0) &gt; 0, 1, 0) + IF(IFERROR(FIND(Table2[[#This Row],[HomeTeam]], _xlfn.TEXTJOIN(";", 1, $AV$31:$AV$40)), 0) &gt; 0, 1, 0)</f>
        <v>1</v>
      </c>
      <c r="AV40" s="81"/>
    </row>
    <row r="41" spans="1:5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2">
        <f>(($AX$11)*IF(Table2[[#This Row],[CorrectWinnerPrediction]]="Y", 1, 0))+(($AX$12)*IF(Table2[[#This Row],[CorrectAwayScorePrediction]]="Y", 1, 0))+(($AX$13)*IF(Table2[[#This Row],[CorrectHomeScorePrediction]]="Y", 1, 0))</f>
        <v>1</v>
      </c>
      <c r="AD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$AV$31:$AV$40)), 0) &gt; 0, 1, 0) + IF(IFERROR(FIND(Table2[[#This Row],[HomeTeam]], _xlfn.TEXTJOIN(";", 1, $AV$31:$AV$40)), 0) &gt; 0, 1, 0)</f>
        <v>0</v>
      </c>
    </row>
    <row r="42" spans="1:5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2">
        <f>(($AX$11)*IF(Table2[[#This Row],[CorrectWinnerPrediction]]="Y", 1, 0))+(($AX$12)*IF(Table2[[#This Row],[CorrectAwayScorePrediction]]="Y", 1, 0))+(($AX$13)*IF(Table2[[#This Row],[CorrectHomeScorePrediction]]="Y", 1, 0))</f>
        <v>0.8</v>
      </c>
      <c r="AD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$AV$31:$AV$40)), 0) &gt; 0, 1, 0) + IF(IFERROR(FIND(Table2[[#This Row],[HomeTeam]], _xlfn.TEXTJOIN(";", 1, $AV$31:$AV$40)), 0) &gt; 0, 1, 0)</f>
        <v>2</v>
      </c>
    </row>
    <row r="43" spans="1:5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1">
        <f>(($AX$11)*IF(Table2[[#This Row],[CorrectWinnerPrediction]]="Y", 1, 0))+(($AX$12)*IF(Table2[[#This Row],[CorrectAwayScorePrediction]]="Y", 1, 0))+(($AX$13)*IF(Table2[[#This Row],[CorrectHomeScorePrediction]]="Y", 1, 0))</f>
        <v>0.8</v>
      </c>
      <c r="AD4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$AV$31:$AV$40)), 0) &gt; 0, 1, 0) + IF(IFERROR(FIND(Table2[[#This Row],[HomeTeam]], _xlfn.TEXTJOIN(";", 1, $AV$31:$AV$40)), 0) &gt; 0, 1, 0)</f>
        <v>0</v>
      </c>
    </row>
    <row r="44" spans="1:5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2">
        <f>(($AX$11)*IF(Table2[[#This Row],[CorrectWinnerPrediction]]="Y", 1, 0))+(($AX$12)*IF(Table2[[#This Row],[CorrectAwayScorePrediction]]="Y", 1, 0))+(($AX$13)*IF(Table2[[#This Row],[CorrectHomeScorePrediction]]="Y", 1, 0))</f>
        <v>0</v>
      </c>
      <c r="AD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$AV$31:$AV$40)), 0) &gt; 0, 1, 0) + IF(IFERROR(FIND(Table2[[#This Row],[HomeTeam]], _xlfn.TEXTJOIN(";", 1, $AV$31:$AV$40)), 0) &gt; 0, 1, 0)</f>
        <v>0</v>
      </c>
    </row>
    <row r="45" spans="1:5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2">
        <f>(($AX$11)*IF(Table2[[#This Row],[CorrectWinnerPrediction]]="Y", 1, 0))+(($AX$12)*IF(Table2[[#This Row],[CorrectAwayScorePrediction]]="Y", 1, 0))+(($AX$13)*IF(Table2[[#This Row],[CorrectHomeScorePrediction]]="Y", 1, 0))</f>
        <v>0</v>
      </c>
      <c r="AD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$AV$31:$AV$40)), 0) &gt; 0, 1, 0) + IF(IFERROR(FIND(Table2[[#This Row],[HomeTeam]], _xlfn.TEXTJOIN(";", 1, $AV$31:$AV$40)), 0) &gt; 0, 1, 0)</f>
        <v>1</v>
      </c>
    </row>
    <row r="46" spans="1:5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2">
        <f>(($AX$11)*IF(Table2[[#This Row],[CorrectWinnerPrediction]]="Y", 1, 0))+(($AX$12)*IF(Table2[[#This Row],[CorrectAwayScorePrediction]]="Y", 1, 0))+(($AX$13)*IF(Table2[[#This Row],[CorrectHomeScorePrediction]]="Y", 1, 0))</f>
        <v>0.8</v>
      </c>
      <c r="AD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$AV$31:$AV$40)), 0) &gt; 0, 1, 0) + IF(IFERROR(FIND(Table2[[#This Row],[HomeTeam]], _xlfn.TEXTJOIN(";", 1, $AV$31:$AV$40)), 0) &gt; 0, 1, 0)</f>
        <v>0</v>
      </c>
    </row>
    <row r="47" spans="1:5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2">
        <f>(($AX$11)*IF(Table2[[#This Row],[CorrectWinnerPrediction]]="Y", 1, 0))+(($AX$12)*IF(Table2[[#This Row],[CorrectAwayScorePrediction]]="Y", 1, 0))+(($AX$13)*IF(Table2[[#This Row],[CorrectHomeScorePrediction]]="Y", 1, 0))</f>
        <v>0.8</v>
      </c>
      <c r="AD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$AV$31:$AV$40)), 0) &gt; 0, 1, 0) + IF(IFERROR(FIND(Table2[[#This Row],[HomeTeam]], _xlfn.TEXTJOIN(";", 1, $AV$31:$AV$40)), 0) &gt; 0, 1, 0)</f>
        <v>0</v>
      </c>
    </row>
    <row r="48" spans="1:5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2">
        <f>(($AX$11)*IF(Table2[[#This Row],[CorrectWinnerPrediction]]="Y", 1, 0))+(($AX$12)*IF(Table2[[#This Row],[CorrectAwayScorePrediction]]="Y", 1, 0))+(($AX$13)*IF(Table2[[#This Row],[CorrectHomeScorePrediction]]="Y", 1, 0))</f>
        <v>0.8</v>
      </c>
      <c r="AD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$AV$31:$AV$40)), 0) &gt; 0, 1, 0) + IF(IFERROR(FIND(Table2[[#This Row],[HomeTeam]], _xlfn.TEXTJOIN(";", 1, $AV$31:$AV$40)),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1">
        <f>(($AX$11)*IF(Table2[[#This Row],[CorrectWinnerPrediction]]="Y", 1, 0))+(($AX$12)*IF(Table2[[#This Row],[CorrectAwayScorePrediction]]="Y", 1, 0))+(($AX$13)*IF(Table2[[#This Row],[CorrectHomeScorePrediction]]="Y", 1, 0))</f>
        <v>0</v>
      </c>
      <c r="AD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$AV$31:$AV$40)), 0) &gt; 0, 1, 0) + IF(IFERROR(FIND(Table2[[#This Row],[HomeTeam]], _xlfn.TEXTJOIN(";", 1, $AV$31:$AV$40)),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2">
        <f>(($AX$11)*IF(Table2[[#This Row],[CorrectWinnerPrediction]]="Y", 1, 0))+(($AX$12)*IF(Table2[[#This Row],[CorrectAwayScorePrediction]]="Y", 1, 0))+(($AX$13)*IF(Table2[[#This Row],[CorrectHomeScorePrediction]]="Y", 1, 0))</f>
        <v>0.8</v>
      </c>
      <c r="AD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$AV$31:$AV$40)), 0) &gt; 0, 1, 0) + IF(IFERROR(FIND(Table2[[#This Row],[HomeTeam]], _xlfn.TEXTJOIN(";", 1, $AV$31:$AV$40)),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2">
        <f>(($AX$11)*IF(Table2[[#This Row],[CorrectWinnerPrediction]]="Y", 1, 0))+(($AX$12)*IF(Table2[[#This Row],[CorrectAwayScorePrediction]]="Y", 1, 0))+(($AX$13)*IF(Table2[[#This Row],[CorrectHomeScorePrediction]]="Y", 1, 0))</f>
        <v>0</v>
      </c>
      <c r="AD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$AV$31:$AV$40)), 0) &gt; 0, 1, 0) + IF(IFERROR(FIND(Table2[[#This Row],[HomeTeam]], _xlfn.TEXTJOIN(";", 1, $AV$31:$AV$40)),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2">
        <f>(($AX$11)*IF(Table2[[#This Row],[CorrectWinnerPrediction]]="Y", 1, 0))+(($AX$12)*IF(Table2[[#This Row],[CorrectAwayScorePrediction]]="Y", 1, 0))+(($AX$13)*IF(Table2[[#This Row],[CorrectHomeScorePrediction]]="Y", 1, 0))</f>
        <v>0</v>
      </c>
      <c r="AD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$AV$31:$AV$40)), 0) &gt; 0, 1, 0) + IF(IFERROR(FIND(Table2[[#This Row],[HomeTeam]], _xlfn.TEXTJOIN(";", 1, $AV$31:$AV$40)),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2">
        <f>(($AX$11)*IF(Table2[[#This Row],[CorrectWinnerPrediction]]="Y", 1, 0))+(($AX$12)*IF(Table2[[#This Row],[CorrectAwayScorePrediction]]="Y", 1, 0))+(($AX$13)*IF(Table2[[#This Row],[CorrectHomeScorePrediction]]="Y", 1, 0))</f>
        <v>0.8</v>
      </c>
      <c r="AD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$AV$31:$AV$40)), 0) &gt; 0, 1, 0) + IF(IFERROR(FIND(Table2[[#This Row],[HomeTeam]], _xlfn.TEXTJOIN(";", 1, $AV$31:$AV$40)),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2">
        <f>(($AX$11)*IF(Table2[[#This Row],[CorrectWinnerPrediction]]="Y", 1, 0))+(($AX$12)*IF(Table2[[#This Row],[CorrectAwayScorePrediction]]="Y", 1, 0))+(($AX$13)*IF(Table2[[#This Row],[CorrectHomeScorePrediction]]="Y", 1, 0))</f>
        <v>0</v>
      </c>
      <c r="AD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$AV$31:$AV$40)), 0) &gt; 0, 1, 0) + IF(IFERROR(FIND(Table2[[#This Row],[HomeTeam]], _xlfn.TEXTJOIN(";", 1, $AV$31:$AV$40)),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2">
        <f>(($AX$11)*IF(Table2[[#This Row],[CorrectWinnerPrediction]]="Y", 1, 0))+(($AX$12)*IF(Table2[[#This Row],[CorrectAwayScorePrediction]]="Y", 1, 0))+(($AX$13)*IF(Table2[[#This Row],[CorrectHomeScorePrediction]]="Y", 1, 0))</f>
        <v>0</v>
      </c>
      <c r="AD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$AV$31:$AV$40)), 0) &gt; 0, 1, 0) + IF(IFERROR(FIND(Table2[[#This Row],[HomeTeam]], _xlfn.TEXTJOIN(";", 1, $AV$31:$AV$40)),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2">
        <f>(($AX$11)*IF(Table2[[#This Row],[CorrectWinnerPrediction]]="Y", 1, 0))+(($AX$12)*IF(Table2[[#This Row],[CorrectAwayScorePrediction]]="Y", 1, 0))+(($AX$13)*IF(Table2[[#This Row],[CorrectHomeScorePrediction]]="Y", 1, 0))</f>
        <v>0.8</v>
      </c>
      <c r="AD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$AV$31:$AV$40)), 0) &gt; 0, 1, 0) + IF(IFERROR(FIND(Table2[[#This Row],[HomeTeam]], _xlfn.TEXTJOIN(";", 1, $AV$31:$AV$40)),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2">
        <f>(($AX$11)*IF(Table2[[#This Row],[CorrectWinnerPrediction]]="Y", 1, 0))+(($AX$12)*IF(Table2[[#This Row],[CorrectAwayScorePrediction]]="Y", 1, 0))+(($AX$13)*IF(Table2[[#This Row],[CorrectHomeScorePrediction]]="Y", 1, 0))</f>
        <v>0.9</v>
      </c>
      <c r="AD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$AV$31:$AV$40)), 0) &gt; 0, 1, 0) + IF(IFERROR(FIND(Table2[[#This Row],[HomeTeam]], _xlfn.TEXTJOIN(";", 1, $AV$31:$AV$40)),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1">
        <f>(($AX$11)*IF(Table2[[#This Row],[CorrectWinnerPrediction]]="Y", 1, 0))+(($AX$12)*IF(Table2[[#This Row],[CorrectAwayScorePrediction]]="Y", 1, 0))+(($AX$13)*IF(Table2[[#This Row],[CorrectHomeScorePrediction]]="Y", 1, 0))</f>
        <v>0.1</v>
      </c>
      <c r="AD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$AV$31:$AV$40)), 0) &gt; 0, 1, 0) + IF(IFERROR(FIND(Table2[[#This Row],[HomeTeam]], _xlfn.TEXTJOIN(";", 1, $AV$31:$AV$40)),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2">
        <f>(($AX$11)*IF(Table2[[#This Row],[CorrectWinnerPrediction]]="Y", 1, 0))+(($AX$12)*IF(Table2[[#This Row],[CorrectAwayScorePrediction]]="Y", 1, 0))+(($AX$13)*IF(Table2[[#This Row],[CorrectHomeScorePrediction]]="Y", 1, 0))</f>
        <v>0.8</v>
      </c>
      <c r="AD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$AV$31:$AV$40)), 0) &gt; 0, 1, 0) + IF(IFERROR(FIND(Table2[[#This Row],[HomeTeam]], _xlfn.TEXTJOIN(";", 1, $AV$31:$AV$40)),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2">
        <f>(($AX$11)*IF(Table2[[#This Row],[CorrectWinnerPrediction]]="Y", 1, 0))+(($AX$12)*IF(Table2[[#This Row],[CorrectAwayScorePrediction]]="Y", 1, 0))+(($AX$13)*IF(Table2[[#This Row],[CorrectHomeScorePrediction]]="Y", 1, 0))</f>
        <v>0.8</v>
      </c>
      <c r="AD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$AV$31:$AV$40)), 0) &gt; 0, 1, 0) + IF(IFERROR(FIND(Table2[[#This Row],[HomeTeam]], _xlfn.TEXTJOIN(";", 1, $AV$31:$AV$40)),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2">
        <f>(($AX$11)*IF(Table2[[#This Row],[CorrectWinnerPrediction]]="Y", 1, 0))+(($AX$12)*IF(Table2[[#This Row],[CorrectAwayScorePrediction]]="Y", 1, 0))+(($AX$13)*IF(Table2[[#This Row],[CorrectHomeScorePrediction]]="Y", 1, 0))</f>
        <v>0.8</v>
      </c>
      <c r="AD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$AV$31:$AV$40)), 0) &gt; 0, 1, 0) + IF(IFERROR(FIND(Table2[[#This Row],[HomeTeam]], _xlfn.TEXTJOIN(";", 1, $AV$31:$AV$40)),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1">
        <f>(($AX$11)*IF(Table2[[#This Row],[CorrectWinnerPrediction]]="Y", 1, 0))+(($AX$12)*IF(Table2[[#This Row],[CorrectAwayScorePrediction]]="Y", 1, 0))+(($AX$13)*IF(Table2[[#This Row],[CorrectHomeScorePrediction]]="Y", 1, 0))</f>
        <v>0</v>
      </c>
      <c r="AD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$AV$31:$AV$40)), 0) &gt; 0, 1, 0) + IF(IFERROR(FIND(Table2[[#This Row],[HomeTeam]], _xlfn.TEXTJOIN(";", 1, $AV$31:$AV$40)),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2">
        <f>(($AX$11)*IF(Table2[[#This Row],[CorrectWinnerPrediction]]="Y", 1, 0))+(($AX$12)*IF(Table2[[#This Row],[CorrectAwayScorePrediction]]="Y", 1, 0))+(($AX$13)*IF(Table2[[#This Row],[CorrectHomeScorePrediction]]="Y", 1, 0))</f>
        <v>0</v>
      </c>
      <c r="AD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$AV$31:$AV$40)), 0) &gt; 0, 1, 0) + IF(IFERROR(FIND(Table2[[#This Row],[HomeTeam]], _xlfn.TEXTJOIN(";", 1, $AV$31:$AV$40)),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2">
        <f>(($AX$11)*IF(Table2[[#This Row],[CorrectWinnerPrediction]]="Y", 1, 0))+(($AX$12)*IF(Table2[[#This Row],[CorrectAwayScorePrediction]]="Y", 1, 0))+(($AX$13)*IF(Table2[[#This Row],[CorrectHomeScorePrediction]]="Y", 1, 0))</f>
        <v>0.9</v>
      </c>
      <c r="AD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$AV$31:$AV$40)), 0) &gt; 0, 1, 0) + IF(IFERROR(FIND(Table2[[#This Row],[HomeTeam]], _xlfn.TEXTJOIN(";", 1, $AV$31:$AV$40)),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2">
        <f>(($AX$11)*IF(Table2[[#This Row],[CorrectWinnerPrediction]]="Y", 1, 0))+(($AX$12)*IF(Table2[[#This Row],[CorrectAwayScorePrediction]]="Y", 1, 0))+(($AX$13)*IF(Table2[[#This Row],[CorrectHomeScorePrediction]]="Y", 1, 0))</f>
        <v>0.8</v>
      </c>
      <c r="AD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$AV$31:$AV$40)), 0) &gt; 0, 1, 0) + IF(IFERROR(FIND(Table2[[#This Row],[HomeTeam]], _xlfn.TEXTJOIN(";", 1, $AV$31:$AV$40)),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2">
        <f>(($AX$11)*IF(Table2[[#This Row],[CorrectWinnerPrediction]]="Y", 1, 0))+(($AX$12)*IF(Table2[[#This Row],[CorrectAwayScorePrediction]]="Y", 1, 0))+(($AX$13)*IF(Table2[[#This Row],[CorrectHomeScorePrediction]]="Y", 1, 0))</f>
        <v>0.8</v>
      </c>
      <c r="AD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$AV$31:$AV$40)), 0) &gt; 0, 1, 0) + IF(IFERROR(FIND(Table2[[#This Row],[HomeTeam]], _xlfn.TEXTJOIN(";", 1, $AV$31:$AV$40)),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2">
        <f>(($AX$11)*IF(Table2[[#This Row],[CorrectWinnerPrediction]]="Y", 1, 0))+(($AX$12)*IF(Table2[[#This Row],[CorrectAwayScorePrediction]]="Y", 1, 0))+(($AX$13)*IF(Table2[[#This Row],[CorrectHomeScorePrediction]]="Y", 1, 0))</f>
        <v>0.9</v>
      </c>
      <c r="AD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$AV$31:$AV$40)), 0) &gt; 0, 1, 0) + IF(IFERROR(FIND(Table2[[#This Row],[HomeTeam]], _xlfn.TEXTJOIN(";", 1, $AV$31:$AV$40)),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2">
        <f>(($AX$11)*IF(Table2[[#This Row],[CorrectWinnerPrediction]]="Y", 1, 0))+(($AX$12)*IF(Table2[[#This Row],[CorrectAwayScorePrediction]]="Y", 1, 0))+(($AX$13)*IF(Table2[[#This Row],[CorrectHomeScorePrediction]]="Y", 1, 0))</f>
        <v>0.8</v>
      </c>
      <c r="AD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$AV$31:$AV$40)), 0) &gt; 0, 1, 0) + IF(IFERROR(FIND(Table2[[#This Row],[HomeTeam]], _xlfn.TEXTJOIN(";", 1, $AV$31:$AV$40)),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2">
        <f>(($AX$11)*IF(Table2[[#This Row],[CorrectWinnerPrediction]]="Y", 1, 0))+(($AX$12)*IF(Table2[[#This Row],[CorrectAwayScorePrediction]]="Y", 1, 0))+(($AX$13)*IF(Table2[[#This Row],[CorrectHomeScorePrediction]]="Y", 1, 0))</f>
        <v>0</v>
      </c>
      <c r="AD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$AV$31:$AV$40)), 0) &gt; 0, 1, 0) + IF(IFERROR(FIND(Table2[[#This Row],[HomeTeam]], _xlfn.TEXTJOIN(";", 1, $AV$31:$AV$40)),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2">
        <f>(($AX$11)*IF(Table2[[#This Row],[CorrectWinnerPrediction]]="Y", 1, 0))+(($AX$12)*IF(Table2[[#This Row],[CorrectAwayScorePrediction]]="Y", 1, 0))+(($AX$13)*IF(Table2[[#This Row],[CorrectHomeScorePrediction]]="Y", 1, 0))</f>
        <v>0.8</v>
      </c>
      <c r="AD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$AV$31:$AV$40)), 0) &gt; 0, 1, 0) + IF(IFERROR(FIND(Table2[[#This Row],[HomeTeam]], _xlfn.TEXTJOIN(";", 1, $AV$31:$AV$40)),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1838</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2">
        <f>(($AX$11)*IF(Table2[[#This Row],[CorrectWinnerPrediction]]="Y", 1, 0))+(($AX$12)*IF(Table2[[#This Row],[CorrectAwayScorePrediction]]="Y", 1, 0))+(($AX$13)*IF(Table2[[#This Row],[CorrectHomeScorePrediction]]="Y", 1, 0))</f>
        <v>0.9</v>
      </c>
      <c r="AD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$AV$31:$AV$40)), 0) &gt; 0, 1, 0) + IF(IFERROR(FIND(Table2[[#This Row],[HomeTeam]], _xlfn.TEXTJOIN(";", 1, $AV$31:$AV$40)),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2">
        <f>(($AX$11)*IF(Table2[[#This Row],[CorrectWinnerPrediction]]="Y", 1, 0))+(($AX$12)*IF(Table2[[#This Row],[CorrectAwayScorePrediction]]="Y", 1, 0))+(($AX$13)*IF(Table2[[#This Row],[CorrectHomeScorePrediction]]="Y", 1, 0))</f>
        <v>0.9</v>
      </c>
      <c r="AD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$AV$31:$AV$40)), 0) &gt; 0, 1, 0) + IF(IFERROR(FIND(Table2[[#This Row],[HomeTeam]], _xlfn.TEXTJOIN(";", 1, $AV$31:$AV$40)),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1">
        <f>(($AX$11)*IF(Table2[[#This Row],[CorrectWinnerPrediction]]="Y", 1, 0))+(($AX$12)*IF(Table2[[#This Row],[CorrectAwayScorePrediction]]="Y", 1, 0))+(($AX$13)*IF(Table2[[#This Row],[CorrectHomeScorePrediction]]="Y", 1, 0))</f>
        <v>0.1</v>
      </c>
      <c r="AD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$AV$31:$AV$40)), 0) &gt; 0, 1, 0) + IF(IFERROR(FIND(Table2[[#This Row],[HomeTeam]], _xlfn.TEXTJOIN(";", 1, $AV$31:$AV$40)),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2">
        <f>(($AX$11)*IF(Table2[[#This Row],[CorrectWinnerPrediction]]="Y", 1, 0))+(($AX$12)*IF(Table2[[#This Row],[CorrectAwayScorePrediction]]="Y", 1, 0))+(($AX$13)*IF(Table2[[#This Row],[CorrectHomeScorePrediction]]="Y", 1, 0))</f>
        <v>1</v>
      </c>
      <c r="AD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$AV$31:$AV$40)), 0) &gt; 0, 1, 0) + IF(IFERROR(FIND(Table2[[#This Row],[HomeTeam]], _xlfn.TEXTJOIN(";", 1, $AV$31:$AV$40)),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2">
        <f>(($AX$11)*IF(Table2[[#This Row],[CorrectWinnerPrediction]]="Y", 1, 0))+(($AX$12)*IF(Table2[[#This Row],[CorrectAwayScorePrediction]]="Y", 1, 0))+(($AX$13)*IF(Table2[[#This Row],[CorrectHomeScorePrediction]]="Y", 1, 0))</f>
        <v>0.8</v>
      </c>
      <c r="AD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$AV$31:$AV$40)), 0) &gt; 0, 1, 0) + IF(IFERROR(FIND(Table2[[#This Row],[HomeTeam]], _xlfn.TEXTJOIN(";", 1, $AV$31:$AV$40)),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1">
        <f>(($AX$11)*IF(Table2[[#This Row],[CorrectWinnerPrediction]]="Y", 1, 0))+(($AX$12)*IF(Table2[[#This Row],[CorrectAwayScorePrediction]]="Y", 1, 0))+(($AX$13)*IF(Table2[[#This Row],[CorrectHomeScorePrediction]]="Y", 1, 0))</f>
        <v>0.9</v>
      </c>
      <c r="AD7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$AV$31:$AV$40)), 0) &gt; 0, 1, 0) + IF(IFERROR(FIND(Table2[[#This Row],[HomeTeam]], _xlfn.TEXTJOIN(";", 1, $AV$31:$AV$40)),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2">
        <f>(($AX$11)*IF(Table2[[#This Row],[CorrectWinnerPrediction]]="Y", 1, 0))+(($AX$12)*IF(Table2[[#This Row],[CorrectAwayScorePrediction]]="Y", 1, 0))+(($AX$13)*IF(Table2[[#This Row],[CorrectHomeScorePrediction]]="Y", 1, 0))</f>
        <v>0.8</v>
      </c>
      <c r="AD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$AV$31:$AV$40)), 0) &gt; 0, 1, 0) + IF(IFERROR(FIND(Table2[[#This Row],[HomeTeam]], _xlfn.TEXTJOIN(";", 1, $AV$31:$AV$40)),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2">
        <f>(($AX$11)*IF(Table2[[#This Row],[CorrectWinnerPrediction]]="Y", 1, 0))+(($AX$12)*IF(Table2[[#This Row],[CorrectAwayScorePrediction]]="Y", 1, 0))+(($AX$13)*IF(Table2[[#This Row],[CorrectHomeScorePrediction]]="Y", 1, 0))</f>
        <v>0.1</v>
      </c>
      <c r="AD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$AV$31:$AV$40)), 0) &gt; 0, 1, 0) + IF(IFERROR(FIND(Table2[[#This Row],[HomeTeam]], _xlfn.TEXTJOIN(";", 1, $AV$31:$AV$40)),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2">
        <f>(($AX$11)*IF(Table2[[#This Row],[CorrectWinnerPrediction]]="Y", 1, 0))+(($AX$12)*IF(Table2[[#This Row],[CorrectAwayScorePrediction]]="Y", 1, 0))+(($AX$13)*IF(Table2[[#This Row],[CorrectHomeScorePrediction]]="Y", 1, 0))</f>
        <v>0.9</v>
      </c>
      <c r="AD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$AV$31:$AV$40)), 0) &gt; 0, 1, 0) + IF(IFERROR(FIND(Table2[[#This Row],[HomeTeam]], _xlfn.TEXTJOIN(";", 1, $AV$31:$AV$40)),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2">
        <f>(($AX$11)*IF(Table2[[#This Row],[CorrectWinnerPrediction]]="Y", 1, 0))+(($AX$12)*IF(Table2[[#This Row],[CorrectAwayScorePrediction]]="Y", 1, 0))+(($AX$13)*IF(Table2[[#This Row],[CorrectHomeScorePrediction]]="Y", 1, 0))</f>
        <v>0</v>
      </c>
      <c r="AD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$AV$31:$AV$40)), 0) &gt; 0, 1, 0) + IF(IFERROR(FIND(Table2[[#This Row],[HomeTeam]], _xlfn.TEXTJOIN(";", 1, $AV$31:$AV$40)),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2">
        <f>(($AX$11)*IF(Table2[[#This Row],[CorrectWinnerPrediction]]="Y", 1, 0))+(($AX$12)*IF(Table2[[#This Row],[CorrectAwayScorePrediction]]="Y", 1, 0))+(($AX$13)*IF(Table2[[#This Row],[CorrectHomeScorePrediction]]="Y", 1, 0))</f>
        <v>0.1</v>
      </c>
      <c r="AD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$AV$31:$AV$40)), 0) &gt; 0, 1, 0) + IF(IFERROR(FIND(Table2[[#This Row],[HomeTeam]], _xlfn.TEXTJOIN(";", 1, $AV$31:$AV$40)),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2">
        <f>(($AX$11)*IF(Table2[[#This Row],[CorrectWinnerPrediction]]="Y", 1, 0))+(($AX$12)*IF(Table2[[#This Row],[CorrectAwayScorePrediction]]="Y", 1, 0))+(($AX$13)*IF(Table2[[#This Row],[CorrectHomeScorePrediction]]="Y", 1, 0))</f>
        <v>0</v>
      </c>
      <c r="AD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$AV$31:$AV$40)), 0) &gt; 0, 1, 0) + IF(IFERROR(FIND(Table2[[#This Row],[HomeTeam]], _xlfn.TEXTJOIN(";", 1, $AV$31:$AV$40)),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2">
        <f>(($AX$11)*IF(Table2[[#This Row],[CorrectWinnerPrediction]]="Y", 1, 0))+(($AX$12)*IF(Table2[[#This Row],[CorrectAwayScorePrediction]]="Y", 1, 0))+(($AX$13)*IF(Table2[[#This Row],[CorrectHomeScorePrediction]]="Y", 1, 0))</f>
        <v>0.8</v>
      </c>
      <c r="AD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$AV$31:$AV$40)), 0) &gt; 0, 1, 0) + IF(IFERROR(FIND(Table2[[#This Row],[HomeTeam]], _xlfn.TEXTJOIN(";", 1, $AV$31:$AV$40)),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1839</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2">
        <f>(($AX$11)*IF(Table2[[#This Row],[CorrectWinnerPrediction]]="Y", 1, 0))+(($AX$12)*IF(Table2[[#This Row],[CorrectAwayScorePrediction]]="Y", 1, 0))+(($AX$13)*IF(Table2[[#This Row],[CorrectHomeScorePrediction]]="Y", 1, 0))</f>
        <v>0.8</v>
      </c>
      <c r="AD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$AV$31:$AV$40)), 0) &gt; 0, 1, 0) + IF(IFERROR(FIND(Table2[[#This Row],[HomeTeam]], _xlfn.TEXTJOIN(";", 1, $AV$31:$AV$40)),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2">
        <f>(($AX$11)*IF(Table2[[#This Row],[CorrectWinnerPrediction]]="Y", 1, 0))+(($AX$12)*IF(Table2[[#This Row],[CorrectAwayScorePrediction]]="Y", 1, 0))+(($AX$13)*IF(Table2[[#This Row],[CorrectHomeScorePrediction]]="Y", 1, 0))</f>
        <v>0</v>
      </c>
      <c r="AD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$AV$31:$AV$40)), 0) &gt; 0, 1, 0) + IF(IFERROR(FIND(Table2[[#This Row],[HomeTeam]], _xlfn.TEXTJOIN(";", 1, $AV$31:$AV$40)),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2">
        <f>(($AX$11)*IF(Table2[[#This Row],[CorrectWinnerPrediction]]="Y", 1, 0))+(($AX$12)*IF(Table2[[#This Row],[CorrectAwayScorePrediction]]="Y", 1, 0))+(($AX$13)*IF(Table2[[#This Row],[CorrectHomeScorePrediction]]="Y", 1, 0))</f>
        <v>0</v>
      </c>
      <c r="AD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$AV$31:$AV$40)), 0) &gt; 0, 1, 0) + IF(IFERROR(FIND(Table2[[#This Row],[HomeTeam]], _xlfn.TEXTJOIN(";", 1, $AV$31:$AV$40)),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2">
        <f>(($AX$11)*IF(Table2[[#This Row],[CorrectWinnerPrediction]]="Y", 1, 0))+(($AX$12)*IF(Table2[[#This Row],[CorrectAwayScorePrediction]]="Y", 1, 0))+(($AX$13)*IF(Table2[[#This Row],[CorrectHomeScorePrediction]]="Y", 1, 0))</f>
        <v>0</v>
      </c>
      <c r="AD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$AV$31:$AV$40)), 0) &gt; 0, 1, 0) + IF(IFERROR(FIND(Table2[[#This Row],[HomeTeam]], _xlfn.TEXTJOIN(";", 1, $AV$31:$AV$40)),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2">
        <f>(($AX$11)*IF(Table2[[#This Row],[CorrectWinnerPrediction]]="Y", 1, 0))+(($AX$12)*IF(Table2[[#This Row],[CorrectAwayScorePrediction]]="Y", 1, 0))+(($AX$13)*IF(Table2[[#This Row],[CorrectHomeScorePrediction]]="Y", 1, 0))</f>
        <v>0.8</v>
      </c>
      <c r="AD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$AV$31:$AV$40)), 0) &gt; 0, 1, 0) + IF(IFERROR(FIND(Table2[[#This Row],[HomeTeam]], _xlfn.TEXTJOIN(";", 1, $AV$31:$AV$40)),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1">
        <f>(($AX$11)*IF(Table2[[#This Row],[CorrectWinnerPrediction]]="Y", 1, 0))+(($AX$12)*IF(Table2[[#This Row],[CorrectAwayScorePrediction]]="Y", 1, 0))+(($AX$13)*IF(Table2[[#This Row],[CorrectHomeScorePrediction]]="Y", 1, 0))</f>
        <v>0</v>
      </c>
      <c r="AD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$AV$31:$AV$40)), 0) &gt; 0, 1, 0) + IF(IFERROR(FIND(Table2[[#This Row],[HomeTeam]], _xlfn.TEXTJOIN(";", 1, $AV$31:$AV$40)),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2">
        <f>(($AX$11)*IF(Table2[[#This Row],[CorrectWinnerPrediction]]="Y", 1, 0))+(($AX$12)*IF(Table2[[#This Row],[CorrectAwayScorePrediction]]="Y", 1, 0))+(($AX$13)*IF(Table2[[#This Row],[CorrectHomeScorePrediction]]="Y", 1, 0))</f>
        <v>0.8</v>
      </c>
      <c r="AD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$AV$31:$AV$40)), 0) &gt; 0, 1, 0) + IF(IFERROR(FIND(Table2[[#This Row],[HomeTeam]], _xlfn.TEXTJOIN(";", 1, $AV$31:$AV$40)),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2">
        <f>(($AX$11)*IF(Table2[[#This Row],[CorrectWinnerPrediction]]="Y", 1, 0))+(($AX$12)*IF(Table2[[#This Row],[CorrectAwayScorePrediction]]="Y", 1, 0))+(($AX$13)*IF(Table2[[#This Row],[CorrectHomeScorePrediction]]="Y", 1, 0))</f>
        <v>0.8</v>
      </c>
      <c r="AD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$AV$31:$AV$40)), 0) &gt; 0, 1, 0) + IF(IFERROR(FIND(Table2[[#This Row],[HomeTeam]], _xlfn.TEXTJOIN(";", 1, $AV$31:$AV$40)),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1">
        <f>(($AX$11)*IF(Table2[[#This Row],[CorrectWinnerPrediction]]="Y", 1, 0))+(($AX$12)*IF(Table2[[#This Row],[CorrectAwayScorePrediction]]="Y", 1, 0))+(($AX$13)*IF(Table2[[#This Row],[CorrectHomeScorePrediction]]="Y", 1, 0))</f>
        <v>0.8</v>
      </c>
      <c r="AD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$AV$31:$AV$40)), 0) &gt; 0, 1, 0) + IF(IFERROR(FIND(Table2[[#This Row],[HomeTeam]], _xlfn.TEXTJOIN(";", 1, $AV$31:$AV$40)), 0) &gt; 0, 1, 0)</f>
        <v>0</v>
      </c>
    </row>
    <row r="93" spans="1:40" x14ac:dyDescent="0.25">
      <c r="A93" s="24">
        <v>45586</v>
      </c>
      <c r="B93" s="24">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2">
        <f>(($AX$11)*IF(Table2[[#This Row],[CorrectWinnerPrediction]]="Y", 1, 0))+(($AX$12)*IF(Table2[[#This Row],[CorrectAwayScorePrediction]]="Y", 1, 0))+(($AX$13)*IF(Table2[[#This Row],[CorrectHomeScorePrediction]]="Y", 1, 0))</f>
        <v>0</v>
      </c>
      <c r="AD9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 s="24"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$AV$31:$AV$40)), 0) &gt; 0, 1, 0) + IF(IFERROR(FIND(Table2[[#This Row],[HomeTeam]], _xlfn.TEXTJOIN(";", 1, $AV$31:$AV$40)),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2">
        <f>(($AX$11)*IF(Table2[[#This Row],[CorrectWinnerPrediction]]="Y", 1, 0))+(($AX$12)*IF(Table2[[#This Row],[CorrectAwayScorePrediction]]="Y", 1, 0))+(($AX$13)*IF(Table2[[#This Row],[CorrectHomeScorePrediction]]="Y", 1, 0))</f>
        <v>0.8</v>
      </c>
      <c r="AD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$AV$31:$AV$40)), 0) &gt; 0, 1, 0) + IF(IFERROR(FIND(Table2[[#This Row],[HomeTeam]], _xlfn.TEXTJOIN(";", 1, $AV$31:$AV$40)),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2">
        <f>(($AX$11)*IF(Table2[[#This Row],[CorrectWinnerPrediction]]="Y", 1, 0))+(($AX$12)*IF(Table2[[#This Row],[CorrectAwayScorePrediction]]="Y", 1, 0))+(($AX$13)*IF(Table2[[#This Row],[CorrectHomeScorePrediction]]="Y", 1, 0))</f>
        <v>0.8</v>
      </c>
      <c r="AD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$AV$31:$AV$40)), 0) &gt; 0, 1, 0) + IF(IFERROR(FIND(Table2[[#This Row],[HomeTeam]], _xlfn.TEXTJOIN(";", 1, $AV$31:$AV$40)),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2">
        <f>(($AX$11)*IF(Table2[[#This Row],[CorrectWinnerPrediction]]="Y", 1, 0))+(($AX$12)*IF(Table2[[#This Row],[CorrectAwayScorePrediction]]="Y", 1, 0))+(($AX$13)*IF(Table2[[#This Row],[CorrectHomeScorePrediction]]="Y", 1, 0))</f>
        <v>0.8</v>
      </c>
      <c r="AD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$AV$31:$AV$40)), 0) &gt; 0, 1, 0) + IF(IFERROR(FIND(Table2[[#This Row],[HomeTeam]], _xlfn.TEXTJOIN(";", 1, $AV$31:$AV$40)),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2">
        <f>(($AX$11)*IF(Table2[[#This Row],[CorrectWinnerPrediction]]="Y", 1, 0))+(($AX$12)*IF(Table2[[#This Row],[CorrectAwayScorePrediction]]="Y", 1, 0))+(($AX$13)*IF(Table2[[#This Row],[CorrectHomeScorePrediction]]="Y", 1, 0))</f>
        <v>0</v>
      </c>
      <c r="AD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$AV$31:$AV$40)), 0) &gt; 0, 1, 0) + IF(IFERROR(FIND(Table2[[#This Row],[HomeTeam]], _xlfn.TEXTJOIN(";", 1, $AV$31:$AV$40)),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2">
        <f>(($AX$11)*IF(Table2[[#This Row],[CorrectWinnerPrediction]]="Y", 1, 0))+(($AX$12)*IF(Table2[[#This Row],[CorrectAwayScorePrediction]]="Y", 1, 0))+(($AX$13)*IF(Table2[[#This Row],[CorrectHomeScorePrediction]]="Y", 1, 0))</f>
        <v>0.8</v>
      </c>
      <c r="AD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$AV$31:$AV$40)), 0) &gt; 0, 1, 0) + IF(IFERROR(FIND(Table2[[#This Row],[HomeTeam]], _xlfn.TEXTJOIN(";", 1, $AV$31:$AV$40)),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2">
        <f>(($AX$11)*IF(Table2[[#This Row],[CorrectWinnerPrediction]]="Y", 1, 0))+(($AX$12)*IF(Table2[[#This Row],[CorrectAwayScorePrediction]]="Y", 1, 0))+(($AX$13)*IF(Table2[[#This Row],[CorrectHomeScorePrediction]]="Y", 1, 0))</f>
        <v>0</v>
      </c>
      <c r="AD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$AV$31:$AV$40)), 0) &gt; 0, 1, 0) + IF(IFERROR(FIND(Table2[[#This Row],[HomeTeam]], _xlfn.TEXTJOIN(";", 1, $AV$31:$AV$40)),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2">
        <f>(($AX$11)*IF(Table2[[#This Row],[CorrectWinnerPrediction]]="Y", 1, 0))+(($AX$12)*IF(Table2[[#This Row],[CorrectAwayScorePrediction]]="Y", 1, 0))+(($AX$13)*IF(Table2[[#This Row],[CorrectHomeScorePrediction]]="Y", 1, 0))</f>
        <v>0.1</v>
      </c>
      <c r="AD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$AV$31:$AV$40)), 0) &gt; 0, 1, 0) + IF(IFERROR(FIND(Table2[[#This Row],[HomeTeam]], _xlfn.TEXTJOIN(";", 1, $AV$31:$AV$40)),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2">
        <f>(($AX$11)*IF(Table2[[#This Row],[CorrectWinnerPrediction]]="Y", 1, 0))+(($AX$12)*IF(Table2[[#This Row],[CorrectAwayScorePrediction]]="Y", 1, 0))+(($AX$13)*IF(Table2[[#This Row],[CorrectHomeScorePrediction]]="Y", 1, 0))</f>
        <v>0</v>
      </c>
      <c r="AD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$AV$31:$AV$40)), 0) &gt; 0, 1, 0) + IF(IFERROR(FIND(Table2[[#This Row],[HomeTeam]], _xlfn.TEXTJOIN(";", 1, $AV$31:$AV$40)),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2">
        <f>(($AX$11)*IF(Table2[[#This Row],[CorrectWinnerPrediction]]="Y", 1, 0))+(($AX$12)*IF(Table2[[#This Row],[CorrectAwayScorePrediction]]="Y", 1, 0))+(($AX$13)*IF(Table2[[#This Row],[CorrectHomeScorePrediction]]="Y", 1, 0))</f>
        <v>0.8</v>
      </c>
      <c r="AD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$AV$31:$AV$40)), 0) &gt; 0, 1, 0) + IF(IFERROR(FIND(Table2[[#This Row],[HomeTeam]], _xlfn.TEXTJOIN(";", 1, $AV$31:$AV$40)),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2">
        <f>(($AX$11)*IF(Table2[[#This Row],[CorrectWinnerPrediction]]="Y", 1, 0))+(($AX$12)*IF(Table2[[#This Row],[CorrectAwayScorePrediction]]="Y", 1, 0))+(($AX$13)*IF(Table2[[#This Row],[CorrectHomeScorePrediction]]="Y", 1, 0))</f>
        <v>0</v>
      </c>
      <c r="AD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$AV$31:$AV$40)), 0) &gt; 0, 1, 0) + IF(IFERROR(FIND(Table2[[#This Row],[HomeTeam]], _xlfn.TEXTJOIN(";", 1, $AV$31:$AV$40)),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2">
        <f>(($AX$11)*IF(Table2[[#This Row],[CorrectWinnerPrediction]]="Y", 1, 0))+(($AX$12)*IF(Table2[[#This Row],[CorrectAwayScorePrediction]]="Y", 1, 0))+(($AX$13)*IF(Table2[[#This Row],[CorrectHomeScorePrediction]]="Y", 1, 0))</f>
        <v>0.9</v>
      </c>
      <c r="AD1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$AV$31:$AV$40)), 0) &gt; 0, 1, 0) + IF(IFERROR(FIND(Table2[[#This Row],[HomeTeam]], _xlfn.TEXTJOIN(";", 1, $AV$31:$AV$40)),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2">
        <f>(($AX$11)*IF(Table2[[#This Row],[CorrectWinnerPrediction]]="Y", 1, 0))+(($AX$12)*IF(Table2[[#This Row],[CorrectAwayScorePrediction]]="Y", 1, 0))+(($AX$13)*IF(Table2[[#This Row],[CorrectHomeScorePrediction]]="Y", 1, 0))</f>
        <v>0</v>
      </c>
      <c r="AD1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$AV$31:$AV$40)), 0) &gt; 0, 1, 0) + IF(IFERROR(FIND(Table2[[#This Row],[HomeTeam]], _xlfn.TEXTJOIN(";", 1, $AV$31:$AV$40)),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2">
        <f>(($AX$11)*IF(Table2[[#This Row],[CorrectWinnerPrediction]]="Y", 1, 0))+(($AX$12)*IF(Table2[[#This Row],[CorrectAwayScorePrediction]]="Y", 1, 0))+(($AX$13)*IF(Table2[[#This Row],[CorrectHomeScorePrediction]]="Y", 1, 0))</f>
        <v>0</v>
      </c>
      <c r="AD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$AV$31:$AV$40)), 0) &gt; 0, 1, 0) + IF(IFERROR(FIND(Table2[[#This Row],[HomeTeam]], _xlfn.TEXTJOIN(";", 1, $AV$31:$AV$40)),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2">
        <f>(($AX$11)*IF(Table2[[#This Row],[CorrectWinnerPrediction]]="Y", 1, 0))+(($AX$12)*IF(Table2[[#This Row],[CorrectAwayScorePrediction]]="Y", 1, 0))+(($AX$13)*IF(Table2[[#This Row],[CorrectHomeScorePrediction]]="Y", 1, 0))</f>
        <v>0.9</v>
      </c>
      <c r="AD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$AV$31:$AV$40)), 0) &gt; 0, 1, 0) + IF(IFERROR(FIND(Table2[[#This Row],[HomeTeam]], _xlfn.TEXTJOIN(";", 1, $AV$31:$AV$40)),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2">
        <f>(($AX$11)*IF(Table2[[#This Row],[CorrectWinnerPrediction]]="Y", 1, 0))+(($AX$12)*IF(Table2[[#This Row],[CorrectAwayScorePrediction]]="Y", 1, 0))+(($AX$13)*IF(Table2[[#This Row],[CorrectHomeScorePrediction]]="Y", 1, 0))</f>
        <v>0</v>
      </c>
      <c r="AD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$AV$31:$AV$40)), 0) &gt; 0, 1, 0) + IF(IFERROR(FIND(Table2[[#This Row],[HomeTeam]], _xlfn.TEXTJOIN(";", 1, $AV$31:$AV$40)),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1">
        <f>(($AX$11)*IF(Table2[[#This Row],[CorrectWinnerPrediction]]="Y", 1, 0))+(($AX$12)*IF(Table2[[#This Row],[CorrectAwayScorePrediction]]="Y", 1, 0))+(($AX$13)*IF(Table2[[#This Row],[CorrectHomeScorePrediction]]="Y", 1, 0))</f>
        <v>0.8</v>
      </c>
      <c r="AD1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$AV$31:$AV$40)), 0) &gt; 0, 1, 0) + IF(IFERROR(FIND(Table2[[#This Row],[HomeTeam]], _xlfn.TEXTJOIN(";", 1, $AV$31:$AV$40)), 0) &gt; 0, 1, 0)</f>
        <v>0</v>
      </c>
    </row>
    <row r="110" spans="1:40" x14ac:dyDescent="0.25">
      <c r="A110" s="24">
        <v>45587</v>
      </c>
      <c r="B110" s="24">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2">
        <f>(($AX$11)*IF(Table2[[#This Row],[CorrectWinnerPrediction]]="Y", 1, 0))+(($AX$12)*IF(Table2[[#This Row],[CorrectAwayScorePrediction]]="Y", 1, 0))+(($AX$13)*IF(Table2[[#This Row],[CorrectHomeScorePrediction]]="Y", 1, 0))</f>
        <v>0</v>
      </c>
      <c r="AD110"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 s="24"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$AV$31:$AV$40)), 0) &gt; 0, 1, 0) + IF(IFERROR(FIND(Table2[[#This Row],[HomeTeam]], _xlfn.TEXTJOIN(";", 1, $AV$31:$AV$40)),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2">
        <f>(($AX$11)*IF(Table2[[#This Row],[CorrectWinnerPrediction]]="Y", 1, 0))+(($AX$12)*IF(Table2[[#This Row],[CorrectAwayScorePrediction]]="Y", 1, 0))+(($AX$13)*IF(Table2[[#This Row],[CorrectHomeScorePrediction]]="Y", 1, 0))</f>
        <v>0</v>
      </c>
      <c r="AD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-7</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$AV$31:$AV$40)), 0) &gt; 0, 1, 0) + IF(IFERROR(FIND(Table2[[#This Row],[HomeTeam]], _xlfn.TEXTJOIN(";", 1, $AV$31:$AV$40)),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2">
        <f>(($AX$11)*IF(Table2[[#This Row],[CorrectWinnerPrediction]]="Y", 1, 0))+(($AX$12)*IF(Table2[[#This Row],[CorrectAwayScorePrediction]]="Y", 1, 0))+(($AX$13)*IF(Table2[[#This Row],[CorrectHomeScorePrediction]]="Y", 1, 0))</f>
        <v>0.9</v>
      </c>
      <c r="AD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-7</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$AV$31:$AV$40)), 0) &gt; 0, 1, 0) + IF(IFERROR(FIND(Table2[[#This Row],[HomeTeam]], _xlfn.TEXTJOIN(";", 1, $AV$31:$AV$40)),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2">
        <f>(($AX$11)*IF(Table2[[#This Row],[CorrectWinnerPrediction]]="Y", 1, 0))+(($AX$12)*IF(Table2[[#This Row],[CorrectAwayScorePrediction]]="Y", 1, 0))+(($AX$13)*IF(Table2[[#This Row],[CorrectHomeScorePrediction]]="Y", 1, 0))</f>
        <v>0.1</v>
      </c>
      <c r="AD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-7</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$AV$31:$AV$40)), 0) &gt; 0, 1, 0) + IF(IFERROR(FIND(Table2[[#This Row],[HomeTeam]], _xlfn.TEXTJOIN(";", 1, $AV$31:$AV$40)),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2">
        <f>(($AX$11)*IF(Table2[[#This Row],[CorrectWinnerPrediction]]="Y", 1, 0))+(($AX$12)*IF(Table2[[#This Row],[CorrectAwayScorePrediction]]="Y", 1, 0))+(($AX$13)*IF(Table2[[#This Row],[CorrectHomeScorePrediction]]="Y", 1, 0))</f>
        <v>0.9</v>
      </c>
      <c r="AD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-7</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$AV$31:$AV$40)), 0) &gt; 0, 1, 0) + IF(IFERROR(FIND(Table2[[#This Row],[HomeTeam]], _xlfn.TEXTJOIN(";", 1, $AV$31:$AV$40)),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1</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2">
        <f>(($AX$11)*IF(Table2[[#This Row],[CorrectWinnerPrediction]]="Y", 1, 0))+(($AX$12)*IF(Table2[[#This Row],[CorrectAwayScorePrediction]]="Y", 1, 0))+(($AX$13)*IF(Table2[[#This Row],[CorrectHomeScorePrediction]]="Y", 1, 0))</f>
        <v>0</v>
      </c>
      <c r="AD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-4</v>
      </c>
      <c r="AH115" s="2">
        <f t="shared" si="12"/>
        <v>3</v>
      </c>
      <c r="AI115" s="2">
        <f t="shared" si="13"/>
        <v>-7</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$AV$31:$AV$40)), 0) &gt; 0, 1, 0) + IF(IFERROR(FIND(Table2[[#This Row],[HomeTeam]], _xlfn.TEXTJOIN(";", 1, $AV$31:$AV$40)),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2">
        <f>(($AX$11)*IF(Table2[[#This Row],[CorrectWinnerPrediction]]="Y", 1, 0))+(($AX$12)*IF(Table2[[#This Row],[CorrectAwayScorePrediction]]="Y", 1, 0))+(($AX$13)*IF(Table2[[#This Row],[CorrectHomeScorePrediction]]="Y", 1, 0))</f>
        <v>0</v>
      </c>
      <c r="AD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-7</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$AV$31:$AV$40)), 0) &gt; 0, 1, 0) + IF(IFERROR(FIND(Table2[[#This Row],[HomeTeam]], _xlfn.TEXTJOIN(";", 1, $AV$31:$AV$40)),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2">
        <f>(($AX$11)*IF(Table2[[#This Row],[CorrectWinnerPrediction]]="Y", 1, 0))+(($AX$12)*IF(Table2[[#This Row],[CorrectAwayScorePrediction]]="Y", 1, 0))+(($AX$13)*IF(Table2[[#This Row],[CorrectHomeScorePrediction]]="Y", 1, 0))</f>
        <v>0.9</v>
      </c>
      <c r="AD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-7</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$AV$31:$AV$40)), 0) &gt; 0, 1, 0) + IF(IFERROR(FIND(Table2[[#This Row],[HomeTeam]], _xlfn.TEXTJOIN(";", 1, $AV$31:$AV$40)),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2">
        <f>(($AX$11)*IF(Table2[[#This Row],[CorrectWinnerPrediction]]="Y", 1, 0))+(($AX$12)*IF(Table2[[#This Row],[CorrectAwayScorePrediction]]="Y", 1, 0))+(($AX$13)*IF(Table2[[#This Row],[CorrectHomeScorePrediction]]="Y", 1, 0))</f>
        <v>0.8</v>
      </c>
      <c r="AD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-7</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$AV$31:$AV$40)), 0) &gt; 0, 1, 0) + IF(IFERROR(FIND(Table2[[#This Row],[HomeTeam]], _xlfn.TEXTJOIN(";", 1, $AV$31:$AV$40)),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1">
        <f>(($AX$11)*IF(Table2[[#This Row],[CorrectWinnerPrediction]]="Y", 1, 0))+(($AX$12)*IF(Table2[[#This Row],[CorrectAwayScorePrediction]]="Y", 1, 0))+(($AX$13)*IF(Table2[[#This Row],[CorrectHomeScorePrediction]]="Y", 1, 0))</f>
        <v>0.9</v>
      </c>
      <c r="AD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-7</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$AV$31:$AV$40)), 0) &gt; 0, 1, 0) + IF(IFERROR(FIND(Table2[[#This Row],[HomeTeam]], _xlfn.TEXTJOIN(";", 1, $AV$31:$AV$40)),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2">
        <f>(($AX$11)*IF(Table2[[#This Row],[CorrectWinnerPrediction]]="Y", 1, 0))+(($AX$12)*IF(Table2[[#This Row],[CorrectAwayScorePrediction]]="Y", 1, 0))+(($AX$13)*IF(Table2[[#This Row],[CorrectHomeScorePrediction]]="Y", 1, 0))</f>
        <v>0.9</v>
      </c>
      <c r="AD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$AV$31:$AV$40)), 0) &gt; 0, 1, 0) + IF(IFERROR(FIND(Table2[[#This Row],[HomeTeam]], _xlfn.TEXTJOIN(";", 1, $AV$31:$AV$40)),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2">
        <f>(($AX$11)*IF(Table2[[#This Row],[CorrectWinnerPrediction]]="Y", 1, 0))+(($AX$12)*IF(Table2[[#This Row],[CorrectAwayScorePrediction]]="Y", 1, 0))+(($AX$13)*IF(Table2[[#This Row],[CorrectHomeScorePrediction]]="Y", 1, 0))</f>
        <v>1</v>
      </c>
      <c r="AD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$AV$31:$AV$40)), 0) &gt; 0, 1, 0) + IF(IFERROR(FIND(Table2[[#This Row],[HomeTeam]], _xlfn.TEXTJOIN(";", 1, $AV$31:$AV$40)),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2">
        <f>(($AX$11)*IF(Table2[[#This Row],[CorrectWinnerPrediction]]="Y", 1, 0))+(($AX$12)*IF(Table2[[#This Row],[CorrectAwayScorePrediction]]="Y", 1, 0))+(($AX$13)*IF(Table2[[#This Row],[CorrectHomeScorePrediction]]="Y", 1, 0))</f>
        <v>0.9</v>
      </c>
      <c r="AD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$AV$31:$AV$40)), 0) &gt; 0, 1, 0) + IF(IFERROR(FIND(Table2[[#This Row],[HomeTeam]], _xlfn.TEXTJOIN(";", 1, $AV$31:$AV$40)),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1">
        <f>(($AX$11)*IF(Table2[[#This Row],[CorrectWinnerPrediction]]="Y", 1, 0))+(($AX$12)*IF(Table2[[#This Row],[CorrectAwayScorePrediction]]="Y", 1, 0))+(($AX$13)*IF(Table2[[#This Row],[CorrectHomeScorePrediction]]="Y", 1, 0))</f>
        <v>0.8</v>
      </c>
      <c r="AD1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$AV$31:$AV$40)), 0) &gt; 0, 1, 0) + IF(IFERROR(FIND(Table2[[#This Row],[HomeTeam]], _xlfn.TEXTJOIN(";", 1, $AV$31:$AV$40)),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2">
        <f>(($AX$11)*IF(Table2[[#This Row],[CorrectWinnerPrediction]]="Y", 1, 0))+(($AX$12)*IF(Table2[[#This Row],[CorrectAwayScorePrediction]]="Y", 1, 0))+(($AX$13)*IF(Table2[[#This Row],[CorrectHomeScorePrediction]]="Y", 1, 0))</f>
        <v>0.8</v>
      </c>
      <c r="AD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$AV$31:$AV$40)), 0) &gt; 0, 1, 0) + IF(IFERROR(FIND(Table2[[#This Row],[HomeTeam]], _xlfn.TEXTJOIN(";", 1, $AV$31:$AV$40)),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2">
        <f>(($AX$11)*IF(Table2[[#This Row],[CorrectWinnerPrediction]]="Y", 1, 0))+(($AX$12)*IF(Table2[[#This Row],[CorrectAwayScorePrediction]]="Y", 1, 0))+(($AX$13)*IF(Table2[[#This Row],[CorrectHomeScorePrediction]]="Y", 1, 0))</f>
        <v>0</v>
      </c>
      <c r="AD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$AV$31:$AV$40)), 0) &gt; 0, 1, 0) + IF(IFERROR(FIND(Table2[[#This Row],[HomeTeam]], _xlfn.TEXTJOIN(";", 1, $AV$31:$AV$40)),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2">
        <f>(($AX$11)*IF(Table2[[#This Row],[CorrectWinnerPrediction]]="Y", 1, 0))+(($AX$12)*IF(Table2[[#This Row],[CorrectAwayScorePrediction]]="Y", 1, 0))+(($AX$13)*IF(Table2[[#This Row],[CorrectHomeScorePrediction]]="Y", 1, 0))</f>
        <v>0.1</v>
      </c>
      <c r="AD1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$AV$31:$AV$40)), 0) &gt; 0, 1, 0) + IF(IFERROR(FIND(Table2[[#This Row],[HomeTeam]], _xlfn.TEXTJOIN(";", 1, $AV$31:$AV$40)),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2">
        <f>(($AX$11)*IF(Table2[[#This Row],[CorrectWinnerPrediction]]="Y", 1, 0))+(($AX$12)*IF(Table2[[#This Row],[CorrectAwayScorePrediction]]="Y", 1, 0))+(($AX$13)*IF(Table2[[#This Row],[CorrectHomeScorePrediction]]="Y", 1, 0))</f>
        <v>0</v>
      </c>
      <c r="AD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$AV$31:$AV$40)), 0) &gt; 0, 1, 0) + IF(IFERROR(FIND(Table2[[#This Row],[HomeTeam]], _xlfn.TEXTJOIN(";", 1, $AV$31:$AV$40)),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2">
        <f>(($AX$11)*IF(Table2[[#This Row],[CorrectWinnerPrediction]]="Y", 1, 0))+(($AX$12)*IF(Table2[[#This Row],[CorrectAwayScorePrediction]]="Y", 1, 0))+(($AX$13)*IF(Table2[[#This Row],[CorrectHomeScorePrediction]]="Y", 1, 0))</f>
        <v>0</v>
      </c>
      <c r="AD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$AV$31:$AV$40)), 0) &gt; 0, 1, 0) + IF(IFERROR(FIND(Table2[[#This Row],[HomeTeam]], _xlfn.TEXTJOIN(";", 1, $AV$31:$AV$40)),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2">
        <f>(($AX$11)*IF(Table2[[#This Row],[CorrectWinnerPrediction]]="Y", 1, 0))+(($AX$12)*IF(Table2[[#This Row],[CorrectAwayScorePrediction]]="Y", 1, 0))+(($AX$13)*IF(Table2[[#This Row],[CorrectHomeScorePrediction]]="Y", 1, 0))</f>
        <v>0.8</v>
      </c>
      <c r="AD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$AV$31:$AV$40)), 0) &gt; 0, 1, 0) + IF(IFERROR(FIND(Table2[[#This Row],[HomeTeam]], _xlfn.TEXTJOIN(";", 1, $AV$31:$AV$40)),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2">
        <f>(($AX$11)*IF(Table2[[#This Row],[CorrectWinnerPrediction]]="Y", 1, 0))+(($AX$12)*IF(Table2[[#This Row],[CorrectAwayScorePrediction]]="Y", 1, 0))+(($AX$13)*IF(Table2[[#This Row],[CorrectHomeScorePrediction]]="Y", 1, 0))</f>
        <v>0.8</v>
      </c>
      <c r="AD1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$AV$31:$AV$40)), 0) &gt; 0, 1, 0) + IF(IFERROR(FIND(Table2[[#This Row],[HomeTeam]], _xlfn.TEXTJOIN(";", 1, $AV$31:$AV$40)),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2">
        <f>(($AX$11)*IF(Table2[[#This Row],[CorrectWinnerPrediction]]="Y", 1, 0))+(($AX$12)*IF(Table2[[#This Row],[CorrectAwayScorePrediction]]="Y", 1, 0))+(($AX$13)*IF(Table2[[#This Row],[CorrectHomeScorePrediction]]="Y", 1, 0))</f>
        <v>0</v>
      </c>
      <c r="AD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$AV$31:$AV$40)), 0) &gt; 0, 1, 0) + IF(IFERROR(FIND(Table2[[#This Row],[HomeTeam]], _xlfn.TEXTJOIN(";", 1, $AV$31:$AV$40)),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2">
        <f>(($AX$11)*IF(Table2[[#This Row],[CorrectWinnerPrediction]]="Y", 1, 0))+(($AX$12)*IF(Table2[[#This Row],[CorrectAwayScorePrediction]]="Y", 1, 0))+(($AX$13)*IF(Table2[[#This Row],[CorrectHomeScorePrediction]]="Y", 1, 0))</f>
        <v>0.8</v>
      </c>
      <c r="AD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$AV$31:$AV$40)), 0) &gt; 0, 1, 0) + IF(IFERROR(FIND(Table2[[#This Row],[HomeTeam]], _xlfn.TEXTJOIN(";", 1, $AV$31:$AV$40)),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2">
        <f>(($AX$11)*IF(Table2[[#This Row],[CorrectWinnerPrediction]]="Y", 1, 0))+(($AX$12)*IF(Table2[[#This Row],[CorrectAwayScorePrediction]]="Y", 1, 0))+(($AX$13)*IF(Table2[[#This Row],[CorrectHomeScorePrediction]]="Y", 1, 0))</f>
        <v>0</v>
      </c>
      <c r="AD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$AV$31:$AV$40)), 0) &gt; 0, 1, 0) + IF(IFERROR(FIND(Table2[[#This Row],[HomeTeam]], _xlfn.TEXTJOIN(";", 1, $AV$31:$AV$40)),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2">
        <f>(($AX$11)*IF(Table2[[#This Row],[CorrectWinnerPrediction]]="Y", 1, 0))+(($AX$12)*IF(Table2[[#This Row],[CorrectAwayScorePrediction]]="Y", 1, 0))+(($AX$13)*IF(Table2[[#This Row],[CorrectHomeScorePrediction]]="Y", 1, 0))</f>
        <v>1</v>
      </c>
      <c r="AD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$AV$31:$AV$40)), 0) &gt; 0, 1, 0) + IF(IFERROR(FIND(Table2[[#This Row],[HomeTeam]], _xlfn.TEXTJOIN(";", 1, $AV$31:$AV$40)),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2">
        <f>(($AX$11)*IF(Table2[[#This Row],[CorrectWinnerPrediction]]="Y", 1, 0))+(($AX$12)*IF(Table2[[#This Row],[CorrectAwayScorePrediction]]="Y", 1, 0))+(($AX$13)*IF(Table2[[#This Row],[CorrectHomeScorePrediction]]="Y", 1, 0))</f>
        <v>0.1</v>
      </c>
      <c r="AD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$AV$31:$AV$40)), 0) &gt; 0, 1, 0) + IF(IFERROR(FIND(Table2[[#This Row],[HomeTeam]], _xlfn.TEXTJOIN(";", 1, $AV$31:$AV$40)),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2">
        <f>(($AX$11)*IF(Table2[[#This Row],[CorrectWinnerPrediction]]="Y", 1, 0))+(($AX$12)*IF(Table2[[#This Row],[CorrectAwayScorePrediction]]="Y", 1, 0))+(($AX$13)*IF(Table2[[#This Row],[CorrectHomeScorePrediction]]="Y", 1, 0))</f>
        <v>0.8</v>
      </c>
      <c r="AD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$AV$31:$AV$40)), 0) &gt; 0, 1, 0) + IF(IFERROR(FIND(Table2[[#This Row],[HomeTeam]], _xlfn.TEXTJOIN(";", 1, $AV$31:$AV$40)),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1">
        <f>(($AX$11)*IF(Table2[[#This Row],[CorrectWinnerPrediction]]="Y", 1, 0))+(($AX$12)*IF(Table2[[#This Row],[CorrectAwayScorePrediction]]="Y", 1, 0))+(($AX$13)*IF(Table2[[#This Row],[CorrectHomeScorePrediction]]="Y", 1, 0))</f>
        <v>1</v>
      </c>
      <c r="AD1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$AV$31:$AV$40)), 0) &gt; 0, 1, 0) + IF(IFERROR(FIND(Table2[[#This Row],[HomeTeam]], _xlfn.TEXTJOIN(";", 1, $AV$31:$AV$40)),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2">
        <f>(($AX$11)*IF(Table2[[#This Row],[CorrectWinnerPrediction]]="Y", 1, 0))+(($AX$12)*IF(Table2[[#This Row],[CorrectAwayScorePrediction]]="Y", 1, 0))+(($AX$13)*IF(Table2[[#This Row],[CorrectHomeScorePrediction]]="Y", 1, 0))</f>
        <v>0.9</v>
      </c>
      <c r="AD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$AV$31:$AV$40)), 0) &gt; 0, 1, 0) + IF(IFERROR(FIND(Table2[[#This Row],[HomeTeam]], _xlfn.TEXTJOIN(";", 1, $AV$31:$AV$40)),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2">
        <f>(($AX$11)*IF(Table2[[#This Row],[CorrectWinnerPrediction]]="Y", 1, 0))+(($AX$12)*IF(Table2[[#This Row],[CorrectAwayScorePrediction]]="Y", 1, 0))+(($AX$13)*IF(Table2[[#This Row],[CorrectHomeScorePrediction]]="Y", 1, 0))</f>
        <v>0.8</v>
      </c>
      <c r="AD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$AV$31:$AV$40)), 0) &gt; 0, 1, 0) + IF(IFERROR(FIND(Table2[[#This Row],[HomeTeam]], _xlfn.TEXTJOIN(";", 1, $AV$31:$AV$40)),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2">
        <f>(($AX$11)*IF(Table2[[#This Row],[CorrectWinnerPrediction]]="Y", 1, 0))+(($AX$12)*IF(Table2[[#This Row],[CorrectAwayScorePrediction]]="Y", 1, 0))+(($AX$13)*IF(Table2[[#This Row],[CorrectHomeScorePrediction]]="Y", 1, 0))</f>
        <v>1</v>
      </c>
      <c r="AD1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$AV$31:$AV$40)), 0) &gt; 0, 1, 0) + IF(IFERROR(FIND(Table2[[#This Row],[HomeTeam]], _xlfn.TEXTJOIN(";", 1, $AV$31:$AV$40)),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1">
        <f>(($AX$11)*IF(Table2[[#This Row],[CorrectWinnerPrediction]]="Y", 1, 0))+(($AX$12)*IF(Table2[[#This Row],[CorrectAwayScorePrediction]]="Y", 1, 0))+(($AX$13)*IF(Table2[[#This Row],[CorrectHomeScorePrediction]]="Y", 1, 0))</f>
        <v>0.9</v>
      </c>
      <c r="AD1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$AV$31:$AV$40)), 0) &gt; 0, 1, 0) + IF(IFERROR(FIND(Table2[[#This Row],[HomeTeam]], _xlfn.TEXTJOIN(";", 1, $AV$31:$AV$40)),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2">
        <f>(($AX$11)*IF(Table2[[#This Row],[CorrectWinnerPrediction]]="Y", 1, 0))+(($AX$12)*IF(Table2[[#This Row],[CorrectAwayScorePrediction]]="Y", 1, 0))+(($AX$13)*IF(Table2[[#This Row],[CorrectHomeScorePrediction]]="Y", 1, 0))</f>
        <v>0.9</v>
      </c>
      <c r="AD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$AV$31:$AV$40)), 0) &gt; 0, 1, 0) + IF(IFERROR(FIND(Table2[[#This Row],[HomeTeam]], _xlfn.TEXTJOIN(";", 1, $AV$31:$AV$40)),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2">
        <f>(($AX$11)*IF(Table2[[#This Row],[CorrectWinnerPrediction]]="Y", 1, 0))+(($AX$12)*IF(Table2[[#This Row],[CorrectAwayScorePrediction]]="Y", 1, 0))+(($AX$13)*IF(Table2[[#This Row],[CorrectHomeScorePrediction]]="Y", 1, 0))</f>
        <v>0</v>
      </c>
      <c r="AD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$AV$31:$AV$40)), 0) &gt; 0, 1, 0) + IF(IFERROR(FIND(Table2[[#This Row],[HomeTeam]], _xlfn.TEXTJOIN(";", 1, $AV$31:$AV$40)),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2">
        <f>(($AX$11)*IF(Table2[[#This Row],[CorrectWinnerPrediction]]="Y", 1, 0))+(($AX$12)*IF(Table2[[#This Row],[CorrectAwayScorePrediction]]="Y", 1, 0))+(($AX$13)*IF(Table2[[#This Row],[CorrectHomeScorePrediction]]="Y", 1, 0))</f>
        <v>0</v>
      </c>
      <c r="AD1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$AV$31:$AV$40)), 0) &gt; 0, 1, 0) + IF(IFERROR(FIND(Table2[[#This Row],[HomeTeam]], _xlfn.TEXTJOIN(";", 1, $AV$31:$AV$40)),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2">
        <f>(($AX$11)*IF(Table2[[#This Row],[CorrectWinnerPrediction]]="Y", 1, 0))+(($AX$12)*IF(Table2[[#This Row],[CorrectAwayScorePrediction]]="Y", 1, 0))+(($AX$13)*IF(Table2[[#This Row],[CorrectHomeScorePrediction]]="Y", 1, 0))</f>
        <v>0.1</v>
      </c>
      <c r="AD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$AV$31:$AV$40)), 0) &gt; 0, 1, 0) + IF(IFERROR(FIND(Table2[[#This Row],[HomeTeam]], _xlfn.TEXTJOIN(";", 1, $AV$31:$AV$40)),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2">
        <f>(($AX$11)*IF(Table2[[#This Row],[CorrectWinnerPrediction]]="Y", 1, 0))+(($AX$12)*IF(Table2[[#This Row],[CorrectAwayScorePrediction]]="Y", 1, 0))+(($AX$13)*IF(Table2[[#This Row],[CorrectHomeScorePrediction]]="Y", 1, 0))</f>
        <v>0</v>
      </c>
      <c r="AD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$AV$31:$AV$40)), 0) &gt; 0, 1, 0) + IF(IFERROR(FIND(Table2[[#This Row],[HomeTeam]], _xlfn.TEXTJOIN(";", 1, $AV$31:$AV$40)),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2">
        <f>(($AX$11)*IF(Table2[[#This Row],[CorrectWinnerPrediction]]="Y", 1, 0))+(($AX$12)*IF(Table2[[#This Row],[CorrectAwayScorePrediction]]="Y", 1, 0))+(($AX$13)*IF(Table2[[#This Row],[CorrectHomeScorePrediction]]="Y", 1, 0))</f>
        <v>0</v>
      </c>
      <c r="AD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$AV$31:$AV$40)), 0) &gt; 0, 1, 0) + IF(IFERROR(FIND(Table2[[#This Row],[HomeTeam]], _xlfn.TEXTJOIN(";", 1, $AV$31:$AV$40)),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2">
        <f>(($AX$11)*IF(Table2[[#This Row],[CorrectWinnerPrediction]]="Y", 1, 0))+(($AX$12)*IF(Table2[[#This Row],[CorrectAwayScorePrediction]]="Y", 1, 0))+(($AX$13)*IF(Table2[[#This Row],[CorrectHomeScorePrediction]]="Y", 1, 0))</f>
        <v>0.1</v>
      </c>
      <c r="AD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$AV$31:$AV$40)), 0) &gt; 0, 1, 0) + IF(IFERROR(FIND(Table2[[#This Row],[HomeTeam]], _xlfn.TEXTJOIN(";", 1, $AV$31:$AV$40)),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1">
        <f>(($AX$11)*IF(Table2[[#This Row],[CorrectWinnerPrediction]]="Y", 1, 0))+(($AX$12)*IF(Table2[[#This Row],[CorrectAwayScorePrediction]]="Y", 1, 0))+(($AX$13)*IF(Table2[[#This Row],[CorrectHomeScorePrediction]]="Y", 1, 0))</f>
        <v>0</v>
      </c>
      <c r="AD1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$AV$31:$AV$40)), 0) &gt; 0, 1, 0) + IF(IFERROR(FIND(Table2[[#This Row],[HomeTeam]], _xlfn.TEXTJOIN(";", 1, $AV$31:$AV$40)),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2">
        <f>(($AX$11)*IF(Table2[[#This Row],[CorrectWinnerPrediction]]="Y", 1, 0))+(($AX$12)*IF(Table2[[#This Row],[CorrectAwayScorePrediction]]="Y", 1, 0))+(($AX$13)*IF(Table2[[#This Row],[CorrectHomeScorePrediction]]="Y", 1, 0))</f>
        <v>0</v>
      </c>
      <c r="AD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$AV$31:$AV$40)), 0) &gt; 0, 1, 0) + IF(IFERROR(FIND(Table2[[#This Row],[HomeTeam]], _xlfn.TEXTJOIN(";", 1, $AV$31:$AV$40)),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2">
        <f>(($AX$11)*IF(Table2[[#This Row],[CorrectWinnerPrediction]]="Y", 1, 0))+(($AX$12)*IF(Table2[[#This Row],[CorrectAwayScorePrediction]]="Y", 1, 0))+(($AX$13)*IF(Table2[[#This Row],[CorrectHomeScorePrediction]]="Y", 1, 0))</f>
        <v>0.8</v>
      </c>
      <c r="AD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$AV$31:$AV$40)), 0) &gt; 0, 1, 0) + IF(IFERROR(FIND(Table2[[#This Row],[HomeTeam]], _xlfn.TEXTJOIN(";", 1, $AV$31:$AV$40)),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2">
        <f>(($AX$11)*IF(Table2[[#This Row],[CorrectWinnerPrediction]]="Y", 1, 0))+(($AX$12)*IF(Table2[[#This Row],[CorrectAwayScorePrediction]]="Y", 1, 0))+(($AX$13)*IF(Table2[[#This Row],[CorrectHomeScorePrediction]]="Y", 1, 0))</f>
        <v>0.8</v>
      </c>
      <c r="AD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$AV$31:$AV$40)), 0) &gt; 0, 1, 0) + IF(IFERROR(FIND(Table2[[#This Row],[HomeTeam]], _xlfn.TEXTJOIN(";", 1, $AV$31:$AV$40)),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2">
        <f>(($AX$11)*IF(Table2[[#This Row],[CorrectWinnerPrediction]]="Y", 1, 0))+(($AX$12)*IF(Table2[[#This Row],[CorrectAwayScorePrediction]]="Y", 1, 0))+(($AX$13)*IF(Table2[[#This Row],[CorrectHomeScorePrediction]]="Y", 1, 0))</f>
        <v>0.8</v>
      </c>
      <c r="AD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$AV$31:$AV$40)), 0) &gt; 0, 1, 0) + IF(IFERROR(FIND(Table2[[#This Row],[HomeTeam]], _xlfn.TEXTJOIN(";", 1, $AV$31:$AV$40)),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2">
        <f>(($AX$11)*IF(Table2[[#This Row],[CorrectWinnerPrediction]]="Y", 1, 0))+(($AX$12)*IF(Table2[[#This Row],[CorrectAwayScorePrediction]]="Y", 1, 0))+(($AX$13)*IF(Table2[[#This Row],[CorrectHomeScorePrediction]]="Y", 1, 0))</f>
        <v>0.8</v>
      </c>
      <c r="AD1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$AV$31:$AV$40)), 0) &gt; 0, 1, 0) + IF(IFERROR(FIND(Table2[[#This Row],[HomeTeam]], _xlfn.TEXTJOIN(";", 1, $AV$31:$AV$40)),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2">
        <f>(($AX$11)*IF(Table2[[#This Row],[CorrectWinnerPrediction]]="Y", 1, 0))+(($AX$12)*IF(Table2[[#This Row],[CorrectAwayScorePrediction]]="Y", 1, 0))+(($AX$13)*IF(Table2[[#This Row],[CorrectHomeScorePrediction]]="Y", 1, 0))</f>
        <v>0.8</v>
      </c>
      <c r="AD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$AV$31:$AV$40)), 0) &gt; 0, 1, 0) + IF(IFERROR(FIND(Table2[[#This Row],[HomeTeam]], _xlfn.TEXTJOIN(";", 1, $AV$31:$AV$40)),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1">
        <f>(($AX$11)*IF(Table2[[#This Row],[CorrectWinnerPrediction]]="Y", 1, 0))+(($AX$12)*IF(Table2[[#This Row],[CorrectAwayScorePrediction]]="Y", 1, 0))+(($AX$13)*IF(Table2[[#This Row],[CorrectHomeScorePrediction]]="Y", 1, 0))</f>
        <v>0</v>
      </c>
      <c r="AD1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$AV$31:$AV$40)), 0) &gt; 0, 1, 0) + IF(IFERROR(FIND(Table2[[#This Row],[HomeTeam]], _xlfn.TEXTJOIN(";", 1, $AV$31:$AV$40)),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2">
        <f>(($AX$11)*IF(Table2[[#This Row],[CorrectWinnerPrediction]]="Y", 1, 0))+(($AX$12)*IF(Table2[[#This Row],[CorrectAwayScorePrediction]]="Y", 1, 0))+(($AX$13)*IF(Table2[[#This Row],[CorrectHomeScorePrediction]]="Y", 1, 0))</f>
        <v>0.8</v>
      </c>
      <c r="AD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$AV$31:$AV$40)), 0) &gt; 0, 1, 0) + IF(IFERROR(FIND(Table2[[#This Row],[HomeTeam]], _xlfn.TEXTJOIN(";", 1, $AV$31:$AV$40)),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2">
        <f>(($AX$11)*IF(Table2[[#This Row],[CorrectWinnerPrediction]]="Y", 1, 0))+(($AX$12)*IF(Table2[[#This Row],[CorrectAwayScorePrediction]]="Y", 1, 0))+(($AX$13)*IF(Table2[[#This Row],[CorrectHomeScorePrediction]]="Y", 1, 0))</f>
        <v>0.8</v>
      </c>
      <c r="AD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$AV$31:$AV$40)), 0) &gt; 0, 1, 0) + IF(IFERROR(FIND(Table2[[#This Row],[HomeTeam]], _xlfn.TEXTJOIN(";", 1, $AV$31:$AV$40)),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2">
        <f>(($AX$11)*IF(Table2[[#This Row],[CorrectWinnerPrediction]]="Y", 1, 0))+(($AX$12)*IF(Table2[[#This Row],[CorrectAwayScorePrediction]]="Y", 1, 0))+(($AX$13)*IF(Table2[[#This Row],[CorrectHomeScorePrediction]]="Y", 1, 0))</f>
        <v>0.1</v>
      </c>
      <c r="AD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$AV$31:$AV$40)), 0) &gt; 0, 1, 0) + IF(IFERROR(FIND(Table2[[#This Row],[HomeTeam]], _xlfn.TEXTJOIN(";", 1, $AV$31:$AV$40)),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2">
        <f>(($AX$11)*IF(Table2[[#This Row],[CorrectWinnerPrediction]]="Y", 1, 0))+(($AX$12)*IF(Table2[[#This Row],[CorrectAwayScorePrediction]]="Y", 1, 0))+(($AX$13)*IF(Table2[[#This Row],[CorrectHomeScorePrediction]]="Y", 1, 0))</f>
        <v>0</v>
      </c>
      <c r="AD1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$AV$31:$AV$40)), 0) &gt; 0, 1, 0) + IF(IFERROR(FIND(Table2[[#This Row],[HomeTeam]], _xlfn.TEXTJOIN(";", 1, $AV$31:$AV$40)),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2">
        <f>(($AX$11)*IF(Table2[[#This Row],[CorrectWinnerPrediction]]="Y", 1, 0))+(($AX$12)*IF(Table2[[#This Row],[CorrectAwayScorePrediction]]="Y", 1, 0))+(($AX$13)*IF(Table2[[#This Row],[CorrectHomeScorePrediction]]="Y", 1, 0))</f>
        <v>0.8</v>
      </c>
      <c r="AD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$AV$31:$AV$40)), 0) &gt; 0, 1, 0) + IF(IFERROR(FIND(Table2[[#This Row],[HomeTeam]], _xlfn.TEXTJOIN(";", 1, $AV$31:$AV$40)),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1">
        <f>(($AX$11)*IF(Table2[[#This Row],[CorrectWinnerPrediction]]="Y", 1, 0))+(($AX$12)*IF(Table2[[#This Row],[CorrectAwayScorePrediction]]="Y", 1, 0))+(($AX$13)*IF(Table2[[#This Row],[CorrectHomeScorePrediction]]="Y", 1, 0))</f>
        <v>0</v>
      </c>
      <c r="AD1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$AV$31:$AV$40)), 0) &gt; 0, 1, 0) + IF(IFERROR(FIND(Table2[[#This Row],[HomeTeam]], _xlfn.TEXTJOIN(";", 1, $AV$31:$AV$40)),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2">
        <f>(($AX$11)*IF(Table2[[#This Row],[CorrectWinnerPrediction]]="Y", 1, 0))+(($AX$12)*IF(Table2[[#This Row],[CorrectAwayScorePrediction]]="Y", 1, 0))+(($AX$13)*IF(Table2[[#This Row],[CorrectHomeScorePrediction]]="Y", 1, 0))</f>
        <v>0.8</v>
      </c>
      <c r="AD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$AV$31:$AV$40)), 0) &gt; 0, 1, 0) + IF(IFERROR(FIND(Table2[[#This Row],[HomeTeam]], _xlfn.TEXTJOIN(";", 1, $AV$31:$AV$40)),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2">
        <f>(($AX$11)*IF(Table2[[#This Row],[CorrectWinnerPrediction]]="Y", 1, 0))+(($AX$12)*IF(Table2[[#This Row],[CorrectAwayScorePrediction]]="Y", 1, 0))+(($AX$13)*IF(Table2[[#This Row],[CorrectHomeScorePrediction]]="Y", 1, 0))</f>
        <v>0</v>
      </c>
      <c r="AD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$AV$31:$AV$40)), 0) &gt; 0, 1, 0) + IF(IFERROR(FIND(Table2[[#This Row],[HomeTeam]], _xlfn.TEXTJOIN(";", 1, $AV$31:$AV$40)),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2">
        <f>(($AX$11)*IF(Table2[[#This Row],[CorrectWinnerPrediction]]="Y", 1, 0))+(($AX$12)*IF(Table2[[#This Row],[CorrectAwayScorePrediction]]="Y", 1, 0))+(($AX$13)*IF(Table2[[#This Row],[CorrectHomeScorePrediction]]="Y", 1, 0))</f>
        <v>0</v>
      </c>
      <c r="AD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$AV$31:$AV$40)), 0) &gt; 0, 1, 0) + IF(IFERROR(FIND(Table2[[#This Row],[HomeTeam]], _xlfn.TEXTJOIN(";", 1, $AV$31:$AV$40)),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2">
        <f>(($AX$11)*IF(Table2[[#This Row],[CorrectWinnerPrediction]]="Y", 1, 0))+(($AX$12)*IF(Table2[[#This Row],[CorrectAwayScorePrediction]]="Y", 1, 0))+(($AX$13)*IF(Table2[[#This Row],[CorrectHomeScorePrediction]]="Y", 1, 0))</f>
        <v>0.8</v>
      </c>
      <c r="AD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$AV$31:$AV$40)), 0) &gt; 0, 1, 0) + IF(IFERROR(FIND(Table2[[#This Row],[HomeTeam]], _xlfn.TEXTJOIN(";", 1, $AV$31:$AV$40)),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2">
        <f>(($AX$11)*IF(Table2[[#This Row],[CorrectWinnerPrediction]]="Y", 1, 0))+(($AX$12)*IF(Table2[[#This Row],[CorrectAwayScorePrediction]]="Y", 1, 0))+(($AX$13)*IF(Table2[[#This Row],[CorrectHomeScorePrediction]]="Y", 1, 0))</f>
        <v>0</v>
      </c>
      <c r="AD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$AV$31:$AV$40)), 0) &gt; 0, 1, 0) + IF(IFERROR(FIND(Table2[[#This Row],[HomeTeam]], _xlfn.TEXTJOIN(";", 1, $AV$31:$AV$40)),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2">
        <f>(($AX$11)*IF(Table2[[#This Row],[CorrectWinnerPrediction]]="Y", 1, 0))+(($AX$12)*IF(Table2[[#This Row],[CorrectAwayScorePrediction]]="Y", 1, 0))+(($AX$13)*IF(Table2[[#This Row],[CorrectHomeScorePrediction]]="Y", 1, 0))</f>
        <v>0</v>
      </c>
      <c r="AD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$AV$31:$AV$40)), 0) &gt; 0, 1, 0) + IF(IFERROR(FIND(Table2[[#This Row],[HomeTeam]], _xlfn.TEXTJOIN(";", 1, $AV$31:$AV$40)),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1">
        <f>(($AX$11)*IF(Table2[[#This Row],[CorrectWinnerPrediction]]="Y", 1, 0))+(($AX$12)*IF(Table2[[#This Row],[CorrectAwayScorePrediction]]="Y", 1, 0))+(($AX$13)*IF(Table2[[#This Row],[CorrectHomeScorePrediction]]="Y", 1, 0))</f>
        <v>0</v>
      </c>
      <c r="AD16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$AV$31:$AV$40)), 0) &gt; 0, 1, 0) + IF(IFERROR(FIND(Table2[[#This Row],[HomeTeam]], _xlfn.TEXTJOIN(";", 1, $AV$31:$AV$40)),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2">
        <f>(($AX$11)*IF(Table2[[#This Row],[CorrectWinnerPrediction]]="Y", 1, 0))+(($AX$12)*IF(Table2[[#This Row],[CorrectAwayScorePrediction]]="Y", 1, 0))+(($AX$13)*IF(Table2[[#This Row],[CorrectHomeScorePrediction]]="Y", 1, 0))</f>
        <v>0</v>
      </c>
      <c r="AD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$AV$31:$AV$40)), 0) &gt; 0, 1, 0) + IF(IFERROR(FIND(Table2[[#This Row],[HomeTeam]], _xlfn.TEXTJOIN(";", 1, $AV$31:$AV$40)),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2">
        <f>(($AX$11)*IF(Table2[[#This Row],[CorrectWinnerPrediction]]="Y", 1, 0))+(($AX$12)*IF(Table2[[#This Row],[CorrectAwayScorePrediction]]="Y", 1, 0))+(($AX$13)*IF(Table2[[#This Row],[CorrectHomeScorePrediction]]="Y", 1, 0))</f>
        <v>0</v>
      </c>
      <c r="AD1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$AV$31:$AV$40)), 0) &gt; 0, 1, 0) + IF(IFERROR(FIND(Table2[[#This Row],[HomeTeam]], _xlfn.TEXTJOIN(";", 1, $AV$31:$AV$40)),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2">
        <f>(($AX$11)*IF(Table2[[#This Row],[CorrectWinnerPrediction]]="Y", 1, 0))+(($AX$12)*IF(Table2[[#This Row],[CorrectAwayScorePrediction]]="Y", 1, 0))+(($AX$13)*IF(Table2[[#This Row],[CorrectHomeScorePrediction]]="Y", 1, 0))</f>
        <v>0.8</v>
      </c>
      <c r="AD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$AV$31:$AV$40)), 0) &gt; 0, 1, 0) + IF(IFERROR(FIND(Table2[[#This Row],[HomeTeam]], _xlfn.TEXTJOIN(";", 1, $AV$31:$AV$40)),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2">
        <f>(($AX$11)*IF(Table2[[#This Row],[CorrectWinnerPrediction]]="Y", 1, 0))+(($AX$12)*IF(Table2[[#This Row],[CorrectAwayScorePrediction]]="Y", 1, 0))+(($AX$13)*IF(Table2[[#This Row],[CorrectHomeScorePrediction]]="Y", 1, 0))</f>
        <v>0.9</v>
      </c>
      <c r="AD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$AV$31:$AV$40)), 0) &gt; 0, 1, 0) + IF(IFERROR(FIND(Table2[[#This Row],[HomeTeam]], _xlfn.TEXTJOIN(";", 1, $AV$31:$AV$40)),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2">
        <f>(($AX$11)*IF(Table2[[#This Row],[CorrectWinnerPrediction]]="Y", 1, 0))+(($AX$12)*IF(Table2[[#This Row],[CorrectAwayScorePrediction]]="Y", 1, 0))+(($AX$13)*IF(Table2[[#This Row],[CorrectHomeScorePrediction]]="Y", 1, 0))</f>
        <v>0</v>
      </c>
      <c r="AD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$AV$31:$AV$40)), 0) &gt; 0, 1, 0) + IF(IFERROR(FIND(Table2[[#This Row],[HomeTeam]], _xlfn.TEXTJOIN(";", 1, $AV$31:$AV$40)),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1">
        <f>(($AX$11)*IF(Table2[[#This Row],[CorrectWinnerPrediction]]="Y", 1, 0))+(($AX$12)*IF(Table2[[#This Row],[CorrectAwayScorePrediction]]="Y", 1, 0))+(($AX$13)*IF(Table2[[#This Row],[CorrectHomeScorePrediction]]="Y", 1, 0))</f>
        <v>0.8</v>
      </c>
      <c r="AD17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$AV$31:$AV$40)), 0) &gt; 0, 1, 0) + IF(IFERROR(FIND(Table2[[#This Row],[HomeTeam]], _xlfn.TEXTJOIN(";", 1, $AV$31:$AV$40)),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2">
        <f>(($AX$11)*IF(Table2[[#This Row],[CorrectWinnerPrediction]]="Y", 1, 0))+(($AX$12)*IF(Table2[[#This Row],[CorrectAwayScorePrediction]]="Y", 1, 0))+(($AX$13)*IF(Table2[[#This Row],[CorrectHomeScorePrediction]]="Y", 1, 0))</f>
        <v>0.8</v>
      </c>
      <c r="AD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$AV$31:$AV$40)), 0) &gt; 0, 1, 0) + IF(IFERROR(FIND(Table2[[#This Row],[HomeTeam]], _xlfn.TEXTJOIN(";", 1, $AV$31:$AV$40)),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2">
        <f>(($AX$11)*IF(Table2[[#This Row],[CorrectWinnerPrediction]]="Y", 1, 0))+(($AX$12)*IF(Table2[[#This Row],[CorrectAwayScorePrediction]]="Y", 1, 0))+(($AX$13)*IF(Table2[[#This Row],[CorrectHomeScorePrediction]]="Y", 1, 0))</f>
        <v>0</v>
      </c>
      <c r="AD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$AV$31:$AV$40)), 0) &gt; 0, 1, 0) + IF(IFERROR(FIND(Table2[[#This Row],[HomeTeam]], _xlfn.TEXTJOIN(";", 1, $AV$31:$AV$40)),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2">
        <f>(($AX$11)*IF(Table2[[#This Row],[CorrectWinnerPrediction]]="Y", 1, 0))+(($AX$12)*IF(Table2[[#This Row],[CorrectAwayScorePrediction]]="Y", 1, 0))+(($AX$13)*IF(Table2[[#This Row],[CorrectHomeScorePrediction]]="Y", 1, 0))</f>
        <v>0</v>
      </c>
      <c r="AD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$AV$31:$AV$40)), 0) &gt; 0, 1, 0) + IF(IFERROR(FIND(Table2[[#This Row],[HomeTeam]], _xlfn.TEXTJOIN(";", 1, $AV$31:$AV$40)),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2">
        <f>(($AX$11)*IF(Table2[[#This Row],[CorrectWinnerPrediction]]="Y", 1, 0))+(($AX$12)*IF(Table2[[#This Row],[CorrectAwayScorePrediction]]="Y", 1, 0))+(($AX$13)*IF(Table2[[#This Row],[CorrectHomeScorePrediction]]="Y", 1, 0))</f>
        <v>0.9</v>
      </c>
      <c r="AD1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$AV$31:$AV$40)), 0) &gt; 0, 1, 0) + IF(IFERROR(FIND(Table2[[#This Row],[HomeTeam]], _xlfn.TEXTJOIN(";", 1, $AV$31:$AV$40)),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2">
        <f>(($AX$11)*IF(Table2[[#This Row],[CorrectWinnerPrediction]]="Y", 1, 0))+(($AX$12)*IF(Table2[[#This Row],[CorrectAwayScorePrediction]]="Y", 1, 0))+(($AX$13)*IF(Table2[[#This Row],[CorrectHomeScorePrediction]]="Y", 1, 0))</f>
        <v>0.8</v>
      </c>
      <c r="AD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$AV$31:$AV$40)), 0) &gt; 0, 1, 0) + IF(IFERROR(FIND(Table2[[#This Row],[HomeTeam]], _xlfn.TEXTJOIN(";", 1, $AV$31:$AV$40)),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2">
        <f>(($AX$11)*IF(Table2[[#This Row],[CorrectWinnerPrediction]]="Y", 1, 0))+(($AX$12)*IF(Table2[[#This Row],[CorrectAwayScorePrediction]]="Y", 1, 0))+(($AX$13)*IF(Table2[[#This Row],[CorrectHomeScorePrediction]]="Y", 1, 0))</f>
        <v>0.1</v>
      </c>
      <c r="AD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$AV$31:$AV$40)), 0) &gt; 0, 1, 0) + IF(IFERROR(FIND(Table2[[#This Row],[HomeTeam]], _xlfn.TEXTJOIN(";", 1, $AV$31:$AV$40)),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2">
        <f>(($AX$11)*IF(Table2[[#This Row],[CorrectWinnerPrediction]]="Y", 1, 0))+(($AX$12)*IF(Table2[[#This Row],[CorrectAwayScorePrediction]]="Y", 1, 0))+(($AX$13)*IF(Table2[[#This Row],[CorrectHomeScorePrediction]]="Y", 1, 0))</f>
        <v>0.8</v>
      </c>
      <c r="AD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$AV$31:$AV$40)), 0) &gt; 0, 1, 0) + IF(IFERROR(FIND(Table2[[#This Row],[HomeTeam]], _xlfn.TEXTJOIN(";", 1, $AV$31:$AV$40)),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2">
        <f>(($AX$11)*IF(Table2[[#This Row],[CorrectWinnerPrediction]]="Y", 1, 0))+(($AX$12)*IF(Table2[[#This Row],[CorrectAwayScorePrediction]]="Y", 1, 0))+(($AX$13)*IF(Table2[[#This Row],[CorrectHomeScorePrediction]]="Y", 1, 0))</f>
        <v>0.8</v>
      </c>
      <c r="AD1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$AV$31:$AV$40)), 0) &gt; 0, 1, 0) + IF(IFERROR(FIND(Table2[[#This Row],[HomeTeam]], _xlfn.TEXTJOIN(";", 1, $AV$31:$AV$40)),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2">
        <f>(($AX$11)*IF(Table2[[#This Row],[CorrectWinnerPrediction]]="Y", 1, 0))+(($AX$12)*IF(Table2[[#This Row],[CorrectAwayScorePrediction]]="Y", 1, 0))+(($AX$13)*IF(Table2[[#This Row],[CorrectHomeScorePrediction]]="Y", 1, 0))</f>
        <v>0.8</v>
      </c>
      <c r="AD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$AV$31:$AV$40)), 0) &gt; 0, 1, 0) + IF(IFERROR(FIND(Table2[[#This Row],[HomeTeam]], _xlfn.TEXTJOIN(";", 1, $AV$31:$AV$40)),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2">
        <f>(($AX$11)*IF(Table2[[#This Row],[CorrectWinnerPrediction]]="Y", 1, 0))+(($AX$12)*IF(Table2[[#This Row],[CorrectAwayScorePrediction]]="Y", 1, 0))+(($AX$13)*IF(Table2[[#This Row],[CorrectHomeScorePrediction]]="Y", 1, 0))</f>
        <v>0.9</v>
      </c>
      <c r="AD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$AV$31:$AV$40)), 0) &gt; 0, 1, 0) + IF(IFERROR(FIND(Table2[[#This Row],[HomeTeam]], _xlfn.TEXTJOIN(";", 1, $AV$31:$AV$40)),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1">
        <f>(($AX$11)*IF(Table2[[#This Row],[CorrectWinnerPrediction]]="Y", 1, 0))+(($AX$12)*IF(Table2[[#This Row],[CorrectAwayScorePrediction]]="Y", 1, 0))+(($AX$13)*IF(Table2[[#This Row],[CorrectHomeScorePrediction]]="Y", 1, 0))</f>
        <v>0.9</v>
      </c>
      <c r="AD1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$AV$31:$AV$40)), 0) &gt; 0, 1, 0) + IF(IFERROR(FIND(Table2[[#This Row],[HomeTeam]], _xlfn.TEXTJOIN(";", 1, $AV$31:$AV$40)),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2">
        <f>(($AX$11)*IF(Table2[[#This Row],[CorrectWinnerPrediction]]="Y", 1, 0))+(($AX$12)*IF(Table2[[#This Row],[CorrectAwayScorePrediction]]="Y", 1, 0))+(($AX$13)*IF(Table2[[#This Row],[CorrectHomeScorePrediction]]="Y", 1, 0))</f>
        <v>0.9</v>
      </c>
      <c r="AD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$AV$31:$AV$40)), 0) &gt; 0, 1, 0) + IF(IFERROR(FIND(Table2[[#This Row],[HomeTeam]], _xlfn.TEXTJOIN(";", 1, $AV$31:$AV$40)),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2">
        <f>(($AX$11)*IF(Table2[[#This Row],[CorrectWinnerPrediction]]="Y", 1, 0))+(($AX$12)*IF(Table2[[#This Row],[CorrectAwayScorePrediction]]="Y", 1, 0))+(($AX$13)*IF(Table2[[#This Row],[CorrectHomeScorePrediction]]="Y", 1, 0))</f>
        <v>0.8</v>
      </c>
      <c r="AD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$AV$31:$AV$40)), 0) &gt; 0, 1, 0) + IF(IFERROR(FIND(Table2[[#This Row],[HomeTeam]], _xlfn.TEXTJOIN(";", 1, $AV$31:$AV$40)),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2">
        <f>(($AX$11)*IF(Table2[[#This Row],[CorrectWinnerPrediction]]="Y", 1, 0))+(($AX$12)*IF(Table2[[#This Row],[CorrectAwayScorePrediction]]="Y", 1, 0))+(($AX$13)*IF(Table2[[#This Row],[CorrectHomeScorePrediction]]="Y", 1, 0))</f>
        <v>0</v>
      </c>
      <c r="AD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$AV$31:$AV$40)), 0) &gt; 0, 1, 0) + IF(IFERROR(FIND(Table2[[#This Row],[HomeTeam]], _xlfn.TEXTJOIN(";", 1, $AV$31:$AV$40)),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2">
        <f>(($AX$11)*IF(Table2[[#This Row],[CorrectWinnerPrediction]]="Y", 1, 0))+(($AX$12)*IF(Table2[[#This Row],[CorrectAwayScorePrediction]]="Y", 1, 0))+(($AX$13)*IF(Table2[[#This Row],[CorrectHomeScorePrediction]]="Y", 1, 0))</f>
        <v>0</v>
      </c>
      <c r="AD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$AV$31:$AV$40)), 0) &gt; 0, 1, 0) + IF(IFERROR(FIND(Table2[[#This Row],[HomeTeam]], _xlfn.TEXTJOIN(";", 1, $AV$31:$AV$40)),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2">
        <f>(($AX$11)*IF(Table2[[#This Row],[CorrectWinnerPrediction]]="Y", 1, 0))+(($AX$12)*IF(Table2[[#This Row],[CorrectAwayScorePrediction]]="Y", 1, 0))+(($AX$13)*IF(Table2[[#This Row],[CorrectHomeScorePrediction]]="Y", 1, 0))</f>
        <v>0.8</v>
      </c>
      <c r="AD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$AV$31:$AV$40)), 0) &gt; 0, 1, 0) + IF(IFERROR(FIND(Table2[[#This Row],[HomeTeam]], _xlfn.TEXTJOIN(";", 1, $AV$31:$AV$40)),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2">
        <f>(($AX$11)*IF(Table2[[#This Row],[CorrectWinnerPrediction]]="Y", 1, 0))+(($AX$12)*IF(Table2[[#This Row],[CorrectAwayScorePrediction]]="Y", 1, 0))+(($AX$13)*IF(Table2[[#This Row],[CorrectHomeScorePrediction]]="Y", 1, 0))</f>
        <v>0</v>
      </c>
      <c r="AD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$AV$31:$AV$40)), 0) &gt; 0, 1, 0) + IF(IFERROR(FIND(Table2[[#This Row],[HomeTeam]], _xlfn.TEXTJOIN(";", 1, $AV$31:$AV$40)),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1">
        <f>(($AX$11)*IF(Table2[[#This Row],[CorrectWinnerPrediction]]="Y", 1, 0))+(($AX$12)*IF(Table2[[#This Row],[CorrectAwayScorePrediction]]="Y", 1, 0))+(($AX$13)*IF(Table2[[#This Row],[CorrectHomeScorePrediction]]="Y", 1, 0))</f>
        <v>0</v>
      </c>
      <c r="AD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$AV$31:$AV$40)), 0) &gt; 0, 1, 0) + IF(IFERROR(FIND(Table2[[#This Row],[HomeTeam]], _xlfn.TEXTJOIN(";", 1, $AV$31:$AV$40)),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2">
        <f>(($AX$11)*IF(Table2[[#This Row],[CorrectWinnerPrediction]]="Y", 1, 0))+(($AX$12)*IF(Table2[[#This Row],[CorrectAwayScorePrediction]]="Y", 1, 0))+(($AX$13)*IF(Table2[[#This Row],[CorrectHomeScorePrediction]]="Y", 1, 0))</f>
        <v>0.1</v>
      </c>
      <c r="AD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$AV$31:$AV$40)), 0) &gt; 0, 1, 0) + IF(IFERROR(FIND(Table2[[#This Row],[HomeTeam]], _xlfn.TEXTJOIN(";", 1, $AV$31:$AV$40)),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1">
        <f>(($AX$11)*IF(Table2[[#This Row],[CorrectWinnerPrediction]]="Y", 1, 0))+(($AX$12)*IF(Table2[[#This Row],[CorrectAwayScorePrediction]]="Y", 1, 0))+(($AX$13)*IF(Table2[[#This Row],[CorrectHomeScorePrediction]]="Y", 1, 0))</f>
        <v>0.8</v>
      </c>
      <c r="AD1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$AV$31:$AV$40)), 0) &gt; 0, 1, 0) + IF(IFERROR(FIND(Table2[[#This Row],[HomeTeam]], _xlfn.TEXTJOIN(";", 1, $AV$31:$AV$40)),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2">
        <f>(($AX$11)*IF(Table2[[#This Row],[CorrectWinnerPrediction]]="Y", 1, 0))+(($AX$12)*IF(Table2[[#This Row],[CorrectAwayScorePrediction]]="Y", 1, 0))+(($AX$13)*IF(Table2[[#This Row],[CorrectHomeScorePrediction]]="Y", 1, 0))</f>
        <v>0</v>
      </c>
      <c r="AD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$AV$31:$AV$40)), 0) &gt; 0, 1, 0) + IF(IFERROR(FIND(Table2[[#This Row],[HomeTeam]], _xlfn.TEXTJOIN(";", 1, $AV$31:$AV$40)),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2">
        <f>(($AX$11)*IF(Table2[[#This Row],[CorrectWinnerPrediction]]="Y", 1, 0))+(($AX$12)*IF(Table2[[#This Row],[CorrectAwayScorePrediction]]="Y", 1, 0))+(($AX$13)*IF(Table2[[#This Row],[CorrectHomeScorePrediction]]="Y", 1, 0))</f>
        <v>0.9</v>
      </c>
      <c r="AD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$AV$31:$AV$40)), 0) &gt; 0, 1, 0) + IF(IFERROR(FIND(Table2[[#This Row],[HomeTeam]], _xlfn.TEXTJOIN(";", 1, $AV$31:$AV$40)),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2">
        <f>(($AX$11)*IF(Table2[[#This Row],[CorrectWinnerPrediction]]="Y", 1, 0))+(($AX$12)*IF(Table2[[#This Row],[CorrectAwayScorePrediction]]="Y", 1, 0))+(($AX$13)*IF(Table2[[#This Row],[CorrectHomeScorePrediction]]="Y", 1, 0))</f>
        <v>0.9</v>
      </c>
      <c r="AD1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$AV$31:$AV$40)), 0) &gt; 0, 1, 0) + IF(IFERROR(FIND(Table2[[#This Row],[HomeTeam]], _xlfn.TEXTJOIN(";", 1, $AV$31:$AV$40)),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2">
        <f>(($AX$11)*IF(Table2[[#This Row],[CorrectWinnerPrediction]]="Y", 1, 0))+(($AX$12)*IF(Table2[[#This Row],[CorrectAwayScorePrediction]]="Y", 1, 0))+(($AX$13)*IF(Table2[[#This Row],[CorrectHomeScorePrediction]]="Y", 1, 0))</f>
        <v>0.8</v>
      </c>
      <c r="AD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$AV$31:$AV$40)), 0) &gt; 0, 1, 0) + IF(IFERROR(FIND(Table2[[#This Row],[HomeTeam]], _xlfn.TEXTJOIN(";", 1, $AV$31:$AV$40)),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2">
        <f>(($AX$11)*IF(Table2[[#This Row],[CorrectWinnerPrediction]]="Y", 1, 0))+(($AX$12)*IF(Table2[[#This Row],[CorrectAwayScorePrediction]]="Y", 1, 0))+(($AX$13)*IF(Table2[[#This Row],[CorrectHomeScorePrediction]]="Y", 1, 0))</f>
        <v>0.1</v>
      </c>
      <c r="AD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$AV$31:$AV$40)), 0) &gt; 0, 1, 0) + IF(IFERROR(FIND(Table2[[#This Row],[HomeTeam]], _xlfn.TEXTJOIN(";", 1, $AV$31:$AV$40)),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2">
        <f>(($AX$11)*IF(Table2[[#This Row],[CorrectWinnerPrediction]]="Y", 1, 0))+(($AX$12)*IF(Table2[[#This Row],[CorrectAwayScorePrediction]]="Y", 1, 0))+(($AX$13)*IF(Table2[[#This Row],[CorrectHomeScorePrediction]]="Y", 1, 0))</f>
        <v>0.1</v>
      </c>
      <c r="AD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$AV$31:$AV$40)), 0) &gt; 0, 1, 0) + IF(IFERROR(FIND(Table2[[#This Row],[HomeTeam]], _xlfn.TEXTJOIN(";", 1, $AV$31:$AV$40)),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2">
        <f>(($AX$11)*IF(Table2[[#This Row],[CorrectWinnerPrediction]]="Y", 1, 0))+(($AX$12)*IF(Table2[[#This Row],[CorrectAwayScorePrediction]]="Y", 1, 0))+(($AX$13)*IF(Table2[[#This Row],[CorrectHomeScorePrediction]]="Y", 1, 0))</f>
        <v>0</v>
      </c>
      <c r="AD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$AV$31:$AV$40)), 0) &gt; 0, 1, 0) + IF(IFERROR(FIND(Table2[[#This Row],[HomeTeam]], _xlfn.TEXTJOIN(";", 1, $AV$31:$AV$40)),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2">
        <f>(($AX$11)*IF(Table2[[#This Row],[CorrectWinnerPrediction]]="Y", 1, 0))+(($AX$12)*IF(Table2[[#This Row],[CorrectAwayScorePrediction]]="Y", 1, 0))+(($AX$13)*IF(Table2[[#This Row],[CorrectHomeScorePrediction]]="Y", 1, 0))</f>
        <v>0.8</v>
      </c>
      <c r="AD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$AV$31:$AV$40)), 0) &gt; 0, 1, 0) + IF(IFERROR(FIND(Table2[[#This Row],[HomeTeam]], _xlfn.TEXTJOIN(";", 1, $AV$31:$AV$40)),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2">
        <f>(($AX$11)*IF(Table2[[#This Row],[CorrectWinnerPrediction]]="Y", 1, 0))+(($AX$12)*IF(Table2[[#This Row],[CorrectAwayScorePrediction]]="Y", 1, 0))+(($AX$13)*IF(Table2[[#This Row],[CorrectHomeScorePrediction]]="Y", 1, 0))</f>
        <v>1</v>
      </c>
      <c r="AD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$AV$31:$AV$40)), 0) &gt; 0, 1, 0) + IF(IFERROR(FIND(Table2[[#This Row],[HomeTeam]], _xlfn.TEXTJOIN(";", 1, $AV$31:$AV$40)),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2">
        <f>(($AX$11)*IF(Table2[[#This Row],[CorrectWinnerPrediction]]="Y", 1, 0))+(($AX$12)*IF(Table2[[#This Row],[CorrectAwayScorePrediction]]="Y", 1, 0))+(($AX$13)*IF(Table2[[#This Row],[CorrectHomeScorePrediction]]="Y", 1, 0))</f>
        <v>0</v>
      </c>
      <c r="AD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$AV$31:$AV$40)), 0) &gt; 0, 1, 0) + IF(IFERROR(FIND(Table2[[#This Row],[HomeTeam]], _xlfn.TEXTJOIN(";", 1, $AV$31:$AV$40)),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1">
        <f>(($AX$11)*IF(Table2[[#This Row],[CorrectWinnerPrediction]]="Y", 1, 0))+(($AX$12)*IF(Table2[[#This Row],[CorrectAwayScorePrediction]]="Y", 1, 0))+(($AX$13)*IF(Table2[[#This Row],[CorrectHomeScorePrediction]]="Y", 1, 0))</f>
        <v>0.1</v>
      </c>
      <c r="AD2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$AV$31:$AV$40)), 0) &gt; 0, 1, 0) + IF(IFERROR(FIND(Table2[[#This Row],[HomeTeam]], _xlfn.TEXTJOIN(";", 1, $AV$31:$AV$40)),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2">
        <f>(($AX$11)*IF(Table2[[#This Row],[CorrectWinnerPrediction]]="Y", 1, 0))+(($AX$12)*IF(Table2[[#This Row],[CorrectAwayScorePrediction]]="Y", 1, 0))+(($AX$13)*IF(Table2[[#This Row],[CorrectHomeScorePrediction]]="Y", 1, 0))</f>
        <v>0.9</v>
      </c>
      <c r="AD2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$AV$31:$AV$40)), 0) &gt; 0, 1, 0) + IF(IFERROR(FIND(Table2[[#This Row],[HomeTeam]], _xlfn.TEXTJOIN(";", 1, $AV$31:$AV$40)),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2">
        <f>(($AX$11)*IF(Table2[[#This Row],[CorrectWinnerPrediction]]="Y", 1, 0))+(($AX$12)*IF(Table2[[#This Row],[CorrectAwayScorePrediction]]="Y", 1, 0))+(($AX$13)*IF(Table2[[#This Row],[CorrectHomeScorePrediction]]="Y", 1, 0))</f>
        <v>0.8</v>
      </c>
      <c r="AD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$AV$31:$AV$40)), 0) &gt; 0, 1, 0) + IF(IFERROR(FIND(Table2[[#This Row],[HomeTeam]], _xlfn.TEXTJOIN(";", 1, $AV$31:$AV$40)),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1">
        <f>(($AX$11)*IF(Table2[[#This Row],[CorrectWinnerPrediction]]="Y", 1, 0))+(($AX$12)*IF(Table2[[#This Row],[CorrectAwayScorePrediction]]="Y", 1, 0))+(($AX$13)*IF(Table2[[#This Row],[CorrectHomeScorePrediction]]="Y", 1, 0))</f>
        <v>0</v>
      </c>
      <c r="AD2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$AV$31:$AV$40)), 0) &gt; 0, 1, 0) + IF(IFERROR(FIND(Table2[[#This Row],[HomeTeam]], _xlfn.TEXTJOIN(";", 1, $AV$31:$AV$40)),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2">
        <f>(($AX$11)*IF(Table2[[#This Row],[CorrectWinnerPrediction]]="Y", 1, 0))+(($AX$12)*IF(Table2[[#This Row],[CorrectAwayScorePrediction]]="Y", 1, 0))+(($AX$13)*IF(Table2[[#This Row],[CorrectHomeScorePrediction]]="Y", 1, 0))</f>
        <v>0</v>
      </c>
      <c r="AD2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$AV$31:$AV$40)), 0) &gt; 0, 1, 0) + IF(IFERROR(FIND(Table2[[#This Row],[HomeTeam]], _xlfn.TEXTJOIN(";", 1, $AV$31:$AV$40)),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2">
        <f>(($AX$11)*IF(Table2[[#This Row],[CorrectWinnerPrediction]]="Y", 1, 0))+(($AX$12)*IF(Table2[[#This Row],[CorrectAwayScorePrediction]]="Y", 1, 0))+(($AX$13)*IF(Table2[[#This Row],[CorrectHomeScorePrediction]]="Y", 1, 0))</f>
        <v>0</v>
      </c>
      <c r="AD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$AV$31:$AV$40)), 0) &gt; 0, 1, 0) + IF(IFERROR(FIND(Table2[[#This Row],[HomeTeam]], _xlfn.TEXTJOIN(";", 1, $AV$31:$AV$40)),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2">
        <f>(($AX$11)*IF(Table2[[#This Row],[CorrectWinnerPrediction]]="Y", 1, 0))+(($AX$12)*IF(Table2[[#This Row],[CorrectAwayScorePrediction]]="Y", 1, 0))+(($AX$13)*IF(Table2[[#This Row],[CorrectHomeScorePrediction]]="Y", 1, 0))</f>
        <v>0</v>
      </c>
      <c r="AD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$AV$31:$AV$40)), 0) &gt; 0, 1, 0) + IF(IFERROR(FIND(Table2[[#This Row],[HomeTeam]], _xlfn.TEXTJOIN(";", 1, $AV$31:$AV$40)),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2">
        <f>(($AX$11)*IF(Table2[[#This Row],[CorrectWinnerPrediction]]="Y", 1, 0))+(($AX$12)*IF(Table2[[#This Row],[CorrectAwayScorePrediction]]="Y", 1, 0))+(($AX$13)*IF(Table2[[#This Row],[CorrectHomeScorePrediction]]="Y", 1, 0))</f>
        <v>0.8</v>
      </c>
      <c r="AD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$AV$31:$AV$40)), 0) &gt; 0, 1, 0) + IF(IFERROR(FIND(Table2[[#This Row],[HomeTeam]], _xlfn.TEXTJOIN(";", 1, $AV$31:$AV$40)),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2">
        <f>(($AX$11)*IF(Table2[[#This Row],[CorrectWinnerPrediction]]="Y", 1, 0))+(($AX$12)*IF(Table2[[#This Row],[CorrectAwayScorePrediction]]="Y", 1, 0))+(($AX$13)*IF(Table2[[#This Row],[CorrectHomeScorePrediction]]="Y", 1, 0))</f>
        <v>0.8</v>
      </c>
      <c r="AD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$AV$31:$AV$40)), 0) &gt; 0, 1, 0) + IF(IFERROR(FIND(Table2[[#This Row],[HomeTeam]], _xlfn.TEXTJOIN(";", 1, $AV$31:$AV$40)),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2">
        <f>(($AX$11)*IF(Table2[[#This Row],[CorrectWinnerPrediction]]="Y", 1, 0))+(($AX$12)*IF(Table2[[#This Row],[CorrectAwayScorePrediction]]="Y", 1, 0))+(($AX$13)*IF(Table2[[#This Row],[CorrectHomeScorePrediction]]="Y", 1, 0))</f>
        <v>0</v>
      </c>
      <c r="AD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$AV$31:$AV$40)), 0) &gt; 0, 1, 0) + IF(IFERROR(FIND(Table2[[#This Row],[HomeTeam]], _xlfn.TEXTJOIN(";", 1, $AV$31:$AV$40)),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2">
        <f>(($AX$11)*IF(Table2[[#This Row],[CorrectWinnerPrediction]]="Y", 1, 0))+(($AX$12)*IF(Table2[[#This Row],[CorrectAwayScorePrediction]]="Y", 1, 0))+(($AX$13)*IF(Table2[[#This Row],[CorrectHomeScorePrediction]]="Y", 1, 0))</f>
        <v>0.9</v>
      </c>
      <c r="AD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$AV$31:$AV$40)), 0) &gt; 0, 1, 0) + IF(IFERROR(FIND(Table2[[#This Row],[HomeTeam]], _xlfn.TEXTJOIN(";", 1, $AV$31:$AV$40)),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2">
        <f>(($AX$11)*IF(Table2[[#This Row],[CorrectWinnerPrediction]]="Y", 1, 0))+(($AX$12)*IF(Table2[[#This Row],[CorrectAwayScorePrediction]]="Y", 1, 0))+(($AX$13)*IF(Table2[[#This Row],[CorrectHomeScorePrediction]]="Y", 1, 0))</f>
        <v>0.8</v>
      </c>
      <c r="AD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$AV$31:$AV$40)), 0) &gt; 0, 1, 0) + IF(IFERROR(FIND(Table2[[#This Row],[HomeTeam]], _xlfn.TEXTJOIN(";", 1, $AV$31:$AV$40)),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2">
        <f>(($AX$11)*IF(Table2[[#This Row],[CorrectWinnerPrediction]]="Y", 1, 0))+(($AX$12)*IF(Table2[[#This Row],[CorrectAwayScorePrediction]]="Y", 1, 0))+(($AX$13)*IF(Table2[[#This Row],[CorrectHomeScorePrediction]]="Y", 1, 0))</f>
        <v>0.9</v>
      </c>
      <c r="AD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$AV$31:$AV$40)), 0) &gt; 0, 1, 0) + IF(IFERROR(FIND(Table2[[#This Row],[HomeTeam]], _xlfn.TEXTJOIN(";", 1, $AV$31:$AV$40)),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2">
        <f>(($AX$11)*IF(Table2[[#This Row],[CorrectWinnerPrediction]]="Y", 1, 0))+(($AX$12)*IF(Table2[[#This Row],[CorrectAwayScorePrediction]]="Y", 1, 0))+(($AX$13)*IF(Table2[[#This Row],[CorrectHomeScorePrediction]]="Y", 1, 0))</f>
        <v>0.8</v>
      </c>
      <c r="AD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$AV$31:$AV$40)), 0) &gt; 0, 1, 0) + IF(IFERROR(FIND(Table2[[#This Row],[HomeTeam]], _xlfn.TEXTJOIN(";", 1, $AV$31:$AV$40)),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2">
        <f>(($AX$11)*IF(Table2[[#This Row],[CorrectWinnerPrediction]]="Y", 1, 0))+(($AX$12)*IF(Table2[[#This Row],[CorrectAwayScorePrediction]]="Y", 1, 0))+(($AX$13)*IF(Table2[[#This Row],[CorrectHomeScorePrediction]]="Y", 1, 0))</f>
        <v>0</v>
      </c>
      <c r="AD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$AV$31:$AV$40)), 0) &gt; 0, 1, 0) + IF(IFERROR(FIND(Table2[[#This Row],[HomeTeam]], _xlfn.TEXTJOIN(";", 1, $AV$31:$AV$40)),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1">
        <f>(($AX$11)*IF(Table2[[#This Row],[CorrectWinnerPrediction]]="Y", 1, 0))+(($AX$12)*IF(Table2[[#This Row],[CorrectAwayScorePrediction]]="Y", 1, 0))+(($AX$13)*IF(Table2[[#This Row],[CorrectHomeScorePrediction]]="Y", 1, 0))</f>
        <v>0.9</v>
      </c>
      <c r="AD2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$AV$31:$AV$40)), 0) &gt; 0, 1, 0) + IF(IFERROR(FIND(Table2[[#This Row],[HomeTeam]], _xlfn.TEXTJOIN(";", 1, $AV$31:$AV$40)),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2">
        <f>(($AX$11)*IF(Table2[[#This Row],[CorrectWinnerPrediction]]="Y", 1, 0))+(($AX$12)*IF(Table2[[#This Row],[CorrectAwayScorePrediction]]="Y", 1, 0))+(($AX$13)*IF(Table2[[#This Row],[CorrectHomeScorePrediction]]="Y", 1, 0))</f>
        <v>0.8</v>
      </c>
      <c r="AD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$AV$31:$AV$40)), 0) &gt; 0, 1, 0) + IF(IFERROR(FIND(Table2[[#This Row],[HomeTeam]], _xlfn.TEXTJOIN(";", 1, $AV$31:$AV$40)),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2">
        <f>(($AX$11)*IF(Table2[[#This Row],[CorrectWinnerPrediction]]="Y", 1, 0))+(($AX$12)*IF(Table2[[#This Row],[CorrectAwayScorePrediction]]="Y", 1, 0))+(($AX$13)*IF(Table2[[#This Row],[CorrectHomeScorePrediction]]="Y", 1, 0))</f>
        <v>0</v>
      </c>
      <c r="AD2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$AV$31:$AV$40)), 0) &gt; 0, 1, 0) + IF(IFERROR(FIND(Table2[[#This Row],[HomeTeam]], _xlfn.TEXTJOIN(";", 1, $AV$31:$AV$40)),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2">
        <f>(($AX$11)*IF(Table2[[#This Row],[CorrectWinnerPrediction]]="Y", 1, 0))+(($AX$12)*IF(Table2[[#This Row],[CorrectAwayScorePrediction]]="Y", 1, 0))+(($AX$13)*IF(Table2[[#This Row],[CorrectHomeScorePrediction]]="Y", 1, 0))</f>
        <v>1</v>
      </c>
      <c r="AD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$AV$31:$AV$40)), 0) &gt; 0, 1, 0) + IF(IFERROR(FIND(Table2[[#This Row],[HomeTeam]], _xlfn.TEXTJOIN(";", 1, $AV$31:$AV$40)),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1">
        <f>(($AX$11)*IF(Table2[[#This Row],[CorrectWinnerPrediction]]="Y", 1, 0))+(($AX$12)*IF(Table2[[#This Row],[CorrectAwayScorePrediction]]="Y", 1, 0))+(($AX$13)*IF(Table2[[#This Row],[CorrectHomeScorePrediction]]="Y", 1, 0))</f>
        <v>0</v>
      </c>
      <c r="AD2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$AV$31:$AV$40)), 0) &gt; 0, 1, 0) + IF(IFERROR(FIND(Table2[[#This Row],[HomeTeam]], _xlfn.TEXTJOIN(";", 1, $AV$31:$AV$40)),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2">
        <f>(($AX$11)*IF(Table2[[#This Row],[CorrectWinnerPrediction]]="Y", 1, 0))+(($AX$12)*IF(Table2[[#This Row],[CorrectAwayScorePrediction]]="Y", 1, 0))+(($AX$13)*IF(Table2[[#This Row],[CorrectHomeScorePrediction]]="Y", 1, 0))</f>
        <v>0</v>
      </c>
      <c r="AD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$AV$31:$AV$40)), 0) &gt; 0, 1, 0) + IF(IFERROR(FIND(Table2[[#This Row],[HomeTeam]], _xlfn.TEXTJOIN(";", 1, $AV$31:$AV$40)),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2">
        <f>(($AX$11)*IF(Table2[[#This Row],[CorrectWinnerPrediction]]="Y", 1, 0))+(($AX$12)*IF(Table2[[#This Row],[CorrectAwayScorePrediction]]="Y", 1, 0))+(($AX$13)*IF(Table2[[#This Row],[CorrectHomeScorePrediction]]="Y", 1, 0))</f>
        <v>0.8</v>
      </c>
      <c r="AD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$AV$31:$AV$40)), 0) &gt; 0, 1, 0) + IF(IFERROR(FIND(Table2[[#This Row],[HomeTeam]], _xlfn.TEXTJOIN(";", 1, $AV$31:$AV$40)),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2">
        <f>(($AX$11)*IF(Table2[[#This Row],[CorrectWinnerPrediction]]="Y", 1, 0))+(($AX$12)*IF(Table2[[#This Row],[CorrectAwayScorePrediction]]="Y", 1, 0))+(($AX$13)*IF(Table2[[#This Row],[CorrectHomeScorePrediction]]="Y", 1, 0))</f>
        <v>0.8</v>
      </c>
      <c r="AD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$AV$31:$AV$40)), 0) &gt; 0, 1, 0) + IF(IFERROR(FIND(Table2[[#This Row],[HomeTeam]], _xlfn.TEXTJOIN(";", 1, $AV$31:$AV$40)),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2">
        <f>(($AX$11)*IF(Table2[[#This Row],[CorrectWinnerPrediction]]="Y", 1, 0))+(($AX$12)*IF(Table2[[#This Row],[CorrectAwayScorePrediction]]="Y", 1, 0))+(($AX$13)*IF(Table2[[#This Row],[CorrectHomeScorePrediction]]="Y", 1, 0))</f>
        <v>0.8</v>
      </c>
      <c r="AD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$AV$31:$AV$40)), 0) &gt; 0, 1, 0) + IF(IFERROR(FIND(Table2[[#This Row],[HomeTeam]], _xlfn.TEXTJOIN(";", 1, $AV$31:$AV$40)),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2">
        <f>(($AX$11)*IF(Table2[[#This Row],[CorrectWinnerPrediction]]="Y", 1, 0))+(($AX$12)*IF(Table2[[#This Row],[CorrectAwayScorePrediction]]="Y", 1, 0))+(($AX$13)*IF(Table2[[#This Row],[CorrectHomeScorePrediction]]="Y", 1, 0))</f>
        <v>0.9</v>
      </c>
      <c r="AD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$AV$31:$AV$40)), 0) &gt; 0, 1, 0) + IF(IFERROR(FIND(Table2[[#This Row],[HomeTeam]], _xlfn.TEXTJOIN(";", 1, $AV$31:$AV$40)),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2">
        <f>(($AX$11)*IF(Table2[[#This Row],[CorrectWinnerPrediction]]="Y", 1, 0))+(($AX$12)*IF(Table2[[#This Row],[CorrectAwayScorePrediction]]="Y", 1, 0))+(($AX$13)*IF(Table2[[#This Row],[CorrectHomeScorePrediction]]="Y", 1, 0))</f>
        <v>0.8</v>
      </c>
      <c r="AD2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$AV$31:$AV$40)), 0) &gt; 0, 1, 0) + IF(IFERROR(FIND(Table2[[#This Row],[HomeTeam]], _xlfn.TEXTJOIN(";", 1, $AV$31:$AV$40)),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2">
        <f>(($AX$11)*IF(Table2[[#This Row],[CorrectWinnerPrediction]]="Y", 1, 0))+(($AX$12)*IF(Table2[[#This Row],[CorrectAwayScorePrediction]]="Y", 1, 0))+(($AX$13)*IF(Table2[[#This Row],[CorrectHomeScorePrediction]]="Y", 1, 0))</f>
        <v>1</v>
      </c>
      <c r="AD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$AV$31:$AV$40)), 0) &gt; 0, 1, 0) + IF(IFERROR(FIND(Table2[[#This Row],[HomeTeam]], _xlfn.TEXTJOIN(";", 1, $AV$31:$AV$40)),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2">
        <f>(($AX$11)*IF(Table2[[#This Row],[CorrectWinnerPrediction]]="Y", 1, 0))+(($AX$12)*IF(Table2[[#This Row],[CorrectAwayScorePrediction]]="Y", 1, 0))+(($AX$13)*IF(Table2[[#This Row],[CorrectHomeScorePrediction]]="Y", 1, 0))</f>
        <v>0.8</v>
      </c>
      <c r="AD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$AV$31:$AV$40)), 0) &gt; 0, 1, 0) + IF(IFERROR(FIND(Table2[[#This Row],[HomeTeam]], _xlfn.TEXTJOIN(";", 1, $AV$31:$AV$40)),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2">
        <f>(($AX$11)*IF(Table2[[#This Row],[CorrectWinnerPrediction]]="Y", 1, 0))+(($AX$12)*IF(Table2[[#This Row],[CorrectAwayScorePrediction]]="Y", 1, 0))+(($AX$13)*IF(Table2[[#This Row],[CorrectHomeScorePrediction]]="Y", 1, 0))</f>
        <v>0.9</v>
      </c>
      <c r="AD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$AV$31:$AV$40)), 0) &gt; 0, 1, 0) + IF(IFERROR(FIND(Table2[[#This Row],[HomeTeam]], _xlfn.TEXTJOIN(";", 1, $AV$31:$AV$40)),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2">
        <f>(($AX$11)*IF(Table2[[#This Row],[CorrectWinnerPrediction]]="Y", 1, 0))+(($AX$12)*IF(Table2[[#This Row],[CorrectAwayScorePrediction]]="Y", 1, 0))+(($AX$13)*IF(Table2[[#This Row],[CorrectHomeScorePrediction]]="Y", 1, 0))</f>
        <v>0.1</v>
      </c>
      <c r="AD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$AV$31:$AV$40)), 0) &gt; 0, 1, 0) + IF(IFERROR(FIND(Table2[[#This Row],[HomeTeam]], _xlfn.TEXTJOIN(";", 1, $AV$31:$AV$40)),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2">
        <f>(($AX$11)*IF(Table2[[#This Row],[CorrectWinnerPrediction]]="Y", 1, 0))+(($AX$12)*IF(Table2[[#This Row],[CorrectAwayScorePrediction]]="Y", 1, 0))+(($AX$13)*IF(Table2[[#This Row],[CorrectHomeScorePrediction]]="Y", 1, 0))</f>
        <v>0</v>
      </c>
      <c r="AD2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$AV$31:$AV$40)), 0) &gt; 0, 1, 0) + IF(IFERROR(FIND(Table2[[#This Row],[HomeTeam]], _xlfn.TEXTJOIN(";", 1, $AV$31:$AV$40)),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1">
        <f>(($AX$11)*IF(Table2[[#This Row],[CorrectWinnerPrediction]]="Y", 1, 0))+(($AX$12)*IF(Table2[[#This Row],[CorrectAwayScorePrediction]]="Y", 1, 0))+(($AX$13)*IF(Table2[[#This Row],[CorrectHomeScorePrediction]]="Y", 1, 0))</f>
        <v>0.9</v>
      </c>
      <c r="AD2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$AV$31:$AV$40)), 0) &gt; 0, 1, 0) + IF(IFERROR(FIND(Table2[[#This Row],[HomeTeam]], _xlfn.TEXTJOIN(";", 1, $AV$31:$AV$40)),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2">
        <f>(($AX$11)*IF(Table2[[#This Row],[CorrectWinnerPrediction]]="Y", 1, 0))+(($AX$12)*IF(Table2[[#This Row],[CorrectAwayScorePrediction]]="Y", 1, 0))+(($AX$13)*IF(Table2[[#This Row],[CorrectHomeScorePrediction]]="Y", 1, 0))</f>
        <v>0</v>
      </c>
      <c r="AD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$AV$31:$AV$40)), 0) &gt; 0, 1, 0) + IF(IFERROR(FIND(Table2[[#This Row],[HomeTeam]], _xlfn.TEXTJOIN(";", 1, $AV$31:$AV$40)),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2">
        <f>(($AX$11)*IF(Table2[[#This Row],[CorrectWinnerPrediction]]="Y", 1, 0))+(($AX$12)*IF(Table2[[#This Row],[CorrectAwayScorePrediction]]="Y", 1, 0))+(($AX$13)*IF(Table2[[#This Row],[CorrectHomeScorePrediction]]="Y", 1, 0))</f>
        <v>0.1</v>
      </c>
      <c r="AD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$AV$31:$AV$40)), 0) &gt; 0, 1, 0) + IF(IFERROR(FIND(Table2[[#This Row],[HomeTeam]], _xlfn.TEXTJOIN(";", 1, $AV$31:$AV$40)),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1">
        <f>(($AX$11)*IF(Table2[[#This Row],[CorrectWinnerPrediction]]="Y", 1, 0))+(($AX$12)*IF(Table2[[#This Row],[CorrectAwayScorePrediction]]="Y", 1, 0))+(($AX$13)*IF(Table2[[#This Row],[CorrectHomeScorePrediction]]="Y", 1, 0))</f>
        <v>1</v>
      </c>
      <c r="AD2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$AV$31:$AV$40)), 0) &gt; 0, 1, 0) + IF(IFERROR(FIND(Table2[[#This Row],[HomeTeam]], _xlfn.TEXTJOIN(";", 1, $AV$31:$AV$40)),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2">
        <f>(($AX$11)*IF(Table2[[#This Row],[CorrectWinnerPrediction]]="Y", 1, 0))+(($AX$12)*IF(Table2[[#This Row],[CorrectAwayScorePrediction]]="Y", 1, 0))+(($AX$13)*IF(Table2[[#This Row],[CorrectHomeScorePrediction]]="Y", 1, 0))</f>
        <v>0</v>
      </c>
      <c r="AD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$AV$31:$AV$40)), 0) &gt; 0, 1, 0) + IF(IFERROR(FIND(Table2[[#This Row],[HomeTeam]], _xlfn.TEXTJOIN(";", 1, $AV$31:$AV$40)),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2">
        <f>(($AX$11)*IF(Table2[[#This Row],[CorrectWinnerPrediction]]="Y", 1, 0))+(($AX$12)*IF(Table2[[#This Row],[CorrectAwayScorePrediction]]="Y", 1, 0))+(($AX$13)*IF(Table2[[#This Row],[CorrectHomeScorePrediction]]="Y", 1, 0))</f>
        <v>0.9</v>
      </c>
      <c r="AD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$AV$31:$AV$40)), 0) &gt; 0, 1, 0) + IF(IFERROR(FIND(Table2[[#This Row],[HomeTeam]], _xlfn.TEXTJOIN(";", 1, $AV$31:$AV$40)),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2">
        <f>(($AX$11)*IF(Table2[[#This Row],[CorrectWinnerPrediction]]="Y", 1, 0))+(($AX$12)*IF(Table2[[#This Row],[CorrectAwayScorePrediction]]="Y", 1, 0))+(($AX$13)*IF(Table2[[#This Row],[CorrectHomeScorePrediction]]="Y", 1, 0))</f>
        <v>0.8</v>
      </c>
      <c r="AD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$AV$31:$AV$40)), 0) &gt; 0, 1, 0) + IF(IFERROR(FIND(Table2[[#This Row],[HomeTeam]], _xlfn.TEXTJOIN(";", 1, $AV$31:$AV$40)),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2">
        <f>(($AX$11)*IF(Table2[[#This Row],[CorrectWinnerPrediction]]="Y", 1, 0))+(($AX$12)*IF(Table2[[#This Row],[CorrectAwayScorePrediction]]="Y", 1, 0))+(($AX$13)*IF(Table2[[#This Row],[CorrectHomeScorePrediction]]="Y", 1, 0))</f>
        <v>0.8</v>
      </c>
      <c r="AD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$AV$31:$AV$40)), 0) &gt; 0, 1, 0) + IF(IFERROR(FIND(Table2[[#This Row],[HomeTeam]], _xlfn.TEXTJOIN(";", 1, $AV$31:$AV$40)),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2">
        <f>(($AX$11)*IF(Table2[[#This Row],[CorrectWinnerPrediction]]="Y", 1, 0))+(($AX$12)*IF(Table2[[#This Row],[CorrectAwayScorePrediction]]="Y", 1, 0))+(($AX$13)*IF(Table2[[#This Row],[CorrectHomeScorePrediction]]="Y", 1, 0))</f>
        <v>0.8</v>
      </c>
      <c r="AD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$AV$31:$AV$40)), 0) &gt; 0, 1, 0) + IF(IFERROR(FIND(Table2[[#This Row],[HomeTeam]], _xlfn.TEXTJOIN(";", 1, $AV$31:$AV$40)),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1">
        <f>(($AX$11)*IF(Table2[[#This Row],[CorrectWinnerPrediction]]="Y", 1, 0))+(($AX$12)*IF(Table2[[#This Row],[CorrectAwayScorePrediction]]="Y", 1, 0))+(($AX$13)*IF(Table2[[#This Row],[CorrectHomeScorePrediction]]="Y", 1, 0))</f>
        <v>0.8</v>
      </c>
      <c r="AD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$AV$31:$AV$40)), 0) &gt; 0, 1, 0) + IF(IFERROR(FIND(Table2[[#This Row],[HomeTeam]], _xlfn.TEXTJOIN(";", 1, $AV$31:$AV$40)),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2">
        <f>(($AX$11)*IF(Table2[[#This Row],[CorrectWinnerPrediction]]="Y", 1, 0))+(($AX$12)*IF(Table2[[#This Row],[CorrectAwayScorePrediction]]="Y", 1, 0))+(($AX$13)*IF(Table2[[#This Row],[CorrectHomeScorePrediction]]="Y", 1, 0))</f>
        <v>0</v>
      </c>
      <c r="AD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$AV$31:$AV$40)), 0) &gt; 0, 1, 0) + IF(IFERROR(FIND(Table2[[#This Row],[HomeTeam]], _xlfn.TEXTJOIN(";", 1, $AV$31:$AV$40)),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2">
        <f>(($AX$11)*IF(Table2[[#This Row],[CorrectWinnerPrediction]]="Y", 1, 0))+(($AX$12)*IF(Table2[[#This Row],[CorrectAwayScorePrediction]]="Y", 1, 0))+(($AX$13)*IF(Table2[[#This Row],[CorrectHomeScorePrediction]]="Y", 1, 0))</f>
        <v>0</v>
      </c>
      <c r="AD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$AV$31:$AV$40)), 0) &gt; 0, 1, 0) + IF(IFERROR(FIND(Table2[[#This Row],[HomeTeam]], _xlfn.TEXTJOIN(";", 1, $AV$31:$AV$40)),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2">
        <f>(($AX$11)*IF(Table2[[#This Row],[CorrectWinnerPrediction]]="Y", 1, 0))+(($AX$12)*IF(Table2[[#This Row],[CorrectAwayScorePrediction]]="Y", 1, 0))+(($AX$13)*IF(Table2[[#This Row],[CorrectHomeScorePrediction]]="Y", 1, 0))</f>
        <v>0.8</v>
      </c>
      <c r="AD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$AV$31:$AV$40)), 0) &gt; 0, 1, 0) + IF(IFERROR(FIND(Table2[[#This Row],[HomeTeam]], _xlfn.TEXTJOIN(";", 1, $AV$31:$AV$40)),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2">
        <f>(($AX$11)*IF(Table2[[#This Row],[CorrectWinnerPrediction]]="Y", 1, 0))+(($AX$12)*IF(Table2[[#This Row],[CorrectAwayScorePrediction]]="Y", 1, 0))+(($AX$13)*IF(Table2[[#This Row],[CorrectHomeScorePrediction]]="Y", 1, 0))</f>
        <v>0.8</v>
      </c>
      <c r="AD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$AV$31:$AV$40)), 0) &gt; 0, 1, 0) + IF(IFERROR(FIND(Table2[[#This Row],[HomeTeam]], _xlfn.TEXTJOIN(";", 1, $AV$31:$AV$40)),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2">
        <f>(($AX$11)*IF(Table2[[#This Row],[CorrectWinnerPrediction]]="Y", 1, 0))+(($AX$12)*IF(Table2[[#This Row],[CorrectAwayScorePrediction]]="Y", 1, 0))+(($AX$13)*IF(Table2[[#This Row],[CorrectHomeScorePrediction]]="Y", 1, 0))</f>
        <v>0.9</v>
      </c>
      <c r="AD2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$AV$31:$AV$40)), 0) &gt; 0, 1, 0) + IF(IFERROR(FIND(Table2[[#This Row],[HomeTeam]], _xlfn.TEXTJOIN(";", 1, $AV$31:$AV$40)),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2">
        <f>(($AX$11)*IF(Table2[[#This Row],[CorrectWinnerPrediction]]="Y", 1, 0))+(($AX$12)*IF(Table2[[#This Row],[CorrectAwayScorePrediction]]="Y", 1, 0))+(($AX$13)*IF(Table2[[#This Row],[CorrectHomeScorePrediction]]="Y", 1, 0))</f>
        <v>0.1</v>
      </c>
      <c r="AD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$AV$31:$AV$40)), 0) &gt; 0, 1, 0) + IF(IFERROR(FIND(Table2[[#This Row],[HomeTeam]], _xlfn.TEXTJOIN(";", 1, $AV$31:$AV$40)),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1">
        <f>(($AX$11)*IF(Table2[[#This Row],[CorrectWinnerPrediction]]="Y", 1, 0))+(($AX$12)*IF(Table2[[#This Row],[CorrectAwayScorePrediction]]="Y", 1, 0))+(($AX$13)*IF(Table2[[#This Row],[CorrectHomeScorePrediction]]="Y", 1, 0))</f>
        <v>0.8</v>
      </c>
      <c r="AD25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$AV$31:$AV$40)), 0) &gt; 0, 1, 0) + IF(IFERROR(FIND(Table2[[#This Row],[HomeTeam]], _xlfn.TEXTJOIN(";", 1, $AV$31:$AV$40)),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2">
        <f>(($AX$11)*IF(Table2[[#This Row],[CorrectWinnerPrediction]]="Y", 1, 0))+(($AX$12)*IF(Table2[[#This Row],[CorrectAwayScorePrediction]]="Y", 1, 0))+(($AX$13)*IF(Table2[[#This Row],[CorrectHomeScorePrediction]]="Y", 1, 0))</f>
        <v>0.9</v>
      </c>
      <c r="AD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$AV$31:$AV$40)), 0) &gt; 0, 1, 0) + IF(IFERROR(FIND(Table2[[#This Row],[HomeTeam]], _xlfn.TEXTJOIN(";", 1, $AV$31:$AV$40)),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2">
        <f>(($AX$11)*IF(Table2[[#This Row],[CorrectWinnerPrediction]]="Y", 1, 0))+(($AX$12)*IF(Table2[[#This Row],[CorrectAwayScorePrediction]]="Y", 1, 0))+(($AX$13)*IF(Table2[[#This Row],[CorrectHomeScorePrediction]]="Y", 1, 0))</f>
        <v>0.9</v>
      </c>
      <c r="AD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$AV$31:$AV$40)), 0) &gt; 0, 1, 0) + IF(IFERROR(FIND(Table2[[#This Row],[HomeTeam]], _xlfn.TEXTJOIN(";", 1, $AV$31:$AV$40)),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2">
        <f>(($AX$11)*IF(Table2[[#This Row],[CorrectWinnerPrediction]]="Y", 1, 0))+(($AX$12)*IF(Table2[[#This Row],[CorrectAwayScorePrediction]]="Y", 1, 0))+(($AX$13)*IF(Table2[[#This Row],[CorrectHomeScorePrediction]]="Y", 1, 0))</f>
        <v>0</v>
      </c>
      <c r="AD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$AV$31:$AV$40)), 0) &gt; 0, 1, 0) + IF(IFERROR(FIND(Table2[[#This Row],[HomeTeam]], _xlfn.TEXTJOIN(";", 1, $AV$31:$AV$40)),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2">
        <f>(($AX$11)*IF(Table2[[#This Row],[CorrectWinnerPrediction]]="Y", 1, 0))+(($AX$12)*IF(Table2[[#This Row],[CorrectAwayScorePrediction]]="Y", 1, 0))+(($AX$13)*IF(Table2[[#This Row],[CorrectHomeScorePrediction]]="Y", 1, 0))</f>
        <v>0.8</v>
      </c>
      <c r="AD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$AV$31:$AV$40)), 0) &gt; 0, 1, 0) + IF(IFERROR(FIND(Table2[[#This Row],[HomeTeam]], _xlfn.TEXTJOIN(";", 1, $AV$31:$AV$40)),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1">
        <f>(($AX$11)*IF(Table2[[#This Row],[CorrectWinnerPrediction]]="Y", 1, 0))+(($AX$12)*IF(Table2[[#This Row],[CorrectAwayScorePrediction]]="Y", 1, 0))+(($AX$13)*IF(Table2[[#This Row],[CorrectHomeScorePrediction]]="Y", 1, 0))</f>
        <v>1</v>
      </c>
      <c r="AD2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$AV$31:$AV$40)), 0) &gt; 0, 1, 0) + IF(IFERROR(FIND(Table2[[#This Row],[HomeTeam]], _xlfn.TEXTJOIN(";", 1, $AV$31:$AV$40)),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2">
        <f>(($AX$11)*IF(Table2[[#This Row],[CorrectWinnerPrediction]]="Y", 1, 0))+(($AX$12)*IF(Table2[[#This Row],[CorrectAwayScorePrediction]]="Y", 1, 0))+(($AX$13)*IF(Table2[[#This Row],[CorrectHomeScorePrediction]]="Y", 1, 0))</f>
        <v>0.9</v>
      </c>
      <c r="AD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$AV$31:$AV$40)), 0) &gt; 0, 1, 0) + IF(IFERROR(FIND(Table2[[#This Row],[HomeTeam]], _xlfn.TEXTJOIN(";", 1, $AV$31:$AV$40)),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2">
        <f>(($AX$11)*IF(Table2[[#This Row],[CorrectWinnerPrediction]]="Y", 1, 0))+(($AX$12)*IF(Table2[[#This Row],[CorrectAwayScorePrediction]]="Y", 1, 0))+(($AX$13)*IF(Table2[[#This Row],[CorrectHomeScorePrediction]]="Y", 1, 0))</f>
        <v>0.8</v>
      </c>
      <c r="AD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$AV$31:$AV$40)), 0) &gt; 0, 1, 0) + IF(IFERROR(FIND(Table2[[#This Row],[HomeTeam]], _xlfn.TEXTJOIN(";", 1, $AV$31:$AV$40)),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2">
        <f>(($AX$11)*IF(Table2[[#This Row],[CorrectWinnerPrediction]]="Y", 1, 0))+(($AX$12)*IF(Table2[[#This Row],[CorrectAwayScorePrediction]]="Y", 1, 0))+(($AX$13)*IF(Table2[[#This Row],[CorrectHomeScorePrediction]]="Y", 1, 0))</f>
        <v>0</v>
      </c>
      <c r="AD2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$AV$31:$AV$40)), 0) &gt; 0, 1, 0) + IF(IFERROR(FIND(Table2[[#This Row],[HomeTeam]], _xlfn.TEXTJOIN(";", 1, $AV$31:$AV$40)),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2">
        <f>(($AX$11)*IF(Table2[[#This Row],[CorrectWinnerPrediction]]="Y", 1, 0))+(($AX$12)*IF(Table2[[#This Row],[CorrectAwayScorePrediction]]="Y", 1, 0))+(($AX$13)*IF(Table2[[#This Row],[CorrectHomeScorePrediction]]="Y", 1, 0))</f>
        <v>0</v>
      </c>
      <c r="AD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$AV$31:$AV$40)), 0) &gt; 0, 1, 0) + IF(IFERROR(FIND(Table2[[#This Row],[HomeTeam]], _xlfn.TEXTJOIN(";", 1, $AV$31:$AV$40)),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2">
        <f>(($AX$11)*IF(Table2[[#This Row],[CorrectWinnerPrediction]]="Y", 1, 0))+(($AX$12)*IF(Table2[[#This Row],[CorrectAwayScorePrediction]]="Y", 1, 0))+(($AX$13)*IF(Table2[[#This Row],[CorrectHomeScorePrediction]]="Y", 1, 0))</f>
        <v>0.8</v>
      </c>
      <c r="AD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$AV$31:$AV$40)), 0) &gt; 0, 1, 0) + IF(IFERROR(FIND(Table2[[#This Row],[HomeTeam]], _xlfn.TEXTJOIN(";", 1, $AV$31:$AV$40)),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2">
        <f>(($AX$11)*IF(Table2[[#This Row],[CorrectWinnerPrediction]]="Y", 1, 0))+(($AX$12)*IF(Table2[[#This Row],[CorrectAwayScorePrediction]]="Y", 1, 0))+(($AX$13)*IF(Table2[[#This Row],[CorrectHomeScorePrediction]]="Y", 1, 0))</f>
        <v>0.8</v>
      </c>
      <c r="AD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$AV$31:$AV$40)), 0) &gt; 0, 1, 0) + IF(IFERROR(FIND(Table2[[#This Row],[HomeTeam]], _xlfn.TEXTJOIN(";", 1, $AV$31:$AV$40)),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2">
        <f>(($AX$11)*IF(Table2[[#This Row],[CorrectWinnerPrediction]]="Y", 1, 0))+(($AX$12)*IF(Table2[[#This Row],[CorrectAwayScorePrediction]]="Y", 1, 0))+(($AX$13)*IF(Table2[[#This Row],[CorrectHomeScorePrediction]]="Y", 1, 0))</f>
        <v>0.8</v>
      </c>
      <c r="AD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$AV$31:$AV$40)), 0) &gt; 0, 1, 0) + IF(IFERROR(FIND(Table2[[#This Row],[HomeTeam]], _xlfn.TEXTJOIN(";", 1, $AV$31:$AV$40)),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2">
        <f>(($AX$11)*IF(Table2[[#This Row],[CorrectWinnerPrediction]]="Y", 1, 0))+(($AX$12)*IF(Table2[[#This Row],[CorrectAwayScorePrediction]]="Y", 1, 0))+(($AX$13)*IF(Table2[[#This Row],[CorrectHomeScorePrediction]]="Y", 1, 0))</f>
        <v>0.8</v>
      </c>
      <c r="AD2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$AV$31:$AV$40)), 0) &gt; 0, 1, 0) + IF(IFERROR(FIND(Table2[[#This Row],[HomeTeam]], _xlfn.TEXTJOIN(";", 1, $AV$31:$AV$40)),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2">
        <f>(($AX$11)*IF(Table2[[#This Row],[CorrectWinnerPrediction]]="Y", 1, 0))+(($AX$12)*IF(Table2[[#This Row],[CorrectAwayScorePrediction]]="Y", 1, 0))+(($AX$13)*IF(Table2[[#This Row],[CorrectHomeScorePrediction]]="Y", 1, 0))</f>
        <v>0</v>
      </c>
      <c r="AD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$AV$31:$AV$40)), 0) &gt; 0, 1, 0) + IF(IFERROR(FIND(Table2[[#This Row],[HomeTeam]], _xlfn.TEXTJOIN(";", 1, $AV$31:$AV$40)),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1">
        <f>(($AX$11)*IF(Table2[[#This Row],[CorrectWinnerPrediction]]="Y", 1, 0))+(($AX$12)*IF(Table2[[#This Row],[CorrectAwayScorePrediction]]="Y", 1, 0))+(($AX$13)*IF(Table2[[#This Row],[CorrectHomeScorePrediction]]="Y", 1, 0))</f>
        <v>0.8</v>
      </c>
      <c r="AD2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$AV$31:$AV$40)), 0) &gt; 0, 1, 0) + IF(IFERROR(FIND(Table2[[#This Row],[HomeTeam]], _xlfn.TEXTJOIN(";", 1, $AV$31:$AV$40)),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2">
        <f>(($AX$11)*IF(Table2[[#This Row],[CorrectWinnerPrediction]]="Y", 1, 0))+(($AX$12)*IF(Table2[[#This Row],[CorrectAwayScorePrediction]]="Y", 1, 0))+(($AX$13)*IF(Table2[[#This Row],[CorrectHomeScorePrediction]]="Y", 1, 0))</f>
        <v>0</v>
      </c>
      <c r="AD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$AV$31:$AV$40)), 0) &gt; 0, 1, 0) + IF(IFERROR(FIND(Table2[[#This Row],[HomeTeam]], _xlfn.TEXTJOIN(";", 1, $AV$31:$AV$40)),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2">
        <f>(($AX$11)*IF(Table2[[#This Row],[CorrectWinnerPrediction]]="Y", 1, 0))+(($AX$12)*IF(Table2[[#This Row],[CorrectAwayScorePrediction]]="Y", 1, 0))+(($AX$13)*IF(Table2[[#This Row],[CorrectHomeScorePrediction]]="Y", 1, 0))</f>
        <v>0</v>
      </c>
      <c r="AD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$AV$31:$AV$40)), 0) &gt; 0, 1, 0) + IF(IFERROR(FIND(Table2[[#This Row],[HomeTeam]], _xlfn.TEXTJOIN(";", 1, $AV$31:$AV$40)),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2">
        <f>(($AX$11)*IF(Table2[[#This Row],[CorrectWinnerPrediction]]="Y", 1, 0))+(($AX$12)*IF(Table2[[#This Row],[CorrectAwayScorePrediction]]="Y", 1, 0))+(($AX$13)*IF(Table2[[#This Row],[CorrectHomeScorePrediction]]="Y", 1, 0))</f>
        <v>0.8</v>
      </c>
      <c r="AD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$AV$31:$AV$40)), 0) &gt; 0, 1, 0) + IF(IFERROR(FIND(Table2[[#This Row],[HomeTeam]], _xlfn.TEXTJOIN(";", 1, $AV$31:$AV$40)),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2">
        <f>(($AX$11)*IF(Table2[[#This Row],[CorrectWinnerPrediction]]="Y", 1, 0))+(($AX$12)*IF(Table2[[#This Row],[CorrectAwayScorePrediction]]="Y", 1, 0))+(($AX$13)*IF(Table2[[#This Row],[CorrectHomeScorePrediction]]="Y", 1, 0))</f>
        <v>0.8</v>
      </c>
      <c r="AD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$AV$31:$AV$40)), 0) &gt; 0, 1, 0) + IF(IFERROR(FIND(Table2[[#This Row],[HomeTeam]], _xlfn.TEXTJOIN(";", 1, $AV$31:$AV$40)),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1">
        <f>(($AX$11)*IF(Table2[[#This Row],[CorrectWinnerPrediction]]="Y", 1, 0))+(($AX$12)*IF(Table2[[#This Row],[CorrectAwayScorePrediction]]="Y", 1, 0))+(($AX$13)*IF(Table2[[#This Row],[CorrectHomeScorePrediction]]="Y", 1, 0))</f>
        <v>0</v>
      </c>
      <c r="AD2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$AV$31:$AV$40)), 0) &gt; 0, 1, 0) + IF(IFERROR(FIND(Table2[[#This Row],[HomeTeam]], _xlfn.TEXTJOIN(";", 1, $AV$31:$AV$40)),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2">
        <f>(($AX$11)*IF(Table2[[#This Row],[CorrectWinnerPrediction]]="Y", 1, 0))+(($AX$12)*IF(Table2[[#This Row],[CorrectAwayScorePrediction]]="Y", 1, 0))+(($AX$13)*IF(Table2[[#This Row],[CorrectHomeScorePrediction]]="Y", 1, 0))</f>
        <v>0</v>
      </c>
      <c r="AD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$AV$31:$AV$40)), 0) &gt; 0, 1, 0) + IF(IFERROR(FIND(Table2[[#This Row],[HomeTeam]], _xlfn.TEXTJOIN(";", 1, $AV$31:$AV$40)),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2">
        <f>(($AX$11)*IF(Table2[[#This Row],[CorrectWinnerPrediction]]="Y", 1, 0))+(($AX$12)*IF(Table2[[#This Row],[CorrectAwayScorePrediction]]="Y", 1, 0))+(($AX$13)*IF(Table2[[#This Row],[CorrectHomeScorePrediction]]="Y", 1, 0))</f>
        <v>0</v>
      </c>
      <c r="AD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$AV$31:$AV$40)), 0) &gt; 0, 1, 0) + IF(IFERROR(FIND(Table2[[#This Row],[HomeTeam]], _xlfn.TEXTJOIN(";", 1, $AV$31:$AV$40)),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2">
        <f>(($AX$11)*IF(Table2[[#This Row],[CorrectWinnerPrediction]]="Y", 1, 0))+(($AX$12)*IF(Table2[[#This Row],[CorrectAwayScorePrediction]]="Y", 1, 0))+(($AX$13)*IF(Table2[[#This Row],[CorrectHomeScorePrediction]]="Y", 1, 0))</f>
        <v>0</v>
      </c>
      <c r="AD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$AV$31:$AV$40)), 0) &gt; 0, 1, 0) + IF(IFERROR(FIND(Table2[[#This Row],[HomeTeam]], _xlfn.TEXTJOIN(";", 1, $AV$31:$AV$40)),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2">
        <f>(($AX$11)*IF(Table2[[#This Row],[CorrectWinnerPrediction]]="Y", 1, 0))+(($AX$12)*IF(Table2[[#This Row],[CorrectAwayScorePrediction]]="Y", 1, 0))+(($AX$13)*IF(Table2[[#This Row],[CorrectHomeScorePrediction]]="Y", 1, 0))</f>
        <v>0.8</v>
      </c>
      <c r="AD2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$AV$31:$AV$40)), 0) &gt; 0, 1, 0) + IF(IFERROR(FIND(Table2[[#This Row],[HomeTeam]], _xlfn.TEXTJOIN(";", 1, $AV$31:$AV$40)),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2">
        <f>(($AX$11)*IF(Table2[[#This Row],[CorrectWinnerPrediction]]="Y", 1, 0))+(($AX$12)*IF(Table2[[#This Row],[CorrectAwayScorePrediction]]="Y", 1, 0))+(($AX$13)*IF(Table2[[#This Row],[CorrectHomeScorePrediction]]="Y", 1, 0))</f>
        <v>0.9</v>
      </c>
      <c r="AD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$AV$31:$AV$40)), 0) &gt; 0, 1, 0) + IF(IFERROR(FIND(Table2[[#This Row],[HomeTeam]], _xlfn.TEXTJOIN(";", 1, $AV$31:$AV$40)),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2">
        <f>(($AX$11)*IF(Table2[[#This Row],[CorrectWinnerPrediction]]="Y", 1, 0))+(($AX$12)*IF(Table2[[#This Row],[CorrectAwayScorePrediction]]="Y", 1, 0))+(($AX$13)*IF(Table2[[#This Row],[CorrectHomeScorePrediction]]="Y", 1, 0))</f>
        <v>0.8</v>
      </c>
      <c r="AD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$AV$31:$AV$40)), 0) &gt; 0, 1, 0) + IF(IFERROR(FIND(Table2[[#This Row],[HomeTeam]], _xlfn.TEXTJOIN(";", 1, $AV$31:$AV$40)),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2">
        <f>(($AX$11)*IF(Table2[[#This Row],[CorrectWinnerPrediction]]="Y", 1, 0))+(($AX$12)*IF(Table2[[#This Row],[CorrectAwayScorePrediction]]="Y", 1, 0))+(($AX$13)*IF(Table2[[#This Row],[CorrectHomeScorePrediction]]="Y", 1, 0))</f>
        <v>0</v>
      </c>
      <c r="AD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$AV$31:$AV$40)), 0) &gt; 0, 1, 0) + IF(IFERROR(FIND(Table2[[#This Row],[HomeTeam]], _xlfn.TEXTJOIN(";", 1, $AV$31:$AV$40)),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2">
        <f>(($AX$11)*IF(Table2[[#This Row],[CorrectWinnerPrediction]]="Y", 1, 0))+(($AX$12)*IF(Table2[[#This Row],[CorrectAwayScorePrediction]]="Y", 1, 0))+(($AX$13)*IF(Table2[[#This Row],[CorrectHomeScorePrediction]]="Y", 1, 0))</f>
        <v>0.1</v>
      </c>
      <c r="AD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$AV$31:$AV$40)), 0) &gt; 0, 1, 0) + IF(IFERROR(FIND(Table2[[#This Row],[HomeTeam]], _xlfn.TEXTJOIN(";", 1, $AV$31:$AV$40)),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2">
        <f>(($AX$11)*IF(Table2[[#This Row],[CorrectWinnerPrediction]]="Y", 1, 0))+(($AX$12)*IF(Table2[[#This Row],[CorrectAwayScorePrediction]]="Y", 1, 0))+(($AX$13)*IF(Table2[[#This Row],[CorrectHomeScorePrediction]]="Y", 1, 0))</f>
        <v>0.8</v>
      </c>
      <c r="AD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$AV$31:$AV$40)), 0) &gt; 0, 1, 0) + IF(IFERROR(FIND(Table2[[#This Row],[HomeTeam]], _xlfn.TEXTJOIN(";", 1, $AV$31:$AV$40)),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2">
        <f>(($AX$11)*IF(Table2[[#This Row],[CorrectWinnerPrediction]]="Y", 1, 0))+(($AX$12)*IF(Table2[[#This Row],[CorrectAwayScorePrediction]]="Y", 1, 0))+(($AX$13)*IF(Table2[[#This Row],[CorrectHomeScorePrediction]]="Y", 1, 0))</f>
        <v>0.8</v>
      </c>
      <c r="AD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$AV$31:$AV$40)), 0) &gt; 0, 1, 0) + IF(IFERROR(FIND(Table2[[#This Row],[HomeTeam]], _xlfn.TEXTJOIN(";", 1, $AV$31:$AV$40)),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2">
        <f>(($AX$11)*IF(Table2[[#This Row],[CorrectWinnerPrediction]]="Y", 1, 0))+(($AX$12)*IF(Table2[[#This Row],[CorrectAwayScorePrediction]]="Y", 1, 0))+(($AX$13)*IF(Table2[[#This Row],[CorrectHomeScorePrediction]]="Y", 1, 0))</f>
        <v>0.9</v>
      </c>
      <c r="AD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$AV$31:$AV$40)), 0) &gt; 0, 1, 0) + IF(IFERROR(FIND(Table2[[#This Row],[HomeTeam]], _xlfn.TEXTJOIN(";", 1, $AV$31:$AV$40)),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1">
        <f>(($AX$11)*IF(Table2[[#This Row],[CorrectWinnerPrediction]]="Y", 1, 0))+(($AX$12)*IF(Table2[[#This Row],[CorrectAwayScorePrediction]]="Y", 1, 0))+(($AX$13)*IF(Table2[[#This Row],[CorrectHomeScorePrediction]]="Y", 1, 0))</f>
        <v>0.9</v>
      </c>
      <c r="AD2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$AV$31:$AV$40)), 0) &gt; 0, 1, 0) + IF(IFERROR(FIND(Table2[[#This Row],[HomeTeam]], _xlfn.TEXTJOIN(";", 1, $AV$31:$AV$40)),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2">
        <f>(($AX$11)*IF(Table2[[#This Row],[CorrectWinnerPrediction]]="Y", 1, 0))+(($AX$12)*IF(Table2[[#This Row],[CorrectAwayScorePrediction]]="Y", 1, 0))+(($AX$13)*IF(Table2[[#This Row],[CorrectHomeScorePrediction]]="Y", 1, 0))</f>
        <v>1</v>
      </c>
      <c r="AD2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$AV$31:$AV$40)), 0) &gt; 0, 1, 0) + IF(IFERROR(FIND(Table2[[#This Row],[HomeTeam]], _xlfn.TEXTJOIN(";", 1, $AV$31:$AV$40)),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2">
        <f>(($AX$11)*IF(Table2[[#This Row],[CorrectWinnerPrediction]]="Y", 1, 0))+(($AX$12)*IF(Table2[[#This Row],[CorrectAwayScorePrediction]]="Y", 1, 0))+(($AX$13)*IF(Table2[[#This Row],[CorrectHomeScorePrediction]]="Y", 1, 0))</f>
        <v>0.1</v>
      </c>
      <c r="AD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$AV$31:$AV$40)), 0) &gt; 0, 1, 0) + IF(IFERROR(FIND(Table2[[#This Row],[HomeTeam]], _xlfn.TEXTJOIN(";", 1, $AV$31:$AV$40)),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2">
        <f>(($AX$11)*IF(Table2[[#This Row],[CorrectWinnerPrediction]]="Y", 1, 0))+(($AX$12)*IF(Table2[[#This Row],[CorrectAwayScorePrediction]]="Y", 1, 0))+(($AX$13)*IF(Table2[[#This Row],[CorrectHomeScorePrediction]]="Y", 1, 0))</f>
        <v>0.9</v>
      </c>
      <c r="AD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$AV$31:$AV$40)), 0) &gt; 0, 1, 0) + IF(IFERROR(FIND(Table2[[#This Row],[HomeTeam]], _xlfn.TEXTJOIN(";", 1, $AV$31:$AV$40)),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1">
        <f>(($AX$11)*IF(Table2[[#This Row],[CorrectWinnerPrediction]]="Y", 1, 0))+(($AX$12)*IF(Table2[[#This Row],[CorrectAwayScorePrediction]]="Y", 1, 0))+(($AX$13)*IF(Table2[[#This Row],[CorrectHomeScorePrediction]]="Y", 1, 0))</f>
        <v>0.9</v>
      </c>
      <c r="AD2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$AV$31:$AV$40)), 0) &gt; 0, 1, 0) + IF(IFERROR(FIND(Table2[[#This Row],[HomeTeam]], _xlfn.TEXTJOIN(";", 1, $AV$31:$AV$40)),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2">
        <f>(($AX$11)*IF(Table2[[#This Row],[CorrectWinnerPrediction]]="Y", 1, 0))+(($AX$12)*IF(Table2[[#This Row],[CorrectAwayScorePrediction]]="Y", 1, 0))+(($AX$13)*IF(Table2[[#This Row],[CorrectHomeScorePrediction]]="Y", 1, 0))</f>
        <v>0</v>
      </c>
      <c r="AD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$AV$31:$AV$40)), 0) &gt; 0, 1, 0) + IF(IFERROR(FIND(Table2[[#This Row],[HomeTeam]], _xlfn.TEXTJOIN(";", 1, $AV$31:$AV$40)),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2">
        <f>(($AX$11)*IF(Table2[[#This Row],[CorrectWinnerPrediction]]="Y", 1, 0))+(($AX$12)*IF(Table2[[#This Row],[CorrectAwayScorePrediction]]="Y", 1, 0))+(($AX$13)*IF(Table2[[#This Row],[CorrectHomeScorePrediction]]="Y", 1, 0))</f>
        <v>0.9</v>
      </c>
      <c r="AD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$AV$31:$AV$40)), 0) &gt; 0, 1, 0) + IF(IFERROR(FIND(Table2[[#This Row],[HomeTeam]], _xlfn.TEXTJOIN(";", 1, $AV$31:$AV$40)),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2">
        <f>(($AX$11)*IF(Table2[[#This Row],[CorrectWinnerPrediction]]="Y", 1, 0))+(($AX$12)*IF(Table2[[#This Row],[CorrectAwayScorePrediction]]="Y", 1, 0))+(($AX$13)*IF(Table2[[#This Row],[CorrectHomeScorePrediction]]="Y", 1, 0))</f>
        <v>0</v>
      </c>
      <c r="AD2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$AV$31:$AV$40)), 0) &gt; 0, 1, 0) + IF(IFERROR(FIND(Table2[[#This Row],[HomeTeam]], _xlfn.TEXTJOIN(";", 1, $AV$31:$AV$40)),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2">
        <f>(($AX$11)*IF(Table2[[#This Row],[CorrectWinnerPrediction]]="Y", 1, 0))+(($AX$12)*IF(Table2[[#This Row],[CorrectAwayScorePrediction]]="Y", 1, 0))+(($AX$13)*IF(Table2[[#This Row],[CorrectHomeScorePrediction]]="Y", 1, 0))</f>
        <v>0</v>
      </c>
      <c r="AD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$AV$31:$AV$40)), 0) &gt; 0, 1, 0) + IF(IFERROR(FIND(Table2[[#This Row],[HomeTeam]], _xlfn.TEXTJOIN(";", 1, $AV$31:$AV$40)),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2">
        <f>(($AX$11)*IF(Table2[[#This Row],[CorrectWinnerPrediction]]="Y", 1, 0))+(($AX$12)*IF(Table2[[#This Row],[CorrectAwayScorePrediction]]="Y", 1, 0))+(($AX$13)*IF(Table2[[#This Row],[CorrectHomeScorePrediction]]="Y", 1, 0))</f>
        <v>0</v>
      </c>
      <c r="AD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$AV$31:$AV$40)), 0) &gt; 0, 1, 0) + IF(IFERROR(FIND(Table2[[#This Row],[HomeTeam]], _xlfn.TEXTJOIN(";", 1, $AV$31:$AV$40)),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1">
        <f>(($AX$11)*IF(Table2[[#This Row],[CorrectWinnerPrediction]]="Y", 1, 0))+(($AX$12)*IF(Table2[[#This Row],[CorrectAwayScorePrediction]]="Y", 1, 0))+(($AX$13)*IF(Table2[[#This Row],[CorrectHomeScorePrediction]]="Y", 1, 0))</f>
        <v>0.8</v>
      </c>
      <c r="AD2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$AV$31:$AV$40)), 0) &gt; 0, 1, 0) + IF(IFERROR(FIND(Table2[[#This Row],[HomeTeam]], _xlfn.TEXTJOIN(";", 1, $AV$31:$AV$40)),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2">
        <f>(($AX$11)*IF(Table2[[#This Row],[CorrectWinnerPrediction]]="Y", 1, 0))+(($AX$12)*IF(Table2[[#This Row],[CorrectAwayScorePrediction]]="Y", 1, 0))+(($AX$13)*IF(Table2[[#This Row],[CorrectHomeScorePrediction]]="Y", 1, 0))</f>
        <v>0.9</v>
      </c>
      <c r="AD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$AV$31:$AV$40)), 0) &gt; 0, 1, 0) + IF(IFERROR(FIND(Table2[[#This Row],[HomeTeam]], _xlfn.TEXTJOIN(";", 1, $AV$31:$AV$40)),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2">
        <f>(($AX$11)*IF(Table2[[#This Row],[CorrectWinnerPrediction]]="Y", 1, 0))+(($AX$12)*IF(Table2[[#This Row],[CorrectAwayScorePrediction]]="Y", 1, 0))+(($AX$13)*IF(Table2[[#This Row],[CorrectHomeScorePrediction]]="Y", 1, 0))</f>
        <v>0.1</v>
      </c>
      <c r="AD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$AV$31:$AV$40)), 0) &gt; 0, 1, 0) + IF(IFERROR(FIND(Table2[[#This Row],[HomeTeam]], _xlfn.TEXTJOIN(";", 1, $AV$31:$AV$40)),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2">
        <f>(($AX$11)*IF(Table2[[#This Row],[CorrectWinnerPrediction]]="Y", 1, 0))+(($AX$12)*IF(Table2[[#This Row],[CorrectAwayScorePrediction]]="Y", 1, 0))+(($AX$13)*IF(Table2[[#This Row],[CorrectHomeScorePrediction]]="Y", 1, 0))</f>
        <v>1</v>
      </c>
      <c r="AD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$AV$31:$AV$40)), 0) &gt; 0, 1, 0) + IF(IFERROR(FIND(Table2[[#This Row],[HomeTeam]], _xlfn.TEXTJOIN(";", 1, $AV$31:$AV$40)),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2">
        <f>(($AX$11)*IF(Table2[[#This Row],[CorrectWinnerPrediction]]="Y", 1, 0))+(($AX$12)*IF(Table2[[#This Row],[CorrectAwayScorePrediction]]="Y", 1, 0))+(($AX$13)*IF(Table2[[#This Row],[CorrectHomeScorePrediction]]="Y", 1, 0))</f>
        <v>0.1</v>
      </c>
      <c r="AD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$AV$31:$AV$40)), 0) &gt; 0, 1, 0) + IF(IFERROR(FIND(Table2[[#This Row],[HomeTeam]], _xlfn.TEXTJOIN(";", 1, $AV$31:$AV$40)),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2">
        <f>(($AX$11)*IF(Table2[[#This Row],[CorrectWinnerPrediction]]="Y", 1, 0))+(($AX$12)*IF(Table2[[#This Row],[CorrectAwayScorePrediction]]="Y", 1, 0))+(($AX$13)*IF(Table2[[#This Row],[CorrectHomeScorePrediction]]="Y", 1, 0))</f>
        <v>0.8</v>
      </c>
      <c r="AD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$AV$31:$AV$40)), 0) &gt; 0, 1, 0) + IF(IFERROR(FIND(Table2[[#This Row],[HomeTeam]], _xlfn.TEXTJOIN(";", 1, $AV$31:$AV$40)),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2">
        <f>(($AX$11)*IF(Table2[[#This Row],[CorrectWinnerPrediction]]="Y", 1, 0))+(($AX$12)*IF(Table2[[#This Row],[CorrectAwayScorePrediction]]="Y", 1, 0))+(($AX$13)*IF(Table2[[#This Row],[CorrectHomeScorePrediction]]="Y", 1, 0))</f>
        <v>0.8</v>
      </c>
      <c r="AD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$AV$31:$AV$40)), 0) &gt; 0, 1, 0) + IF(IFERROR(FIND(Table2[[#This Row],[HomeTeam]], _xlfn.TEXTJOIN(";", 1, $AV$31:$AV$40)),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1">
        <f>(($AX$11)*IF(Table2[[#This Row],[CorrectWinnerPrediction]]="Y", 1, 0))+(($AX$12)*IF(Table2[[#This Row],[CorrectAwayScorePrediction]]="Y", 1, 0))+(($AX$13)*IF(Table2[[#This Row],[CorrectHomeScorePrediction]]="Y", 1, 0))</f>
        <v>0</v>
      </c>
      <c r="AD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$AV$31:$AV$40)), 0) &gt; 0, 1, 0) + IF(IFERROR(FIND(Table2[[#This Row],[HomeTeam]], _xlfn.TEXTJOIN(";", 1, $AV$31:$AV$40)),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2">
        <f>(($AX$11)*IF(Table2[[#This Row],[CorrectWinnerPrediction]]="Y", 1, 0))+(($AX$12)*IF(Table2[[#This Row],[CorrectAwayScorePrediction]]="Y", 1, 0))+(($AX$13)*IF(Table2[[#This Row],[CorrectHomeScorePrediction]]="Y", 1, 0))</f>
        <v>0.9</v>
      </c>
      <c r="AD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$AV$31:$AV$40)), 0) &gt; 0, 1, 0) + IF(IFERROR(FIND(Table2[[#This Row],[HomeTeam]], _xlfn.TEXTJOIN(";", 1, $AV$31:$AV$40)),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2">
        <f>(($AX$11)*IF(Table2[[#This Row],[CorrectWinnerPrediction]]="Y", 1, 0))+(($AX$12)*IF(Table2[[#This Row],[CorrectAwayScorePrediction]]="Y", 1, 0))+(($AX$13)*IF(Table2[[#This Row],[CorrectHomeScorePrediction]]="Y", 1, 0))</f>
        <v>0.9</v>
      </c>
      <c r="AD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$AV$31:$AV$40)), 0) &gt; 0, 1, 0) + IF(IFERROR(FIND(Table2[[#This Row],[HomeTeam]], _xlfn.TEXTJOIN(";", 1, $AV$31:$AV$40)),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2">
        <f>(($AX$11)*IF(Table2[[#This Row],[CorrectWinnerPrediction]]="Y", 1, 0))+(($AX$12)*IF(Table2[[#This Row],[CorrectAwayScorePrediction]]="Y", 1, 0))+(($AX$13)*IF(Table2[[#This Row],[CorrectHomeScorePrediction]]="Y", 1, 0))</f>
        <v>1</v>
      </c>
      <c r="AD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$AV$31:$AV$40)), 0) &gt; 0, 1, 0) + IF(IFERROR(FIND(Table2[[#This Row],[HomeTeam]], _xlfn.TEXTJOIN(";", 1, $AV$31:$AV$40)),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2">
        <f>(($AX$11)*IF(Table2[[#This Row],[CorrectWinnerPrediction]]="Y", 1, 0))+(($AX$12)*IF(Table2[[#This Row],[CorrectAwayScorePrediction]]="Y", 1, 0))+(($AX$13)*IF(Table2[[#This Row],[CorrectHomeScorePrediction]]="Y", 1, 0))</f>
        <v>0</v>
      </c>
      <c r="AD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$AV$31:$AV$40)), 0) &gt; 0, 1, 0) + IF(IFERROR(FIND(Table2[[#This Row],[HomeTeam]], _xlfn.TEXTJOIN(";", 1, $AV$31:$AV$40)),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1">
        <f>(($AX$11)*IF(Table2[[#This Row],[CorrectWinnerPrediction]]="Y", 1, 0))+(($AX$12)*IF(Table2[[#This Row],[CorrectAwayScorePrediction]]="Y", 1, 0))+(($AX$13)*IF(Table2[[#This Row],[CorrectHomeScorePrediction]]="Y", 1, 0))</f>
        <v>0.8</v>
      </c>
      <c r="AD3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$AV$31:$AV$40)), 0) &gt; 0, 1, 0) + IF(IFERROR(FIND(Table2[[#This Row],[HomeTeam]], _xlfn.TEXTJOIN(";", 1, $AV$31:$AV$40)),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2">
        <f>(($AX$11)*IF(Table2[[#This Row],[CorrectWinnerPrediction]]="Y", 1, 0))+(($AX$12)*IF(Table2[[#This Row],[CorrectAwayScorePrediction]]="Y", 1, 0))+(($AX$13)*IF(Table2[[#This Row],[CorrectHomeScorePrediction]]="Y", 1, 0))</f>
        <v>0.8</v>
      </c>
      <c r="AD3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$AV$31:$AV$40)), 0) &gt; 0, 1, 0) + IF(IFERROR(FIND(Table2[[#This Row],[HomeTeam]], _xlfn.TEXTJOIN(";", 1, $AV$31:$AV$40)),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2">
        <f>(($AX$11)*IF(Table2[[#This Row],[CorrectWinnerPrediction]]="Y", 1, 0))+(($AX$12)*IF(Table2[[#This Row],[CorrectAwayScorePrediction]]="Y", 1, 0))+(($AX$13)*IF(Table2[[#This Row],[CorrectHomeScorePrediction]]="Y", 1, 0))</f>
        <v>0</v>
      </c>
      <c r="AD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$AV$31:$AV$40)), 0) &gt; 0, 1, 0) + IF(IFERROR(FIND(Table2[[#This Row],[HomeTeam]], _xlfn.TEXTJOIN(";", 1, $AV$31:$AV$40)),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2">
        <f>(($AX$11)*IF(Table2[[#This Row],[CorrectWinnerPrediction]]="Y", 1, 0))+(($AX$12)*IF(Table2[[#This Row],[CorrectAwayScorePrediction]]="Y", 1, 0))+(($AX$13)*IF(Table2[[#This Row],[CorrectHomeScorePrediction]]="Y", 1, 0))</f>
        <v>0</v>
      </c>
      <c r="AD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$AV$31:$AV$40)), 0) &gt; 0, 1, 0) + IF(IFERROR(FIND(Table2[[#This Row],[HomeTeam]], _xlfn.TEXTJOIN(";", 1, $AV$31:$AV$40)),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2">
        <f>(($AX$11)*IF(Table2[[#This Row],[CorrectWinnerPrediction]]="Y", 1, 0))+(($AX$12)*IF(Table2[[#This Row],[CorrectAwayScorePrediction]]="Y", 1, 0))+(($AX$13)*IF(Table2[[#This Row],[CorrectHomeScorePrediction]]="Y", 1, 0))</f>
        <v>0.9</v>
      </c>
      <c r="AD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$AV$31:$AV$40)), 0) &gt; 0, 1, 0) + IF(IFERROR(FIND(Table2[[#This Row],[HomeTeam]], _xlfn.TEXTJOIN(";", 1, $AV$31:$AV$40)),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2">
        <f>(($AX$11)*IF(Table2[[#This Row],[CorrectWinnerPrediction]]="Y", 1, 0))+(($AX$12)*IF(Table2[[#This Row],[CorrectAwayScorePrediction]]="Y", 1, 0))+(($AX$13)*IF(Table2[[#This Row],[CorrectHomeScorePrediction]]="Y", 1, 0))</f>
        <v>0</v>
      </c>
      <c r="AD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$AV$31:$AV$40)), 0) &gt; 0, 1, 0) + IF(IFERROR(FIND(Table2[[#This Row],[HomeTeam]], _xlfn.TEXTJOIN(";", 1, $AV$31:$AV$40)),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2">
        <f>(($AX$11)*IF(Table2[[#This Row],[CorrectWinnerPrediction]]="Y", 1, 0))+(($AX$12)*IF(Table2[[#This Row],[CorrectAwayScorePrediction]]="Y", 1, 0))+(($AX$13)*IF(Table2[[#This Row],[CorrectHomeScorePrediction]]="Y", 1, 0))</f>
        <v>0</v>
      </c>
      <c r="AD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$AV$31:$AV$40)), 0) &gt; 0, 1, 0) + IF(IFERROR(FIND(Table2[[#This Row],[HomeTeam]], _xlfn.TEXTJOIN(";", 1, $AV$31:$AV$40)),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2">
        <f>(($AX$11)*IF(Table2[[#This Row],[CorrectWinnerPrediction]]="Y", 1, 0))+(($AX$12)*IF(Table2[[#This Row],[CorrectAwayScorePrediction]]="Y", 1, 0))+(($AX$13)*IF(Table2[[#This Row],[CorrectHomeScorePrediction]]="Y", 1, 0))</f>
        <v>1</v>
      </c>
      <c r="AD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$AV$31:$AV$40)), 0) &gt; 0, 1, 0) + IF(IFERROR(FIND(Table2[[#This Row],[HomeTeam]], _xlfn.TEXTJOIN(";", 1, $AV$31:$AV$40)),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2">
        <f>(($AX$11)*IF(Table2[[#This Row],[CorrectWinnerPrediction]]="Y", 1, 0))+(($AX$12)*IF(Table2[[#This Row],[CorrectAwayScorePrediction]]="Y", 1, 0))+(($AX$13)*IF(Table2[[#This Row],[CorrectHomeScorePrediction]]="Y", 1, 0))</f>
        <v>0</v>
      </c>
      <c r="AD3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$AV$31:$AV$40)), 0) &gt; 0, 1, 0) + IF(IFERROR(FIND(Table2[[#This Row],[HomeTeam]], _xlfn.TEXTJOIN(";", 1, $AV$31:$AV$40)),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2">
        <f>(($AX$11)*IF(Table2[[#This Row],[CorrectWinnerPrediction]]="Y", 1, 0))+(($AX$12)*IF(Table2[[#This Row],[CorrectAwayScorePrediction]]="Y", 1, 0))+(($AX$13)*IF(Table2[[#This Row],[CorrectHomeScorePrediction]]="Y", 1, 0))</f>
        <v>0.8</v>
      </c>
      <c r="AD3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$AV$31:$AV$40)), 0) &gt; 0, 1, 0) + IF(IFERROR(FIND(Table2[[#This Row],[HomeTeam]], _xlfn.TEXTJOIN(";", 1, $AV$31:$AV$40)),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1">
        <f>(($AX$11)*IF(Table2[[#This Row],[CorrectWinnerPrediction]]="Y", 1, 0))+(($AX$12)*IF(Table2[[#This Row],[CorrectAwayScorePrediction]]="Y", 1, 0))+(($AX$13)*IF(Table2[[#This Row],[CorrectHomeScorePrediction]]="Y", 1, 0))</f>
        <v>0.9</v>
      </c>
      <c r="AD3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$AV$31:$AV$40)), 0) &gt; 0, 1, 0) + IF(IFERROR(FIND(Table2[[#This Row],[HomeTeam]], _xlfn.TEXTJOIN(";", 1, $AV$31:$AV$40)),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2">
        <f>(($AX$11)*IF(Table2[[#This Row],[CorrectWinnerPrediction]]="Y", 1, 0))+(($AX$12)*IF(Table2[[#This Row],[CorrectAwayScorePrediction]]="Y", 1, 0))+(($AX$13)*IF(Table2[[#This Row],[CorrectHomeScorePrediction]]="Y", 1, 0))</f>
        <v>0.8</v>
      </c>
      <c r="AD3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$AV$31:$AV$40)), 0) &gt; 0, 1, 0) + IF(IFERROR(FIND(Table2[[#This Row],[HomeTeam]], _xlfn.TEXTJOIN(";", 1, $AV$31:$AV$40)),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1">
        <f>(($AX$11)*IF(Table2[[#This Row],[CorrectWinnerPrediction]]="Y", 1, 0))+(($AX$12)*IF(Table2[[#This Row],[CorrectAwayScorePrediction]]="Y", 1, 0))+(($AX$13)*IF(Table2[[#This Row],[CorrectHomeScorePrediction]]="Y", 1, 0))</f>
        <v>1</v>
      </c>
      <c r="AD3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$AV$31:$AV$40)), 0) &gt; 0, 1, 0) + IF(IFERROR(FIND(Table2[[#This Row],[HomeTeam]], _xlfn.TEXTJOIN(";", 1, $AV$31:$AV$40)),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2">
        <f>(($AX$11)*IF(Table2[[#This Row],[CorrectWinnerPrediction]]="Y", 1, 0))+(($AX$12)*IF(Table2[[#This Row],[CorrectAwayScorePrediction]]="Y", 1, 0))+(($AX$13)*IF(Table2[[#This Row],[CorrectHomeScorePrediction]]="Y", 1, 0))</f>
        <v>0.8</v>
      </c>
      <c r="AD3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$AV$31:$AV$40)), 0) &gt; 0, 1, 0) + IF(IFERROR(FIND(Table2[[#This Row],[HomeTeam]], _xlfn.TEXTJOIN(";", 1, $AV$31:$AV$40)),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2">
        <f>(($AX$11)*IF(Table2[[#This Row],[CorrectWinnerPrediction]]="Y", 1, 0))+(($AX$12)*IF(Table2[[#This Row],[CorrectAwayScorePrediction]]="Y", 1, 0))+(($AX$13)*IF(Table2[[#This Row],[CorrectHomeScorePrediction]]="Y", 1, 0))</f>
        <v>1</v>
      </c>
      <c r="AD3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$AV$31:$AV$40)), 0) &gt; 0, 1, 0) + IF(IFERROR(FIND(Table2[[#This Row],[HomeTeam]], _xlfn.TEXTJOIN(";", 1, $AV$31:$AV$40)),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2">
        <f>(($AX$11)*IF(Table2[[#This Row],[CorrectWinnerPrediction]]="Y", 1, 0))+(($AX$12)*IF(Table2[[#This Row],[CorrectAwayScorePrediction]]="Y", 1, 0))+(($AX$13)*IF(Table2[[#This Row],[CorrectHomeScorePrediction]]="Y", 1, 0))</f>
        <v>0.1</v>
      </c>
      <c r="AD3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$AV$31:$AV$40)), 0) &gt; 0, 1, 0) + IF(IFERROR(FIND(Table2[[#This Row],[HomeTeam]], _xlfn.TEXTJOIN(";", 1, $AV$31:$AV$40)),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2">
        <f>(($AX$11)*IF(Table2[[#This Row],[CorrectWinnerPrediction]]="Y", 1, 0))+(($AX$12)*IF(Table2[[#This Row],[CorrectAwayScorePrediction]]="Y", 1, 0))+(($AX$13)*IF(Table2[[#This Row],[CorrectHomeScorePrediction]]="Y", 1, 0))</f>
        <v>0</v>
      </c>
      <c r="AD3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$AV$31:$AV$40)), 0) &gt; 0, 1, 0) + IF(IFERROR(FIND(Table2[[#This Row],[HomeTeam]], _xlfn.TEXTJOIN(";", 1, $AV$31:$AV$40)),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2">
        <f>(($AX$11)*IF(Table2[[#This Row],[CorrectWinnerPrediction]]="Y", 1, 0))+(($AX$12)*IF(Table2[[#This Row],[CorrectAwayScorePrediction]]="Y", 1, 0))+(($AX$13)*IF(Table2[[#This Row],[CorrectHomeScorePrediction]]="Y", 1, 0))</f>
        <v>0.9</v>
      </c>
      <c r="AD3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$AV$31:$AV$40)), 0) &gt; 0, 1, 0) + IF(IFERROR(FIND(Table2[[#This Row],[HomeTeam]], _xlfn.TEXTJOIN(";", 1, $AV$31:$AV$40)),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2">
        <f>(($AX$11)*IF(Table2[[#This Row],[CorrectWinnerPrediction]]="Y", 1, 0))+(($AX$12)*IF(Table2[[#This Row],[CorrectAwayScorePrediction]]="Y", 1, 0))+(($AX$13)*IF(Table2[[#This Row],[CorrectHomeScorePrediction]]="Y", 1, 0))</f>
        <v>0</v>
      </c>
      <c r="AD3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$AV$31:$AV$40)), 0) &gt; 0, 1, 0) + IF(IFERROR(FIND(Table2[[#This Row],[HomeTeam]], _xlfn.TEXTJOIN(";", 1, $AV$31:$AV$40)),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2">
        <f>(($AX$11)*IF(Table2[[#This Row],[CorrectWinnerPrediction]]="Y", 1, 0))+(($AX$12)*IF(Table2[[#This Row],[CorrectAwayScorePrediction]]="Y", 1, 0))+(($AX$13)*IF(Table2[[#This Row],[CorrectHomeScorePrediction]]="Y", 1, 0))</f>
        <v>1</v>
      </c>
      <c r="AD3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$AV$31:$AV$40)), 0) &gt; 0, 1, 0) + IF(IFERROR(FIND(Table2[[#This Row],[HomeTeam]], _xlfn.TEXTJOIN(";", 1, $AV$31:$AV$40)),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2">
        <f>(($AX$11)*IF(Table2[[#This Row],[CorrectWinnerPrediction]]="Y", 1, 0))+(($AX$12)*IF(Table2[[#This Row],[CorrectAwayScorePrediction]]="Y", 1, 0))+(($AX$13)*IF(Table2[[#This Row],[CorrectHomeScorePrediction]]="Y", 1, 0))</f>
        <v>1</v>
      </c>
      <c r="AD3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$AV$31:$AV$40)), 0) &gt; 0, 1, 0) + IF(IFERROR(FIND(Table2[[#This Row],[HomeTeam]], _xlfn.TEXTJOIN(";", 1, $AV$31:$AV$40)),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2">
        <f>(($AX$11)*IF(Table2[[#This Row],[CorrectWinnerPrediction]]="Y", 1, 0))+(($AX$12)*IF(Table2[[#This Row],[CorrectAwayScorePrediction]]="Y", 1, 0))+(($AX$13)*IF(Table2[[#This Row],[CorrectHomeScorePrediction]]="Y", 1, 0))</f>
        <v>0</v>
      </c>
      <c r="AD3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$AV$31:$AV$40)), 0) &gt; 0, 1, 0) + IF(IFERROR(FIND(Table2[[#This Row],[HomeTeam]], _xlfn.TEXTJOIN(";", 1, $AV$31:$AV$40)),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2">
        <f>(($AX$11)*IF(Table2[[#This Row],[CorrectWinnerPrediction]]="Y", 1, 0))+(($AX$12)*IF(Table2[[#This Row],[CorrectAwayScorePrediction]]="Y", 1, 0))+(($AX$13)*IF(Table2[[#This Row],[CorrectHomeScorePrediction]]="Y", 1, 0))</f>
        <v>0.8</v>
      </c>
      <c r="AD3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$AV$31:$AV$40)), 0) &gt; 0, 1, 0) + IF(IFERROR(FIND(Table2[[#This Row],[HomeTeam]], _xlfn.TEXTJOIN(";", 1, $AV$31:$AV$40)),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2">
        <f>(($AX$11)*IF(Table2[[#This Row],[CorrectWinnerPrediction]]="Y", 1, 0))+(($AX$12)*IF(Table2[[#This Row],[CorrectAwayScorePrediction]]="Y", 1, 0))+(($AX$13)*IF(Table2[[#This Row],[CorrectHomeScorePrediction]]="Y", 1, 0))</f>
        <v>0.1</v>
      </c>
      <c r="AD3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$AV$31:$AV$40)), 0) &gt; 0, 1, 0) + IF(IFERROR(FIND(Table2[[#This Row],[HomeTeam]], _xlfn.TEXTJOIN(";", 1, $AV$31:$AV$40)),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2">
        <f>(($AX$11)*IF(Table2[[#This Row],[CorrectWinnerPrediction]]="Y", 1, 0))+(($AX$12)*IF(Table2[[#This Row],[CorrectAwayScorePrediction]]="Y", 1, 0))+(($AX$13)*IF(Table2[[#This Row],[CorrectHomeScorePrediction]]="Y", 1, 0))</f>
        <v>0</v>
      </c>
      <c r="AD3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$AV$31:$AV$40)), 0) &gt; 0, 1, 0) + IF(IFERROR(FIND(Table2[[#This Row],[HomeTeam]], _xlfn.TEXTJOIN(";", 1, $AV$31:$AV$40)),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2">
        <f>(($AX$11)*IF(Table2[[#This Row],[CorrectWinnerPrediction]]="Y", 1, 0))+(($AX$12)*IF(Table2[[#This Row],[CorrectAwayScorePrediction]]="Y", 1, 0))+(($AX$13)*IF(Table2[[#This Row],[CorrectHomeScorePrediction]]="Y", 1, 0))</f>
        <v>0</v>
      </c>
      <c r="AD3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$AV$31:$AV$40)), 0) &gt; 0, 1, 0) + IF(IFERROR(FIND(Table2[[#This Row],[HomeTeam]], _xlfn.TEXTJOIN(";", 1, $AV$31:$AV$40)),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2">
        <f>(($AX$11)*IF(Table2[[#This Row],[CorrectWinnerPrediction]]="Y", 1, 0))+(($AX$12)*IF(Table2[[#This Row],[CorrectAwayScorePrediction]]="Y", 1, 0))+(($AX$13)*IF(Table2[[#This Row],[CorrectHomeScorePrediction]]="Y", 1, 0))</f>
        <v>0.8</v>
      </c>
      <c r="AD3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$AV$31:$AV$40)), 0) &gt; 0, 1, 0) + IF(IFERROR(FIND(Table2[[#This Row],[HomeTeam]], _xlfn.TEXTJOIN(";", 1, $AV$31:$AV$40)),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1">
        <f>(($AX$11)*IF(Table2[[#This Row],[CorrectWinnerPrediction]]="Y", 1, 0))+(($AX$12)*IF(Table2[[#This Row],[CorrectAwayScorePrediction]]="Y", 1, 0))+(($AX$13)*IF(Table2[[#This Row],[CorrectHomeScorePrediction]]="Y", 1, 0))</f>
        <v>0</v>
      </c>
      <c r="AD3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$AV$31:$AV$40)), 0) &gt; 0, 1, 0) + IF(IFERROR(FIND(Table2[[#This Row],[HomeTeam]], _xlfn.TEXTJOIN(";", 1, $AV$31:$AV$40)), 0) &gt; 0, 1, 0)</f>
        <v>1</v>
      </c>
    </row>
    <row r="335" spans="1:40" x14ac:dyDescent="0.25">
      <c r="A335" s="24">
        <v>45619</v>
      </c>
      <c r="B335" s="24">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2">
        <f>(($AX$11)*IF(Table2[[#This Row],[CorrectWinnerPrediction]]="Y", 1, 0))+(($AX$12)*IF(Table2[[#This Row],[CorrectAwayScorePrediction]]="Y", 1, 0))+(($AX$13)*IF(Table2[[#This Row],[CorrectHomeScorePrediction]]="Y", 1, 0))</f>
        <v>0.9</v>
      </c>
      <c r="AD33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35" s="24"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$AV$31:$AV$40)), 0) &gt; 0, 1, 0) + IF(IFERROR(FIND(Table2[[#This Row],[HomeTeam]], _xlfn.TEXTJOIN(";", 1, $AV$31:$AV$40)),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2">
        <f>(($AX$11)*IF(Table2[[#This Row],[CorrectWinnerPrediction]]="Y", 1, 0))+(($AX$12)*IF(Table2[[#This Row],[CorrectAwayScorePrediction]]="Y", 1, 0))+(($AX$13)*IF(Table2[[#This Row],[CorrectHomeScorePrediction]]="Y", 1, 0))</f>
        <v>0.8</v>
      </c>
      <c r="AD3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$AV$31:$AV$40)), 0) &gt; 0, 1, 0) + IF(IFERROR(FIND(Table2[[#This Row],[HomeTeam]], _xlfn.TEXTJOIN(";", 1, $AV$31:$AV$40)),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2">
        <f>(($AX$11)*IF(Table2[[#This Row],[CorrectWinnerPrediction]]="Y", 1, 0))+(($AX$12)*IF(Table2[[#This Row],[CorrectAwayScorePrediction]]="Y", 1, 0))+(($AX$13)*IF(Table2[[#This Row],[CorrectHomeScorePrediction]]="Y", 1, 0))</f>
        <v>0</v>
      </c>
      <c r="AD3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$AV$31:$AV$40)), 0) &gt; 0, 1, 0) + IF(IFERROR(FIND(Table2[[#This Row],[HomeTeam]], _xlfn.TEXTJOIN(";", 1, $AV$31:$AV$40)),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2">
        <f>(($AX$11)*IF(Table2[[#This Row],[CorrectWinnerPrediction]]="Y", 1, 0))+(($AX$12)*IF(Table2[[#This Row],[CorrectAwayScorePrediction]]="Y", 1, 0))+(($AX$13)*IF(Table2[[#This Row],[CorrectHomeScorePrediction]]="Y", 1, 0))</f>
        <v>0.8</v>
      </c>
      <c r="AD3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$AV$31:$AV$40)), 0) &gt; 0, 1, 0) + IF(IFERROR(FIND(Table2[[#This Row],[HomeTeam]], _xlfn.TEXTJOIN(";", 1, $AV$31:$AV$40)),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2">
        <f>(($AX$11)*IF(Table2[[#This Row],[CorrectWinnerPrediction]]="Y", 1, 0))+(($AX$12)*IF(Table2[[#This Row],[CorrectAwayScorePrediction]]="Y", 1, 0))+(($AX$13)*IF(Table2[[#This Row],[CorrectHomeScorePrediction]]="Y", 1, 0))</f>
        <v>0</v>
      </c>
      <c r="AD3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$AV$31:$AV$40)), 0) &gt; 0, 1, 0) + IF(IFERROR(FIND(Table2[[#This Row],[HomeTeam]], _xlfn.TEXTJOIN(";", 1, $AV$31:$AV$40)),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2">
        <f>(($AX$11)*IF(Table2[[#This Row],[CorrectWinnerPrediction]]="Y", 1, 0))+(($AX$12)*IF(Table2[[#This Row],[CorrectAwayScorePrediction]]="Y", 1, 0))+(($AX$13)*IF(Table2[[#This Row],[CorrectHomeScorePrediction]]="Y", 1, 0))</f>
        <v>0.9</v>
      </c>
      <c r="AD3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$AV$31:$AV$40)), 0) &gt; 0, 1, 0) + IF(IFERROR(FIND(Table2[[#This Row],[HomeTeam]], _xlfn.TEXTJOIN(";", 1, $AV$31:$AV$40)),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2">
        <f>(($AX$11)*IF(Table2[[#This Row],[CorrectWinnerPrediction]]="Y", 1, 0))+(($AX$12)*IF(Table2[[#This Row],[CorrectAwayScorePrediction]]="Y", 1, 0))+(($AX$13)*IF(Table2[[#This Row],[CorrectHomeScorePrediction]]="Y", 1, 0))</f>
        <v>0.8</v>
      </c>
      <c r="AD3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$AV$31:$AV$40)), 0) &gt; 0, 1, 0) + IF(IFERROR(FIND(Table2[[#This Row],[HomeTeam]], _xlfn.TEXTJOIN(";", 1, $AV$31:$AV$40)),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2">
        <f>(($AX$11)*IF(Table2[[#This Row],[CorrectWinnerPrediction]]="Y", 1, 0))+(($AX$12)*IF(Table2[[#This Row],[CorrectAwayScorePrediction]]="Y", 1, 0))+(($AX$13)*IF(Table2[[#This Row],[CorrectHomeScorePrediction]]="Y", 1, 0))</f>
        <v>0.1</v>
      </c>
      <c r="AD3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$AV$31:$AV$40)), 0) &gt; 0, 1, 0) + IF(IFERROR(FIND(Table2[[#This Row],[HomeTeam]], _xlfn.TEXTJOIN(";", 1, $AV$31:$AV$40)),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2">
        <f>(($AX$11)*IF(Table2[[#This Row],[CorrectWinnerPrediction]]="Y", 1, 0))+(($AX$12)*IF(Table2[[#This Row],[CorrectAwayScorePrediction]]="Y", 1, 0))+(($AX$13)*IF(Table2[[#This Row],[CorrectHomeScorePrediction]]="Y", 1, 0))</f>
        <v>0</v>
      </c>
      <c r="AD3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$AV$31:$AV$40)), 0) &gt; 0, 1, 0) + IF(IFERROR(FIND(Table2[[#This Row],[HomeTeam]], _xlfn.TEXTJOIN(";", 1, $AV$31:$AV$40)),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2">
        <f>(($AX$11)*IF(Table2[[#This Row],[CorrectWinnerPrediction]]="Y", 1, 0))+(($AX$12)*IF(Table2[[#This Row],[CorrectAwayScorePrediction]]="Y", 1, 0))+(($AX$13)*IF(Table2[[#This Row],[CorrectHomeScorePrediction]]="Y", 1, 0))</f>
        <v>0</v>
      </c>
      <c r="AD3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$AV$31:$AV$40)), 0) &gt; 0, 1, 0) + IF(IFERROR(FIND(Table2[[#This Row],[HomeTeam]], _xlfn.TEXTJOIN(";", 1, $AV$31:$AV$40)),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2">
        <f>(($AX$11)*IF(Table2[[#This Row],[CorrectWinnerPrediction]]="Y", 1, 0))+(($AX$12)*IF(Table2[[#This Row],[CorrectAwayScorePrediction]]="Y", 1, 0))+(($AX$13)*IF(Table2[[#This Row],[CorrectHomeScorePrediction]]="Y", 1, 0))</f>
        <v>0</v>
      </c>
      <c r="AD3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$AV$31:$AV$40)), 0) &gt; 0, 1, 0) + IF(IFERROR(FIND(Table2[[#This Row],[HomeTeam]], _xlfn.TEXTJOIN(";", 1, $AV$31:$AV$40)),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1">
        <f>(($AX$11)*IF(Table2[[#This Row],[CorrectWinnerPrediction]]="Y", 1, 0))+(($AX$12)*IF(Table2[[#This Row],[CorrectAwayScorePrediction]]="Y", 1, 0))+(($AX$13)*IF(Table2[[#This Row],[CorrectHomeScorePrediction]]="Y", 1, 0))</f>
        <v>0</v>
      </c>
      <c r="AD3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$AV$31:$AV$40)), 0) &gt; 0, 1, 0) + IF(IFERROR(FIND(Table2[[#This Row],[HomeTeam]], _xlfn.TEXTJOIN(";", 1, $AV$31:$AV$40)),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2">
        <f>(($AX$11)*IF(Table2[[#This Row],[CorrectWinnerPrediction]]="Y", 1, 0))+(($AX$12)*IF(Table2[[#This Row],[CorrectAwayScorePrediction]]="Y", 1, 0))+(($AX$13)*IF(Table2[[#This Row],[CorrectHomeScorePrediction]]="Y", 1, 0))</f>
        <v>0.8</v>
      </c>
      <c r="AD3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$AV$31:$AV$40)), 0) &gt; 0, 1, 0) + IF(IFERROR(FIND(Table2[[#This Row],[HomeTeam]], _xlfn.TEXTJOIN(";", 1, $AV$31:$AV$40)),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1">
        <f>(($AX$11)*IF(Table2[[#This Row],[CorrectWinnerPrediction]]="Y", 1, 0))+(($AX$12)*IF(Table2[[#This Row],[CorrectAwayScorePrediction]]="Y", 1, 0))+(($AX$13)*IF(Table2[[#This Row],[CorrectHomeScorePrediction]]="Y", 1, 0))</f>
        <v>0.1</v>
      </c>
      <c r="AD34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$AV$31:$AV$40)), 0) &gt; 0, 1, 0) + IF(IFERROR(FIND(Table2[[#This Row],[HomeTeam]], _xlfn.TEXTJOIN(";", 1, $AV$31:$AV$40)),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2">
        <f>(($AX$11)*IF(Table2[[#This Row],[CorrectWinnerPrediction]]="Y", 1, 0))+(($AX$12)*IF(Table2[[#This Row],[CorrectAwayScorePrediction]]="Y", 1, 0))+(($AX$13)*IF(Table2[[#This Row],[CorrectHomeScorePrediction]]="Y", 1, 0))</f>
        <v>0.8</v>
      </c>
      <c r="AD3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$AV$31:$AV$40)), 0) &gt; 0, 1, 0) + IF(IFERROR(FIND(Table2[[#This Row],[HomeTeam]], _xlfn.TEXTJOIN(";", 1, $AV$31:$AV$40)),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2">
        <f>(($AX$11)*IF(Table2[[#This Row],[CorrectWinnerPrediction]]="Y", 1, 0))+(($AX$12)*IF(Table2[[#This Row],[CorrectAwayScorePrediction]]="Y", 1, 0))+(($AX$13)*IF(Table2[[#This Row],[CorrectHomeScorePrediction]]="Y", 1, 0))</f>
        <v>0</v>
      </c>
      <c r="AD3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$AV$31:$AV$40)), 0) &gt; 0, 1, 0) + IF(IFERROR(FIND(Table2[[#This Row],[HomeTeam]], _xlfn.TEXTJOIN(";", 1, $AV$31:$AV$40)),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2">
        <f>(($AX$11)*IF(Table2[[#This Row],[CorrectWinnerPrediction]]="Y", 1, 0))+(($AX$12)*IF(Table2[[#This Row],[CorrectAwayScorePrediction]]="Y", 1, 0))+(($AX$13)*IF(Table2[[#This Row],[CorrectHomeScorePrediction]]="Y", 1, 0))</f>
        <v>0.9</v>
      </c>
      <c r="AD3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$AV$31:$AV$40)), 0) &gt; 0, 1, 0) + IF(IFERROR(FIND(Table2[[#This Row],[HomeTeam]], _xlfn.TEXTJOIN(";", 1, $AV$31:$AV$40)),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2">
        <f>(($AX$11)*IF(Table2[[#This Row],[CorrectWinnerPrediction]]="Y", 1, 0))+(($AX$12)*IF(Table2[[#This Row],[CorrectAwayScorePrediction]]="Y", 1, 0))+(($AX$13)*IF(Table2[[#This Row],[CorrectHomeScorePrediction]]="Y", 1, 0))</f>
        <v>0</v>
      </c>
      <c r="AD3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$AV$31:$AV$40)), 0) &gt; 0, 1, 0) + IF(IFERROR(FIND(Table2[[#This Row],[HomeTeam]], _xlfn.TEXTJOIN(";", 1, $AV$31:$AV$40)),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2">
        <f>(($AX$11)*IF(Table2[[#This Row],[CorrectWinnerPrediction]]="Y", 1, 0))+(($AX$12)*IF(Table2[[#This Row],[CorrectAwayScorePrediction]]="Y", 1, 0))+(($AX$13)*IF(Table2[[#This Row],[CorrectHomeScorePrediction]]="Y", 1, 0))</f>
        <v>0.8</v>
      </c>
      <c r="AD3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$AV$31:$AV$40)), 0) &gt; 0, 1, 0) + IF(IFERROR(FIND(Table2[[#This Row],[HomeTeam]], _xlfn.TEXTJOIN(";", 1, $AV$31:$AV$40)),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2">
        <f>(($AX$11)*IF(Table2[[#This Row],[CorrectWinnerPrediction]]="Y", 1, 0))+(($AX$12)*IF(Table2[[#This Row],[CorrectAwayScorePrediction]]="Y", 1, 0))+(($AX$13)*IF(Table2[[#This Row],[CorrectHomeScorePrediction]]="Y", 1, 0))</f>
        <v>0</v>
      </c>
      <c r="AD3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$AV$31:$AV$40)), 0) &gt; 0, 1, 0) + IF(IFERROR(FIND(Table2[[#This Row],[HomeTeam]], _xlfn.TEXTJOIN(";", 1, $AV$31:$AV$40)),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2">
        <f>(($AX$11)*IF(Table2[[#This Row],[CorrectWinnerPrediction]]="Y", 1, 0))+(($AX$12)*IF(Table2[[#This Row],[CorrectAwayScorePrediction]]="Y", 1, 0))+(($AX$13)*IF(Table2[[#This Row],[CorrectHomeScorePrediction]]="Y", 1, 0))</f>
        <v>0.8</v>
      </c>
      <c r="AD3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$AV$31:$AV$40)), 0) &gt; 0, 1, 0) + IF(IFERROR(FIND(Table2[[#This Row],[HomeTeam]], _xlfn.TEXTJOIN(";", 1, $AV$31:$AV$40)),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2">
        <f>(($AX$11)*IF(Table2[[#This Row],[CorrectWinnerPrediction]]="Y", 1, 0))+(($AX$12)*IF(Table2[[#This Row],[CorrectAwayScorePrediction]]="Y", 1, 0))+(($AX$13)*IF(Table2[[#This Row],[CorrectHomeScorePrediction]]="Y", 1, 0))</f>
        <v>0.8</v>
      </c>
      <c r="AD3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$AV$31:$AV$40)), 0) &gt; 0, 1, 0) + IF(IFERROR(FIND(Table2[[#This Row],[HomeTeam]], _xlfn.TEXTJOIN(";", 1, $AV$31:$AV$40)),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2">
        <f>(($AX$11)*IF(Table2[[#This Row],[CorrectWinnerPrediction]]="Y", 1, 0))+(($AX$12)*IF(Table2[[#This Row],[CorrectAwayScorePrediction]]="Y", 1, 0))+(($AX$13)*IF(Table2[[#This Row],[CorrectHomeScorePrediction]]="Y", 1, 0))</f>
        <v>0</v>
      </c>
      <c r="AD3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$AV$31:$AV$40)), 0) &gt; 0, 1, 0) + IF(IFERROR(FIND(Table2[[#This Row],[HomeTeam]], _xlfn.TEXTJOIN(";", 1, $AV$31:$AV$40)),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2">
        <f>(($AX$11)*IF(Table2[[#This Row],[CorrectWinnerPrediction]]="Y", 1, 0))+(($AX$12)*IF(Table2[[#This Row],[CorrectAwayScorePrediction]]="Y", 1, 0))+(($AX$13)*IF(Table2[[#This Row],[CorrectHomeScorePrediction]]="Y", 1, 0))</f>
        <v>0.1</v>
      </c>
      <c r="AD3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$AV$31:$AV$40)), 0) &gt; 0, 1, 0) + IF(IFERROR(FIND(Table2[[#This Row],[HomeTeam]], _xlfn.TEXTJOIN(";", 1, $AV$31:$AV$40)),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2">
        <f>(($AX$11)*IF(Table2[[#This Row],[CorrectWinnerPrediction]]="Y", 1, 0))+(($AX$12)*IF(Table2[[#This Row],[CorrectAwayScorePrediction]]="Y", 1, 0))+(($AX$13)*IF(Table2[[#This Row],[CorrectHomeScorePrediction]]="Y", 1, 0))</f>
        <v>0.1</v>
      </c>
      <c r="AD3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$AV$31:$AV$40)), 0) &gt; 0, 1, 0) + IF(IFERROR(FIND(Table2[[#This Row],[HomeTeam]], _xlfn.TEXTJOIN(";", 1, $AV$31:$AV$40)),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2">
        <f>(($AX$11)*IF(Table2[[#This Row],[CorrectWinnerPrediction]]="Y", 1, 0))+(($AX$12)*IF(Table2[[#This Row],[CorrectAwayScorePrediction]]="Y", 1, 0))+(($AX$13)*IF(Table2[[#This Row],[CorrectHomeScorePrediction]]="Y", 1, 0))</f>
        <v>0.1</v>
      </c>
      <c r="AD3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$AV$31:$AV$40)), 0) &gt; 0, 1, 0) + IF(IFERROR(FIND(Table2[[#This Row],[HomeTeam]], _xlfn.TEXTJOIN(";", 1, $AV$31:$AV$40)),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2">
        <f>(($AX$11)*IF(Table2[[#This Row],[CorrectWinnerPrediction]]="Y", 1, 0))+(($AX$12)*IF(Table2[[#This Row],[CorrectAwayScorePrediction]]="Y", 1, 0))+(($AX$13)*IF(Table2[[#This Row],[CorrectHomeScorePrediction]]="Y", 1, 0))</f>
        <v>0</v>
      </c>
      <c r="AD3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$AV$31:$AV$40)), 0) &gt; 0, 1, 0) + IF(IFERROR(FIND(Table2[[#This Row],[HomeTeam]], _xlfn.TEXTJOIN(";", 1, $AV$31:$AV$40)),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2">
        <f>(($AX$11)*IF(Table2[[#This Row],[CorrectWinnerPrediction]]="Y", 1, 0))+(($AX$12)*IF(Table2[[#This Row],[CorrectAwayScorePrediction]]="Y", 1, 0))+(($AX$13)*IF(Table2[[#This Row],[CorrectHomeScorePrediction]]="Y", 1, 0))</f>
        <v>0</v>
      </c>
      <c r="AD3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$AV$31:$AV$40)), 0) &gt; 0, 1, 0) + IF(IFERROR(FIND(Table2[[#This Row],[HomeTeam]], _xlfn.TEXTJOIN(";", 1, $AV$31:$AV$40)),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1">
        <f>(($AX$11)*IF(Table2[[#This Row],[CorrectWinnerPrediction]]="Y", 1, 0))+(($AX$12)*IF(Table2[[#This Row],[CorrectAwayScorePrediction]]="Y", 1, 0))+(($AX$13)*IF(Table2[[#This Row],[CorrectHomeScorePrediction]]="Y", 1, 0))</f>
        <v>0.1</v>
      </c>
      <c r="AD3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$AV$31:$AV$40)), 0) &gt; 0, 1, 0) + IF(IFERROR(FIND(Table2[[#This Row],[HomeTeam]], _xlfn.TEXTJOIN(";", 1, $AV$31:$AV$40)),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2">
        <f>(($AX$11)*IF(Table2[[#This Row],[CorrectWinnerPrediction]]="Y", 1, 0))+(($AX$12)*IF(Table2[[#This Row],[CorrectAwayScorePrediction]]="Y", 1, 0))+(($AX$13)*IF(Table2[[#This Row],[CorrectHomeScorePrediction]]="Y", 1, 0))</f>
        <v>0.9</v>
      </c>
      <c r="AD3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$AV$31:$AV$40)), 0) &gt; 0, 1, 0) + IF(IFERROR(FIND(Table2[[#This Row],[HomeTeam]], _xlfn.TEXTJOIN(";", 1, $AV$31:$AV$40)),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2">
        <f>(($AX$11)*IF(Table2[[#This Row],[CorrectWinnerPrediction]]="Y", 1, 0))+(($AX$12)*IF(Table2[[#This Row],[CorrectAwayScorePrediction]]="Y", 1, 0))+(($AX$13)*IF(Table2[[#This Row],[CorrectHomeScorePrediction]]="Y", 1, 0))</f>
        <v>0.9</v>
      </c>
      <c r="AD3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$AV$31:$AV$40)), 0) &gt; 0, 1, 0) + IF(IFERROR(FIND(Table2[[#This Row],[HomeTeam]], _xlfn.TEXTJOIN(";", 1, $AV$31:$AV$40)),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2">
        <f>(($AX$11)*IF(Table2[[#This Row],[CorrectWinnerPrediction]]="Y", 1, 0))+(($AX$12)*IF(Table2[[#This Row],[CorrectAwayScorePrediction]]="Y", 1, 0))+(($AX$13)*IF(Table2[[#This Row],[CorrectHomeScorePrediction]]="Y", 1, 0))</f>
        <v>0.1</v>
      </c>
      <c r="AD3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$AV$31:$AV$40)), 0) &gt; 0, 1, 0) + IF(IFERROR(FIND(Table2[[#This Row],[HomeTeam]], _xlfn.TEXTJOIN(";", 1, $AV$31:$AV$40)),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2">
        <f>(($AX$11)*IF(Table2[[#This Row],[CorrectWinnerPrediction]]="Y", 1, 0))+(($AX$12)*IF(Table2[[#This Row],[CorrectAwayScorePrediction]]="Y", 1, 0))+(($AX$13)*IF(Table2[[#This Row],[CorrectHomeScorePrediction]]="Y", 1, 0))</f>
        <v>0.8</v>
      </c>
      <c r="AD3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$AV$31:$AV$40)), 0) &gt; 0, 1, 0) + IF(IFERROR(FIND(Table2[[#This Row],[HomeTeam]], _xlfn.TEXTJOIN(";", 1, $AV$31:$AV$40)),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2">
        <f>(($AX$11)*IF(Table2[[#This Row],[CorrectWinnerPrediction]]="Y", 1, 0))+(($AX$12)*IF(Table2[[#This Row],[CorrectAwayScorePrediction]]="Y", 1, 0))+(($AX$13)*IF(Table2[[#This Row],[CorrectHomeScorePrediction]]="Y", 1, 0))</f>
        <v>0.8</v>
      </c>
      <c r="AD3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$AV$31:$AV$40)), 0) &gt; 0, 1, 0) + IF(IFERROR(FIND(Table2[[#This Row],[HomeTeam]], _xlfn.TEXTJOIN(";", 1, $AV$31:$AV$40)),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2">
        <f>(($AX$11)*IF(Table2[[#This Row],[CorrectWinnerPrediction]]="Y", 1, 0))+(($AX$12)*IF(Table2[[#This Row],[CorrectAwayScorePrediction]]="Y", 1, 0))+(($AX$13)*IF(Table2[[#This Row],[CorrectHomeScorePrediction]]="Y", 1, 0))</f>
        <v>0</v>
      </c>
      <c r="AD3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$AV$31:$AV$40)), 0) &gt; 0, 1, 0) + IF(IFERROR(FIND(Table2[[#This Row],[HomeTeam]], _xlfn.TEXTJOIN(";", 1, $AV$31:$AV$40)),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2">
        <f>(($AX$11)*IF(Table2[[#This Row],[CorrectWinnerPrediction]]="Y", 1, 0))+(($AX$12)*IF(Table2[[#This Row],[CorrectAwayScorePrediction]]="Y", 1, 0))+(($AX$13)*IF(Table2[[#This Row],[CorrectHomeScorePrediction]]="Y", 1, 0))</f>
        <v>0</v>
      </c>
      <c r="AD3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$AV$31:$AV$40)), 0) &gt; 0, 1, 0) + IF(IFERROR(FIND(Table2[[#This Row],[HomeTeam]], _xlfn.TEXTJOIN(";", 1, $AV$31:$AV$40)),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2">
        <f>(($AX$11)*IF(Table2[[#This Row],[CorrectWinnerPrediction]]="Y", 1, 0))+(($AX$12)*IF(Table2[[#This Row],[CorrectAwayScorePrediction]]="Y", 1, 0))+(($AX$13)*IF(Table2[[#This Row],[CorrectHomeScorePrediction]]="Y", 1, 0))</f>
        <v>0.8</v>
      </c>
      <c r="AD3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$AV$31:$AV$40)), 0) &gt; 0, 1, 0) + IF(IFERROR(FIND(Table2[[#This Row],[HomeTeam]], _xlfn.TEXTJOIN(";", 1, $AV$31:$AV$40)),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2">
        <f>(($AX$11)*IF(Table2[[#This Row],[CorrectWinnerPrediction]]="Y", 1, 0))+(($AX$12)*IF(Table2[[#This Row],[CorrectAwayScorePrediction]]="Y", 1, 0))+(($AX$13)*IF(Table2[[#This Row],[CorrectHomeScorePrediction]]="Y", 1, 0))</f>
        <v>0.1</v>
      </c>
      <c r="AD3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$AV$31:$AV$40)), 0) &gt; 0, 1, 0) + IF(IFERROR(FIND(Table2[[#This Row],[HomeTeam]], _xlfn.TEXTJOIN(";", 1, $AV$31:$AV$40)),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2">
        <f>(($AX$11)*IF(Table2[[#This Row],[CorrectWinnerPrediction]]="Y", 1, 0))+(($AX$12)*IF(Table2[[#This Row],[CorrectAwayScorePrediction]]="Y", 1, 0))+(($AX$13)*IF(Table2[[#This Row],[CorrectHomeScorePrediction]]="Y", 1, 0))</f>
        <v>0.8</v>
      </c>
      <c r="AD3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$AV$31:$AV$40)), 0) &gt; 0, 1, 0) + IF(IFERROR(FIND(Table2[[#This Row],[HomeTeam]], _xlfn.TEXTJOIN(";", 1, $AV$31:$AV$40)),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2">
        <f>(($AX$11)*IF(Table2[[#This Row],[CorrectWinnerPrediction]]="Y", 1, 0))+(($AX$12)*IF(Table2[[#This Row],[CorrectAwayScorePrediction]]="Y", 1, 0))+(($AX$13)*IF(Table2[[#This Row],[CorrectHomeScorePrediction]]="Y", 1, 0))</f>
        <v>0.8</v>
      </c>
      <c r="AD3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$AV$31:$AV$40)), 0) &gt; 0, 1, 0) + IF(IFERROR(FIND(Table2[[#This Row],[HomeTeam]], _xlfn.TEXTJOIN(";", 1, $AV$31:$AV$40)),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2">
        <f>(($AX$11)*IF(Table2[[#This Row],[CorrectWinnerPrediction]]="Y", 1, 0))+(($AX$12)*IF(Table2[[#This Row],[CorrectAwayScorePrediction]]="Y", 1, 0))+(($AX$13)*IF(Table2[[#This Row],[CorrectHomeScorePrediction]]="Y", 1, 0))</f>
        <v>0.9</v>
      </c>
      <c r="AD3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$AV$31:$AV$40)), 0) &gt; 0, 1, 0) + IF(IFERROR(FIND(Table2[[#This Row],[HomeTeam]], _xlfn.TEXTJOIN(";", 1, $AV$31:$AV$40)),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2">
        <f>(($AX$11)*IF(Table2[[#This Row],[CorrectWinnerPrediction]]="Y", 1, 0))+(($AX$12)*IF(Table2[[#This Row],[CorrectAwayScorePrediction]]="Y", 1, 0))+(($AX$13)*IF(Table2[[#This Row],[CorrectHomeScorePrediction]]="Y", 1, 0))</f>
        <v>0</v>
      </c>
      <c r="AD3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$AV$31:$AV$40)), 0) &gt; 0, 1, 0) + IF(IFERROR(FIND(Table2[[#This Row],[HomeTeam]], _xlfn.TEXTJOIN(";", 1, $AV$31:$AV$40)),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1">
        <f>(($AX$11)*IF(Table2[[#This Row],[CorrectWinnerPrediction]]="Y", 1, 0))+(($AX$12)*IF(Table2[[#This Row],[CorrectAwayScorePrediction]]="Y", 1, 0))+(($AX$13)*IF(Table2[[#This Row],[CorrectHomeScorePrediction]]="Y", 1, 0))</f>
        <v>0.9</v>
      </c>
      <c r="AD3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$AV$31:$AV$40)), 0) &gt; 0, 1, 0) + IF(IFERROR(FIND(Table2[[#This Row],[HomeTeam]], _xlfn.TEXTJOIN(";", 1, $AV$31:$AV$40)),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2">
        <f>(($AX$11)*IF(Table2[[#This Row],[CorrectWinnerPrediction]]="Y", 1, 0))+(($AX$12)*IF(Table2[[#This Row],[CorrectAwayScorePrediction]]="Y", 1, 0))+(($AX$13)*IF(Table2[[#This Row],[CorrectHomeScorePrediction]]="Y", 1, 0))</f>
        <v>0.9</v>
      </c>
      <c r="AD3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$AV$31:$AV$40)), 0) &gt; 0, 1, 0) + IF(IFERROR(FIND(Table2[[#This Row],[HomeTeam]], _xlfn.TEXTJOIN(";", 1, $AV$31:$AV$40)),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2">
        <f>(($AX$11)*IF(Table2[[#This Row],[CorrectWinnerPrediction]]="Y", 1, 0))+(($AX$12)*IF(Table2[[#This Row],[CorrectAwayScorePrediction]]="Y", 1, 0))+(($AX$13)*IF(Table2[[#This Row],[CorrectHomeScorePrediction]]="Y", 1, 0))</f>
        <v>0</v>
      </c>
      <c r="AD3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$AV$31:$AV$40)), 0) &gt; 0, 1, 0) + IF(IFERROR(FIND(Table2[[#This Row],[HomeTeam]], _xlfn.TEXTJOIN(";", 1, $AV$31:$AV$40)),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2">
        <f>(($AX$11)*IF(Table2[[#This Row],[CorrectWinnerPrediction]]="Y", 1, 0))+(($AX$12)*IF(Table2[[#This Row],[CorrectAwayScorePrediction]]="Y", 1, 0))+(($AX$13)*IF(Table2[[#This Row],[CorrectHomeScorePrediction]]="Y", 1, 0))</f>
        <v>0.9</v>
      </c>
      <c r="AD3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$AV$31:$AV$40)), 0) &gt; 0, 1, 0) + IF(IFERROR(FIND(Table2[[#This Row],[HomeTeam]], _xlfn.TEXTJOIN(";", 1, $AV$31:$AV$40)),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2">
        <f>(($AX$11)*IF(Table2[[#This Row],[CorrectWinnerPrediction]]="Y", 1, 0))+(($AX$12)*IF(Table2[[#This Row],[CorrectAwayScorePrediction]]="Y", 1, 0))+(($AX$13)*IF(Table2[[#This Row],[CorrectHomeScorePrediction]]="Y", 1, 0))</f>
        <v>0.8</v>
      </c>
      <c r="AD3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$AV$31:$AV$40)), 0) &gt; 0, 1, 0) + IF(IFERROR(FIND(Table2[[#This Row],[HomeTeam]], _xlfn.TEXTJOIN(";", 1, $AV$31:$AV$40)),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2">
        <f>(($AX$11)*IF(Table2[[#This Row],[CorrectWinnerPrediction]]="Y", 1, 0))+(($AX$12)*IF(Table2[[#This Row],[CorrectAwayScorePrediction]]="Y", 1, 0))+(($AX$13)*IF(Table2[[#This Row],[CorrectHomeScorePrediction]]="Y", 1, 0))</f>
        <v>0</v>
      </c>
      <c r="AD3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$AV$31:$AV$40)), 0) &gt; 0, 1, 0) + IF(IFERROR(FIND(Table2[[#This Row],[HomeTeam]], _xlfn.TEXTJOIN(";", 1, $AV$31:$AV$40)),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2">
        <f>(($AX$11)*IF(Table2[[#This Row],[CorrectWinnerPrediction]]="Y", 1, 0))+(($AX$12)*IF(Table2[[#This Row],[CorrectAwayScorePrediction]]="Y", 1, 0))+(($AX$13)*IF(Table2[[#This Row],[CorrectHomeScorePrediction]]="Y", 1, 0))</f>
        <v>0</v>
      </c>
      <c r="AD3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$AV$31:$AV$40)), 0) &gt; 0, 1, 0) + IF(IFERROR(FIND(Table2[[#This Row],[HomeTeam]], _xlfn.TEXTJOIN(";", 1, $AV$31:$AV$40)),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2">
        <f>(($AX$11)*IF(Table2[[#This Row],[CorrectWinnerPrediction]]="Y", 1, 0))+(($AX$12)*IF(Table2[[#This Row],[CorrectAwayScorePrediction]]="Y", 1, 0))+(($AX$13)*IF(Table2[[#This Row],[CorrectHomeScorePrediction]]="Y", 1, 0))</f>
        <v>0</v>
      </c>
      <c r="AD3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$AV$31:$AV$40)), 0) &gt; 0, 1, 0) + IF(IFERROR(FIND(Table2[[#This Row],[HomeTeam]], _xlfn.TEXTJOIN(";", 1, $AV$31:$AV$40)),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2">
        <f>(($AX$11)*IF(Table2[[#This Row],[CorrectWinnerPrediction]]="Y", 1, 0))+(($AX$12)*IF(Table2[[#This Row],[CorrectAwayScorePrediction]]="Y", 1, 0))+(($AX$13)*IF(Table2[[#This Row],[CorrectHomeScorePrediction]]="Y", 1, 0))</f>
        <v>0.8</v>
      </c>
      <c r="AD3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$AV$31:$AV$40)), 0) &gt; 0, 1, 0) + IF(IFERROR(FIND(Table2[[#This Row],[HomeTeam]], _xlfn.TEXTJOIN(";", 1, $AV$31:$AV$40)),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2">
        <f>(($AX$11)*IF(Table2[[#This Row],[CorrectWinnerPrediction]]="Y", 1, 0))+(($AX$12)*IF(Table2[[#This Row],[CorrectAwayScorePrediction]]="Y", 1, 0))+(($AX$13)*IF(Table2[[#This Row],[CorrectHomeScorePrediction]]="Y", 1, 0))</f>
        <v>0.1</v>
      </c>
      <c r="AD3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$AV$31:$AV$40)), 0) &gt; 0, 1, 0) + IF(IFERROR(FIND(Table2[[#This Row],[HomeTeam]], _xlfn.TEXTJOIN(";", 1, $AV$31:$AV$40)),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2">
        <f>(($AX$11)*IF(Table2[[#This Row],[CorrectWinnerPrediction]]="Y", 1, 0))+(($AX$12)*IF(Table2[[#This Row],[CorrectAwayScorePrediction]]="Y", 1, 0))+(($AX$13)*IF(Table2[[#This Row],[CorrectHomeScorePrediction]]="Y", 1, 0))</f>
        <v>0</v>
      </c>
      <c r="AD3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$AV$31:$AV$40)), 0) &gt; 0, 1, 0) + IF(IFERROR(FIND(Table2[[#This Row],[HomeTeam]], _xlfn.TEXTJOIN(";", 1, $AV$31:$AV$40)),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2">
        <f>(($AX$11)*IF(Table2[[#This Row],[CorrectWinnerPrediction]]="Y", 1, 0))+(($AX$12)*IF(Table2[[#This Row],[CorrectAwayScorePrediction]]="Y", 1, 0))+(($AX$13)*IF(Table2[[#This Row],[CorrectHomeScorePrediction]]="Y", 1, 0))</f>
        <v>0</v>
      </c>
      <c r="AD3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$AV$31:$AV$40)), 0) &gt; 0, 1, 0) + IF(IFERROR(FIND(Table2[[#This Row],[HomeTeam]], _xlfn.TEXTJOIN(";", 1, $AV$31:$AV$40)),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1">
        <f>(($AX$11)*IF(Table2[[#This Row],[CorrectWinnerPrediction]]="Y", 1, 0))+(($AX$12)*IF(Table2[[#This Row],[CorrectAwayScorePrediction]]="Y", 1, 0))+(($AX$13)*IF(Table2[[#This Row],[CorrectHomeScorePrediction]]="Y", 1, 0))</f>
        <v>0</v>
      </c>
      <c r="AD3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$AV$31:$AV$40)), 0) &gt; 0, 1, 0) + IF(IFERROR(FIND(Table2[[#This Row],[HomeTeam]], _xlfn.TEXTJOIN(";", 1, $AV$31:$AV$40)),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2">
        <f>(($AX$11)*IF(Table2[[#This Row],[CorrectWinnerPrediction]]="Y", 1, 0))+(($AX$12)*IF(Table2[[#This Row],[CorrectAwayScorePrediction]]="Y", 1, 0))+(($AX$13)*IF(Table2[[#This Row],[CorrectHomeScorePrediction]]="Y", 1, 0))</f>
        <v>0.8</v>
      </c>
      <c r="AD3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$AV$31:$AV$40)), 0) &gt; 0, 1, 0) + IF(IFERROR(FIND(Table2[[#This Row],[HomeTeam]], _xlfn.TEXTJOIN(";", 1, $AV$31:$AV$40)),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2">
        <f>(($AX$11)*IF(Table2[[#This Row],[CorrectWinnerPrediction]]="Y", 1, 0))+(($AX$12)*IF(Table2[[#This Row],[CorrectAwayScorePrediction]]="Y", 1, 0))+(($AX$13)*IF(Table2[[#This Row],[CorrectHomeScorePrediction]]="Y", 1, 0))</f>
        <v>0.8</v>
      </c>
      <c r="AD3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$AV$31:$AV$40)), 0) &gt; 0, 1, 0) + IF(IFERROR(FIND(Table2[[#This Row],[HomeTeam]], _xlfn.TEXTJOIN(";", 1, $AV$31:$AV$40)),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2">
        <f>(($AX$11)*IF(Table2[[#This Row],[CorrectWinnerPrediction]]="Y", 1, 0))+(($AX$12)*IF(Table2[[#This Row],[CorrectAwayScorePrediction]]="Y", 1, 0))+(($AX$13)*IF(Table2[[#This Row],[CorrectHomeScorePrediction]]="Y", 1, 0))</f>
        <v>0.8</v>
      </c>
      <c r="AD3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$AV$31:$AV$40)), 0) &gt; 0, 1, 0) + IF(IFERROR(FIND(Table2[[#This Row],[HomeTeam]], _xlfn.TEXTJOIN(";", 1, $AV$31:$AV$40)),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2">
        <f>(($AX$11)*IF(Table2[[#This Row],[CorrectWinnerPrediction]]="Y", 1, 0))+(($AX$12)*IF(Table2[[#This Row],[CorrectAwayScorePrediction]]="Y", 1, 0))+(($AX$13)*IF(Table2[[#This Row],[CorrectHomeScorePrediction]]="Y", 1, 0))</f>
        <v>0.1</v>
      </c>
      <c r="AD3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$AV$31:$AV$40)), 0) &gt; 0, 1, 0) + IF(IFERROR(FIND(Table2[[#This Row],[HomeTeam]], _xlfn.TEXTJOIN(";", 1, $AV$31:$AV$40)),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1">
        <f>(($AX$11)*IF(Table2[[#This Row],[CorrectWinnerPrediction]]="Y", 1, 0))+(($AX$12)*IF(Table2[[#This Row],[CorrectAwayScorePrediction]]="Y", 1, 0))+(($AX$13)*IF(Table2[[#This Row],[CorrectHomeScorePrediction]]="Y", 1, 0))</f>
        <v>0</v>
      </c>
      <c r="AD39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$AV$31:$AV$40)), 0) &gt; 0, 1, 0) + IF(IFERROR(FIND(Table2[[#This Row],[HomeTeam]], _xlfn.TEXTJOIN(";", 1, $AV$31:$AV$40)),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2">
        <f>(($AX$11)*IF(Table2[[#This Row],[CorrectWinnerPrediction]]="Y", 1, 0))+(($AX$12)*IF(Table2[[#This Row],[CorrectAwayScorePrediction]]="Y", 1, 0))+(($AX$13)*IF(Table2[[#This Row],[CorrectHomeScorePrediction]]="Y", 1, 0))</f>
        <v>0.9</v>
      </c>
      <c r="AD3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$AV$31:$AV$40)), 0) &gt; 0, 1, 0) + IF(IFERROR(FIND(Table2[[#This Row],[HomeTeam]], _xlfn.TEXTJOIN(";", 1, $AV$31:$AV$40)),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2">
        <f>(($AX$11)*IF(Table2[[#This Row],[CorrectWinnerPrediction]]="Y", 1, 0))+(($AX$12)*IF(Table2[[#This Row],[CorrectAwayScorePrediction]]="Y", 1, 0))+(($AX$13)*IF(Table2[[#This Row],[CorrectHomeScorePrediction]]="Y", 1, 0))</f>
        <v>0.8</v>
      </c>
      <c r="AD3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$AV$31:$AV$40)), 0) &gt; 0, 1, 0) + IF(IFERROR(FIND(Table2[[#This Row],[HomeTeam]], _xlfn.TEXTJOIN(";", 1, $AV$31:$AV$40)),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1">
        <f>(($AX$11)*IF(Table2[[#This Row],[CorrectWinnerPrediction]]="Y", 1, 0))+(($AX$12)*IF(Table2[[#This Row],[CorrectAwayScorePrediction]]="Y", 1, 0))+(($AX$13)*IF(Table2[[#This Row],[CorrectHomeScorePrediction]]="Y", 1, 0))</f>
        <v>0.9</v>
      </c>
      <c r="AD39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$AV$31:$AV$40)), 0) &gt; 0, 1, 0) + IF(IFERROR(FIND(Table2[[#This Row],[HomeTeam]], _xlfn.TEXTJOIN(";", 1, $AV$31:$AV$40)),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2">
        <f>(($AX$11)*IF(Table2[[#This Row],[CorrectWinnerPrediction]]="Y", 1, 0))+(($AX$12)*IF(Table2[[#This Row],[CorrectAwayScorePrediction]]="Y", 1, 0))+(($AX$13)*IF(Table2[[#This Row],[CorrectHomeScorePrediction]]="Y", 1, 0))</f>
        <v>0</v>
      </c>
      <c r="AD3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$AV$31:$AV$40)), 0) &gt; 0, 1, 0) + IF(IFERROR(FIND(Table2[[#This Row],[HomeTeam]], _xlfn.TEXTJOIN(";", 1, $AV$31:$AV$40)),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2">
        <f>(($AX$11)*IF(Table2[[#This Row],[CorrectWinnerPrediction]]="Y", 1, 0))+(($AX$12)*IF(Table2[[#This Row],[CorrectAwayScorePrediction]]="Y", 1, 0))+(($AX$13)*IF(Table2[[#This Row],[CorrectHomeScorePrediction]]="Y", 1, 0))</f>
        <v>0.8</v>
      </c>
      <c r="AD3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$AV$31:$AV$40)), 0) &gt; 0, 1, 0) + IF(IFERROR(FIND(Table2[[#This Row],[HomeTeam]], _xlfn.TEXTJOIN(";", 1, $AV$31:$AV$40)),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2">
        <f>(($AX$11)*IF(Table2[[#This Row],[CorrectWinnerPrediction]]="Y", 1, 0))+(($AX$12)*IF(Table2[[#This Row],[CorrectAwayScorePrediction]]="Y", 1, 0))+(($AX$13)*IF(Table2[[#This Row],[CorrectHomeScorePrediction]]="Y", 1, 0))</f>
        <v>0.8</v>
      </c>
      <c r="AD4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$AV$31:$AV$40)), 0) &gt; 0, 1, 0) + IF(IFERROR(FIND(Table2[[#This Row],[HomeTeam]], _xlfn.TEXTJOIN(";", 1, $AV$31:$AV$40)),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2">
        <f>(($AX$11)*IF(Table2[[#This Row],[CorrectWinnerPrediction]]="Y", 1, 0))+(($AX$12)*IF(Table2[[#This Row],[CorrectAwayScorePrediction]]="Y", 1, 0))+(($AX$13)*IF(Table2[[#This Row],[CorrectHomeScorePrediction]]="Y", 1, 0))</f>
        <v>0</v>
      </c>
      <c r="AD4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$AV$31:$AV$40)), 0) &gt; 0, 1, 0) + IF(IFERROR(FIND(Table2[[#This Row],[HomeTeam]], _xlfn.TEXTJOIN(";", 1, $AV$31:$AV$40)),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2">
        <f>(($AX$11)*IF(Table2[[#This Row],[CorrectWinnerPrediction]]="Y", 1, 0))+(($AX$12)*IF(Table2[[#This Row],[CorrectAwayScorePrediction]]="Y", 1, 0))+(($AX$13)*IF(Table2[[#This Row],[CorrectHomeScorePrediction]]="Y", 1, 0))</f>
        <v>0.1</v>
      </c>
      <c r="AD4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$AV$31:$AV$40)), 0) &gt; 0, 1, 0) + IF(IFERROR(FIND(Table2[[#This Row],[HomeTeam]], _xlfn.TEXTJOIN(";", 1, $AV$31:$AV$40)),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2">
        <f>(($AX$11)*IF(Table2[[#This Row],[CorrectWinnerPrediction]]="Y", 1, 0))+(($AX$12)*IF(Table2[[#This Row],[CorrectAwayScorePrediction]]="Y", 1, 0))+(($AX$13)*IF(Table2[[#This Row],[CorrectHomeScorePrediction]]="Y", 1, 0))</f>
        <v>0.1</v>
      </c>
      <c r="AD4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$AV$31:$AV$40)), 0) &gt; 0, 1, 0) + IF(IFERROR(FIND(Table2[[#This Row],[HomeTeam]], _xlfn.TEXTJOIN(";", 1, $AV$31:$AV$40)),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2">
        <f>(($AX$11)*IF(Table2[[#This Row],[CorrectWinnerPrediction]]="Y", 1, 0))+(($AX$12)*IF(Table2[[#This Row],[CorrectAwayScorePrediction]]="Y", 1, 0))+(($AX$13)*IF(Table2[[#This Row],[CorrectHomeScorePrediction]]="Y", 1, 0))</f>
        <v>0.9</v>
      </c>
      <c r="AD4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$AV$31:$AV$40)), 0) &gt; 0, 1, 0) + IF(IFERROR(FIND(Table2[[#This Row],[HomeTeam]], _xlfn.TEXTJOIN(";", 1, $AV$31:$AV$40)),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2">
        <f>(($AX$11)*IF(Table2[[#This Row],[CorrectWinnerPrediction]]="Y", 1, 0))+(($AX$12)*IF(Table2[[#This Row],[CorrectAwayScorePrediction]]="Y", 1, 0))+(($AX$13)*IF(Table2[[#This Row],[CorrectHomeScorePrediction]]="Y", 1, 0))</f>
        <v>0</v>
      </c>
      <c r="AD4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$AV$31:$AV$40)), 0) &gt; 0, 1, 0) + IF(IFERROR(FIND(Table2[[#This Row],[HomeTeam]], _xlfn.TEXTJOIN(";", 1, $AV$31:$AV$40)),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2">
        <f>(($AX$11)*IF(Table2[[#This Row],[CorrectWinnerPrediction]]="Y", 1, 0))+(($AX$12)*IF(Table2[[#This Row],[CorrectAwayScorePrediction]]="Y", 1, 0))+(($AX$13)*IF(Table2[[#This Row],[CorrectHomeScorePrediction]]="Y", 1, 0))</f>
        <v>0.8</v>
      </c>
      <c r="AD4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$AV$31:$AV$40)), 0) &gt; 0, 1, 0) + IF(IFERROR(FIND(Table2[[#This Row],[HomeTeam]], _xlfn.TEXTJOIN(";", 1, $AV$31:$AV$40)),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1">
        <f>(($AX$11)*IF(Table2[[#This Row],[CorrectWinnerPrediction]]="Y", 1, 0))+(($AX$12)*IF(Table2[[#This Row],[CorrectAwayScorePrediction]]="Y", 1, 0))+(($AX$13)*IF(Table2[[#This Row],[CorrectHomeScorePrediction]]="Y", 1, 0))</f>
        <v>0</v>
      </c>
      <c r="AD4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$AV$31:$AV$40)), 0) &gt; 0, 1, 0) + IF(IFERROR(FIND(Table2[[#This Row],[HomeTeam]], _xlfn.TEXTJOIN(";", 1, $AV$31:$AV$40)),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3</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N</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2">
        <f>(($AX$11)*IF(Table2[[#This Row],[CorrectWinnerPrediction]]="Y", 1, 0))+(($AX$12)*IF(Table2[[#This Row],[CorrectAwayScorePrediction]]="Y", 1, 0))+(($AX$13)*IF(Table2[[#This Row],[CorrectHomeScorePrediction]]="Y", 1, 0))</f>
        <v>0.8</v>
      </c>
      <c r="AD4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-1</v>
      </c>
      <c r="AH408" s="2">
        <f t="shared" si="37"/>
        <v>-2</v>
      </c>
      <c r="AI408" s="2">
        <f t="shared" si="38"/>
        <v>-2</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$AV$31:$AV$40)), 0) &gt; 0, 1, 0) + IF(IFERROR(FIND(Table2[[#This Row],[HomeTeam]], _xlfn.TEXTJOIN(";", 1, $AV$31:$AV$40)),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2">
        <f>(($AX$11)*IF(Table2[[#This Row],[CorrectWinnerPrediction]]="Y", 1, 0))+(($AX$12)*IF(Table2[[#This Row],[CorrectAwayScorePrediction]]="Y", 1, 0))+(($AX$13)*IF(Table2[[#This Row],[CorrectHomeScorePrediction]]="Y", 1, 0))</f>
        <v>0.9</v>
      </c>
      <c r="AD4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-2</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$AV$31:$AV$40)), 0) &gt; 0, 1, 0) + IF(IFERROR(FIND(Table2[[#This Row],[HomeTeam]], _xlfn.TEXTJOIN(";", 1, $AV$31:$AV$40)),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2">
        <f>(($AX$11)*IF(Table2[[#This Row],[CorrectWinnerPrediction]]="Y", 1, 0))+(($AX$12)*IF(Table2[[#This Row],[CorrectAwayScorePrediction]]="Y", 1, 0))+(($AX$13)*IF(Table2[[#This Row],[CorrectHomeScorePrediction]]="Y", 1, 0))</f>
        <v>0.9</v>
      </c>
      <c r="AD4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-2</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$AV$31:$AV$40)), 0) &gt; 0, 1, 0) + IF(IFERROR(FIND(Table2[[#This Row],[HomeTeam]], _xlfn.TEXTJOIN(";", 1, $AV$31:$AV$40)),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1">
        <f>(($AX$11)*IF(Table2[[#This Row],[CorrectWinnerPrediction]]="Y", 1, 0))+(($AX$12)*IF(Table2[[#This Row],[CorrectAwayScorePrediction]]="Y", 1, 0))+(($AX$13)*IF(Table2[[#This Row],[CorrectHomeScorePrediction]]="Y", 1, 0))</f>
        <v>0.1</v>
      </c>
      <c r="AD41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-2</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$AV$31:$AV$40)), 0) &gt; 0, 1, 0) + IF(IFERROR(FIND(Table2[[#This Row],[HomeTeam]], _xlfn.TEXTJOIN(";", 1, $AV$31:$AV$40)),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2">
        <f>(($AX$11)*IF(Table2[[#This Row],[CorrectWinnerPrediction]]="Y", 1, 0))+(($AX$12)*IF(Table2[[#This Row],[CorrectAwayScorePrediction]]="Y", 1, 0))+(($AX$13)*IF(Table2[[#This Row],[CorrectHomeScorePrediction]]="Y", 1, 0))</f>
        <v>1</v>
      </c>
      <c r="AD4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$AV$31:$AV$40)), 0) &gt; 0, 1, 0) + IF(IFERROR(FIND(Table2[[#This Row],[HomeTeam]], _xlfn.TEXTJOIN(";", 1, $AV$31:$AV$40)),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2">
        <f>(($AX$11)*IF(Table2[[#This Row],[CorrectWinnerPrediction]]="Y", 1, 0))+(($AX$12)*IF(Table2[[#This Row],[CorrectAwayScorePrediction]]="Y", 1, 0))+(($AX$13)*IF(Table2[[#This Row],[CorrectHomeScorePrediction]]="Y", 1, 0))</f>
        <v>0</v>
      </c>
      <c r="AD4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$AV$31:$AV$40)), 0) &gt; 0, 1, 0) + IF(IFERROR(FIND(Table2[[#This Row],[HomeTeam]], _xlfn.TEXTJOIN(";", 1, $AV$31:$AV$40)),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2">
        <f>(($AX$11)*IF(Table2[[#This Row],[CorrectWinnerPrediction]]="Y", 1, 0))+(($AX$12)*IF(Table2[[#This Row],[CorrectAwayScorePrediction]]="Y", 1, 0))+(($AX$13)*IF(Table2[[#This Row],[CorrectHomeScorePrediction]]="Y", 1, 0))</f>
        <v>0.9</v>
      </c>
      <c r="AD4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$AV$31:$AV$40)), 0) &gt; 0, 1, 0) + IF(IFERROR(FIND(Table2[[#This Row],[HomeTeam]], _xlfn.TEXTJOIN(";", 1, $AV$31:$AV$40)),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2">
        <f>(($AX$11)*IF(Table2[[#This Row],[CorrectWinnerPrediction]]="Y", 1, 0))+(($AX$12)*IF(Table2[[#This Row],[CorrectAwayScorePrediction]]="Y", 1, 0))+(($AX$13)*IF(Table2[[#This Row],[CorrectHomeScorePrediction]]="Y", 1, 0))</f>
        <v>0</v>
      </c>
      <c r="AD4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$AV$31:$AV$40)), 0) &gt; 0, 1, 0) + IF(IFERROR(FIND(Table2[[#This Row],[HomeTeam]], _xlfn.TEXTJOIN(";", 1, $AV$31:$AV$40)),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2">
        <f>(($AX$11)*IF(Table2[[#This Row],[CorrectWinnerPrediction]]="Y", 1, 0))+(($AX$12)*IF(Table2[[#This Row],[CorrectAwayScorePrediction]]="Y", 1, 0))+(($AX$13)*IF(Table2[[#This Row],[CorrectHomeScorePrediction]]="Y", 1, 0))</f>
        <v>0.8</v>
      </c>
      <c r="AD4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$AV$31:$AV$40)), 0) &gt; 0, 1, 0) + IF(IFERROR(FIND(Table2[[#This Row],[HomeTeam]], _xlfn.TEXTJOIN(";", 1, $AV$31:$AV$40)),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2">
        <f>(($AX$11)*IF(Table2[[#This Row],[CorrectWinnerPrediction]]="Y", 1, 0))+(($AX$12)*IF(Table2[[#This Row],[CorrectAwayScorePrediction]]="Y", 1, 0))+(($AX$13)*IF(Table2[[#This Row],[CorrectHomeScorePrediction]]="Y", 1, 0))</f>
        <v>0.9</v>
      </c>
      <c r="AD4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$AV$31:$AV$40)), 0) &gt; 0, 1, 0) + IF(IFERROR(FIND(Table2[[#This Row],[HomeTeam]], _xlfn.TEXTJOIN(";", 1, $AV$31:$AV$40)),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2">
        <f>(($AX$11)*IF(Table2[[#This Row],[CorrectWinnerPrediction]]="Y", 1, 0))+(($AX$12)*IF(Table2[[#This Row],[CorrectAwayScorePrediction]]="Y", 1, 0))+(($AX$13)*IF(Table2[[#This Row],[CorrectHomeScorePrediction]]="Y", 1, 0))</f>
        <v>0</v>
      </c>
      <c r="AD4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$AV$31:$AV$40)), 0) &gt; 0, 1, 0) + IF(IFERROR(FIND(Table2[[#This Row],[HomeTeam]], _xlfn.TEXTJOIN(";", 1, $AV$31:$AV$40)),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2">
        <f>(($AX$11)*IF(Table2[[#This Row],[CorrectWinnerPrediction]]="Y", 1, 0))+(($AX$12)*IF(Table2[[#This Row],[CorrectAwayScorePrediction]]="Y", 1, 0))+(($AX$13)*IF(Table2[[#This Row],[CorrectHomeScorePrediction]]="Y", 1, 0))</f>
        <v>0</v>
      </c>
      <c r="AD4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$AV$31:$AV$40)), 0) &gt; 0, 1, 0) + IF(IFERROR(FIND(Table2[[#This Row],[HomeTeam]], _xlfn.TEXTJOIN(";", 1, $AV$31:$AV$40)),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1">
        <f>(($AX$11)*IF(Table2[[#This Row],[CorrectWinnerPrediction]]="Y", 1, 0))+(($AX$12)*IF(Table2[[#This Row],[CorrectAwayScorePrediction]]="Y", 1, 0))+(($AX$13)*IF(Table2[[#This Row],[CorrectHomeScorePrediction]]="Y", 1, 0))</f>
        <v>0.8</v>
      </c>
      <c r="AD42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$AV$31:$AV$40)), 0) &gt; 0, 1, 0) + IF(IFERROR(FIND(Table2[[#This Row],[HomeTeam]], _xlfn.TEXTJOIN(";", 1, $AV$31:$AV$40)),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2">
        <f>(($AX$11)*IF(Table2[[#This Row],[CorrectWinnerPrediction]]="Y", 1, 0))+(($AX$12)*IF(Table2[[#This Row],[CorrectAwayScorePrediction]]="Y", 1, 0))+(($AX$13)*IF(Table2[[#This Row],[CorrectHomeScorePrediction]]="Y", 1, 0))</f>
        <v>0.1</v>
      </c>
      <c r="AD4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$AV$31:$AV$40)), 0) &gt; 0, 1, 0) + IF(IFERROR(FIND(Table2[[#This Row],[HomeTeam]], _xlfn.TEXTJOIN(";", 1, $AV$31:$AV$40)),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2">
        <f>(($AX$11)*IF(Table2[[#This Row],[CorrectWinnerPrediction]]="Y", 1, 0))+(($AX$12)*IF(Table2[[#This Row],[CorrectAwayScorePrediction]]="Y", 1, 0))+(($AX$13)*IF(Table2[[#This Row],[CorrectHomeScorePrediction]]="Y", 1, 0))</f>
        <v>0.9</v>
      </c>
      <c r="AD4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$AV$31:$AV$40)), 0) &gt; 0, 1, 0) + IF(IFERROR(FIND(Table2[[#This Row],[HomeTeam]], _xlfn.TEXTJOIN(";", 1, $AV$31:$AV$40)),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2">
        <f>(($AX$11)*IF(Table2[[#This Row],[CorrectWinnerPrediction]]="Y", 1, 0))+(($AX$12)*IF(Table2[[#This Row],[CorrectAwayScorePrediction]]="Y", 1, 0))+(($AX$13)*IF(Table2[[#This Row],[CorrectHomeScorePrediction]]="Y", 1, 0))</f>
        <v>0.9</v>
      </c>
      <c r="AD4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$AV$31:$AV$40)), 0) &gt; 0, 1, 0) + IF(IFERROR(FIND(Table2[[#This Row],[HomeTeam]], _xlfn.TEXTJOIN(";", 1, $AV$31:$AV$40)),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2">
        <f>(($AX$11)*IF(Table2[[#This Row],[CorrectWinnerPrediction]]="Y", 1, 0))+(($AX$12)*IF(Table2[[#This Row],[CorrectAwayScorePrediction]]="Y", 1, 0))+(($AX$13)*IF(Table2[[#This Row],[CorrectHomeScorePrediction]]="Y", 1, 0))</f>
        <v>0</v>
      </c>
      <c r="AD4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$AV$31:$AV$40)), 0) &gt; 0, 1, 0) + IF(IFERROR(FIND(Table2[[#This Row],[HomeTeam]], _xlfn.TEXTJOIN(";", 1, $AV$31:$AV$40)),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2">
        <f>(($AX$11)*IF(Table2[[#This Row],[CorrectWinnerPrediction]]="Y", 1, 0))+(($AX$12)*IF(Table2[[#This Row],[CorrectAwayScorePrediction]]="Y", 1, 0))+(($AX$13)*IF(Table2[[#This Row],[CorrectHomeScorePrediction]]="Y", 1, 0))</f>
        <v>0.9</v>
      </c>
      <c r="AD4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$AV$31:$AV$40)), 0) &gt; 0, 1, 0) + IF(IFERROR(FIND(Table2[[#This Row],[HomeTeam]], _xlfn.TEXTJOIN(";", 1, $AV$31:$AV$40)),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1">
        <f>(($AX$11)*IF(Table2[[#This Row],[CorrectWinnerPrediction]]="Y", 1, 0))+(($AX$12)*IF(Table2[[#This Row],[CorrectAwayScorePrediction]]="Y", 1, 0))+(($AX$13)*IF(Table2[[#This Row],[CorrectHomeScorePrediction]]="Y", 1, 0))</f>
        <v>0.8</v>
      </c>
      <c r="AD4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$AV$31:$AV$40)), 0) &gt; 0, 1, 0) + IF(IFERROR(FIND(Table2[[#This Row],[HomeTeam]], _xlfn.TEXTJOIN(";", 1, $AV$31:$AV$40)),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2">
        <f>(($AX$11)*IF(Table2[[#This Row],[CorrectWinnerPrediction]]="Y", 1, 0))+(($AX$12)*IF(Table2[[#This Row],[CorrectAwayScorePrediction]]="Y", 1, 0))+(($AX$13)*IF(Table2[[#This Row],[CorrectHomeScorePrediction]]="Y", 1, 0))</f>
        <v>0.8</v>
      </c>
      <c r="AD4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$AV$31:$AV$40)), 0) &gt; 0, 1, 0) + IF(IFERROR(FIND(Table2[[#This Row],[HomeTeam]], _xlfn.TEXTJOIN(";", 1, $AV$31:$AV$40)),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2">
        <f>(($AX$11)*IF(Table2[[#This Row],[CorrectWinnerPrediction]]="Y", 1, 0))+(($AX$12)*IF(Table2[[#This Row],[CorrectAwayScorePrediction]]="Y", 1, 0))+(($AX$13)*IF(Table2[[#This Row],[CorrectHomeScorePrediction]]="Y", 1, 0))</f>
        <v>0.9</v>
      </c>
      <c r="AD4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$AV$31:$AV$40)), 0) &gt; 0, 1, 0) + IF(IFERROR(FIND(Table2[[#This Row],[HomeTeam]], _xlfn.TEXTJOIN(";", 1, $AV$31:$AV$40)),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2">
        <f>(($AX$11)*IF(Table2[[#This Row],[CorrectWinnerPrediction]]="Y", 1, 0))+(($AX$12)*IF(Table2[[#This Row],[CorrectAwayScorePrediction]]="Y", 1, 0))+(($AX$13)*IF(Table2[[#This Row],[CorrectHomeScorePrediction]]="Y", 1, 0))</f>
        <v>0.8</v>
      </c>
      <c r="AD4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$AV$31:$AV$40)), 0) &gt; 0, 1, 0) + IF(IFERROR(FIND(Table2[[#This Row],[HomeTeam]], _xlfn.TEXTJOIN(";", 1, $AV$31:$AV$40)),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2">
        <f>(($AX$11)*IF(Table2[[#This Row],[CorrectWinnerPrediction]]="Y", 1, 0))+(($AX$12)*IF(Table2[[#This Row],[CorrectAwayScorePrediction]]="Y", 1, 0))+(($AX$13)*IF(Table2[[#This Row],[CorrectHomeScorePrediction]]="Y", 1, 0))</f>
        <v>0.1</v>
      </c>
      <c r="AD4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$AV$31:$AV$40)), 0) &gt; 0, 1, 0) + IF(IFERROR(FIND(Table2[[#This Row],[HomeTeam]], _xlfn.TEXTJOIN(";", 1, $AV$31:$AV$40)),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2">
        <f>(($AX$11)*IF(Table2[[#This Row],[CorrectWinnerPrediction]]="Y", 1, 0))+(($AX$12)*IF(Table2[[#This Row],[CorrectAwayScorePrediction]]="Y", 1, 0))+(($AX$13)*IF(Table2[[#This Row],[CorrectHomeScorePrediction]]="Y", 1, 0))</f>
        <v>0.8</v>
      </c>
      <c r="AD4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$AV$31:$AV$40)), 0) &gt; 0, 1, 0) + IF(IFERROR(FIND(Table2[[#This Row],[HomeTeam]], _xlfn.TEXTJOIN(";", 1, $AV$31:$AV$40)),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2">
        <f>(($AX$11)*IF(Table2[[#This Row],[CorrectWinnerPrediction]]="Y", 1, 0))+(($AX$12)*IF(Table2[[#This Row],[CorrectAwayScorePrediction]]="Y", 1, 0))+(($AX$13)*IF(Table2[[#This Row],[CorrectHomeScorePrediction]]="Y", 1, 0))</f>
        <v>0.9</v>
      </c>
      <c r="AD4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$AV$31:$AV$40)), 0) &gt; 0, 1, 0) + IF(IFERROR(FIND(Table2[[#This Row],[HomeTeam]], _xlfn.TEXTJOIN(";", 1, $AV$31:$AV$40)),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2">
        <f>(($AX$11)*IF(Table2[[#This Row],[CorrectWinnerPrediction]]="Y", 1, 0))+(($AX$12)*IF(Table2[[#This Row],[CorrectAwayScorePrediction]]="Y", 1, 0))+(($AX$13)*IF(Table2[[#This Row],[CorrectHomeScorePrediction]]="Y", 1, 0))</f>
        <v>0.9</v>
      </c>
      <c r="AD4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$AV$31:$AV$40)), 0) &gt; 0, 1, 0) + IF(IFERROR(FIND(Table2[[#This Row],[HomeTeam]], _xlfn.TEXTJOIN(";", 1, $AV$31:$AV$40)),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2">
        <f>(($AX$11)*IF(Table2[[#This Row],[CorrectWinnerPrediction]]="Y", 1, 0))+(($AX$12)*IF(Table2[[#This Row],[CorrectAwayScorePrediction]]="Y", 1, 0))+(($AX$13)*IF(Table2[[#This Row],[CorrectHomeScorePrediction]]="Y", 1, 0))</f>
        <v>0.9</v>
      </c>
      <c r="AD4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$AV$31:$AV$40)), 0) &gt; 0, 1, 0) + IF(IFERROR(FIND(Table2[[#This Row],[HomeTeam]], _xlfn.TEXTJOIN(";", 1, $AV$31:$AV$40)),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2">
        <f>(($AX$11)*IF(Table2[[#This Row],[CorrectWinnerPrediction]]="Y", 1, 0))+(($AX$12)*IF(Table2[[#This Row],[CorrectAwayScorePrediction]]="Y", 1, 0))+(($AX$13)*IF(Table2[[#This Row],[CorrectHomeScorePrediction]]="Y", 1, 0))</f>
        <v>1</v>
      </c>
      <c r="AD4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$AV$31:$AV$40)), 0) &gt; 0, 1, 0) + IF(IFERROR(FIND(Table2[[#This Row],[HomeTeam]], _xlfn.TEXTJOIN(";", 1, $AV$31:$AV$40)),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2">
        <f>(($AX$11)*IF(Table2[[#This Row],[CorrectWinnerPrediction]]="Y", 1, 0))+(($AX$12)*IF(Table2[[#This Row],[CorrectAwayScorePrediction]]="Y", 1, 0))+(($AX$13)*IF(Table2[[#This Row],[CorrectHomeScorePrediction]]="Y", 1, 0))</f>
        <v>0.9</v>
      </c>
      <c r="AD4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$AV$31:$AV$40)), 0) &gt; 0, 1, 0) + IF(IFERROR(FIND(Table2[[#This Row],[HomeTeam]], _xlfn.TEXTJOIN(";", 1, $AV$31:$AV$40)),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1">
        <f>(($AX$11)*IF(Table2[[#This Row],[CorrectWinnerPrediction]]="Y", 1, 0))+(($AX$12)*IF(Table2[[#This Row],[CorrectAwayScorePrediction]]="Y", 1, 0))+(($AX$13)*IF(Table2[[#This Row],[CorrectHomeScorePrediction]]="Y", 1, 0))</f>
        <v>0</v>
      </c>
      <c r="AD4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$AV$31:$AV$40)), 0) &gt; 0, 1, 0) + IF(IFERROR(FIND(Table2[[#This Row],[HomeTeam]], _xlfn.TEXTJOIN(";", 1, $AV$31:$AV$40)),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2">
        <f>(($AX$11)*IF(Table2[[#This Row],[CorrectWinnerPrediction]]="Y", 1, 0))+(($AX$12)*IF(Table2[[#This Row],[CorrectAwayScorePrediction]]="Y", 1, 0))+(($AX$13)*IF(Table2[[#This Row],[CorrectHomeScorePrediction]]="Y", 1, 0))</f>
        <v>0.8</v>
      </c>
      <c r="AD4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$AV$31:$AV$40)), 0) &gt; 0, 1, 0) + IF(IFERROR(FIND(Table2[[#This Row],[HomeTeam]], _xlfn.TEXTJOIN(";", 1, $AV$31:$AV$40)),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2">
        <f>(($AX$11)*IF(Table2[[#This Row],[CorrectWinnerPrediction]]="Y", 1, 0))+(($AX$12)*IF(Table2[[#This Row],[CorrectAwayScorePrediction]]="Y", 1, 0))+(($AX$13)*IF(Table2[[#This Row],[CorrectHomeScorePrediction]]="Y", 1, 0))</f>
        <v>0</v>
      </c>
      <c r="AD4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$AV$31:$AV$40)), 0) &gt; 0, 1, 0) + IF(IFERROR(FIND(Table2[[#This Row],[HomeTeam]], _xlfn.TEXTJOIN(";", 1, $AV$31:$AV$40)),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2">
        <f>(($AX$11)*IF(Table2[[#This Row],[CorrectWinnerPrediction]]="Y", 1, 0))+(($AX$12)*IF(Table2[[#This Row],[CorrectAwayScorePrediction]]="Y", 1, 0))+(($AX$13)*IF(Table2[[#This Row],[CorrectHomeScorePrediction]]="Y", 1, 0))</f>
        <v>0</v>
      </c>
      <c r="AD4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$AV$31:$AV$40)), 0) &gt; 0, 1, 0) + IF(IFERROR(FIND(Table2[[#This Row],[HomeTeam]], _xlfn.TEXTJOIN(";", 1, $AV$31:$AV$40)),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2">
        <f>(($AX$11)*IF(Table2[[#This Row],[CorrectWinnerPrediction]]="Y", 1, 0))+(($AX$12)*IF(Table2[[#This Row],[CorrectAwayScorePrediction]]="Y", 1, 0))+(($AX$13)*IF(Table2[[#This Row],[CorrectHomeScorePrediction]]="Y", 1, 0))</f>
        <v>0</v>
      </c>
      <c r="AD4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$AV$31:$AV$40)), 0) &gt; 0, 1, 0) + IF(IFERROR(FIND(Table2[[#This Row],[HomeTeam]], _xlfn.TEXTJOIN(";", 1, $AV$31:$AV$40)),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2">
        <f>(($AX$11)*IF(Table2[[#This Row],[CorrectWinnerPrediction]]="Y", 1, 0))+(($AX$12)*IF(Table2[[#This Row],[CorrectAwayScorePrediction]]="Y", 1, 0))+(($AX$13)*IF(Table2[[#This Row],[CorrectHomeScorePrediction]]="Y", 1, 0))</f>
        <v>0</v>
      </c>
      <c r="AD4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$AV$31:$AV$40)), 0) &gt; 0, 1, 0) + IF(IFERROR(FIND(Table2[[#This Row],[HomeTeam]], _xlfn.TEXTJOIN(";", 1, $AV$31:$AV$40)),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2">
        <f>(($AX$11)*IF(Table2[[#This Row],[CorrectWinnerPrediction]]="Y", 1, 0))+(($AX$12)*IF(Table2[[#This Row],[CorrectAwayScorePrediction]]="Y", 1, 0))+(($AX$13)*IF(Table2[[#This Row],[CorrectHomeScorePrediction]]="Y", 1, 0))</f>
        <v>0</v>
      </c>
      <c r="AD4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$AV$31:$AV$40)), 0) &gt; 0, 1, 0) + IF(IFERROR(FIND(Table2[[#This Row],[HomeTeam]], _xlfn.TEXTJOIN(";", 1, $AV$31:$AV$40)),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1">
        <f>(($AX$11)*IF(Table2[[#This Row],[CorrectWinnerPrediction]]="Y", 1, 0))+(($AX$12)*IF(Table2[[#This Row],[CorrectAwayScorePrediction]]="Y", 1, 0))+(($AX$13)*IF(Table2[[#This Row],[CorrectHomeScorePrediction]]="Y", 1, 0))</f>
        <v>0.1</v>
      </c>
      <c r="AD4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$AV$31:$AV$40)), 0) &gt; 0, 1, 0) + IF(IFERROR(FIND(Table2[[#This Row],[HomeTeam]], _xlfn.TEXTJOIN(";", 1, $AV$31:$AV$40)),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2">
        <f>(($AX$11)*IF(Table2[[#This Row],[CorrectWinnerPrediction]]="Y", 1, 0))+(($AX$12)*IF(Table2[[#This Row],[CorrectAwayScorePrediction]]="Y", 1, 0))+(($AX$13)*IF(Table2[[#This Row],[CorrectHomeScorePrediction]]="Y", 1, 0))</f>
        <v>0</v>
      </c>
      <c r="AD4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$AV$31:$AV$40)), 0) &gt; 0, 1, 0) + IF(IFERROR(FIND(Table2[[#This Row],[HomeTeam]], _xlfn.TEXTJOIN(";", 1, $AV$31:$AV$40)),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2">
        <f>(($AX$11)*IF(Table2[[#This Row],[CorrectWinnerPrediction]]="Y", 1, 0))+(($AX$12)*IF(Table2[[#This Row],[CorrectAwayScorePrediction]]="Y", 1, 0))+(($AX$13)*IF(Table2[[#This Row],[CorrectHomeScorePrediction]]="Y", 1, 0))</f>
        <v>0</v>
      </c>
      <c r="AD4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$AV$31:$AV$40)), 0) &gt; 0, 1, 0) + IF(IFERROR(FIND(Table2[[#This Row],[HomeTeam]], _xlfn.TEXTJOIN(";", 1, $AV$31:$AV$40)),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1">
        <f>(($AX$11)*IF(Table2[[#This Row],[CorrectWinnerPrediction]]="Y", 1, 0))+(($AX$12)*IF(Table2[[#This Row],[CorrectAwayScorePrediction]]="Y", 1, 0))+(($AX$13)*IF(Table2[[#This Row],[CorrectHomeScorePrediction]]="Y", 1, 0))</f>
        <v>0.8</v>
      </c>
      <c r="AD44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$AV$31:$AV$40)), 0) &gt; 0, 1, 0) + IF(IFERROR(FIND(Table2[[#This Row],[HomeTeam]], _xlfn.TEXTJOIN(";", 1, $AV$31:$AV$40)),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2">
        <f>(($AX$11)*IF(Table2[[#This Row],[CorrectWinnerPrediction]]="Y", 1, 0))+(($AX$12)*IF(Table2[[#This Row],[CorrectAwayScorePrediction]]="Y", 1, 0))+(($AX$13)*IF(Table2[[#This Row],[CorrectHomeScorePrediction]]="Y", 1, 0))</f>
        <v>0.8</v>
      </c>
      <c r="AD4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$AV$31:$AV$40)), 0) &gt; 0, 1, 0) + IF(IFERROR(FIND(Table2[[#This Row],[HomeTeam]], _xlfn.TEXTJOIN(";", 1, $AV$31:$AV$40)),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2">
        <f>(($AX$11)*IF(Table2[[#This Row],[CorrectWinnerPrediction]]="Y", 1, 0))+(($AX$12)*IF(Table2[[#This Row],[CorrectAwayScorePrediction]]="Y", 1, 0))+(($AX$13)*IF(Table2[[#This Row],[CorrectHomeScorePrediction]]="Y", 1, 0))</f>
        <v>0.9</v>
      </c>
      <c r="AD4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$AV$31:$AV$40)), 0) &gt; 0, 1, 0) + IF(IFERROR(FIND(Table2[[#This Row],[HomeTeam]], _xlfn.TEXTJOIN(";", 1, $AV$31:$AV$40)),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2">
        <f>(($AX$11)*IF(Table2[[#This Row],[CorrectWinnerPrediction]]="Y", 1, 0))+(($AX$12)*IF(Table2[[#This Row],[CorrectAwayScorePrediction]]="Y", 1, 0))+(($AX$13)*IF(Table2[[#This Row],[CorrectHomeScorePrediction]]="Y", 1, 0))</f>
        <v>0.8</v>
      </c>
      <c r="AD4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$AV$31:$AV$40)), 0) &gt; 0, 1, 0) + IF(IFERROR(FIND(Table2[[#This Row],[HomeTeam]], _xlfn.TEXTJOIN(";", 1, $AV$31:$AV$40)),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2">
        <f>(($AX$11)*IF(Table2[[#This Row],[CorrectWinnerPrediction]]="Y", 1, 0))+(($AX$12)*IF(Table2[[#This Row],[CorrectAwayScorePrediction]]="Y", 1, 0))+(($AX$13)*IF(Table2[[#This Row],[CorrectHomeScorePrediction]]="Y", 1, 0))</f>
        <v>0</v>
      </c>
      <c r="AD4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$AV$31:$AV$40)), 0) &gt; 0, 1, 0) + IF(IFERROR(FIND(Table2[[#This Row],[HomeTeam]], _xlfn.TEXTJOIN(";", 1, $AV$31:$AV$40)),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2">
        <f>(($AX$11)*IF(Table2[[#This Row],[CorrectWinnerPrediction]]="Y", 1, 0))+(($AX$12)*IF(Table2[[#This Row],[CorrectAwayScorePrediction]]="Y", 1, 0))+(($AX$13)*IF(Table2[[#This Row],[CorrectHomeScorePrediction]]="Y", 1, 0))</f>
        <v>0.9</v>
      </c>
      <c r="AD4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$AV$31:$AV$40)), 0) &gt; 0, 1, 0) + IF(IFERROR(FIND(Table2[[#This Row],[HomeTeam]], _xlfn.TEXTJOIN(";", 1, $AV$31:$AV$40)),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2">
        <f>(($AX$11)*IF(Table2[[#This Row],[CorrectWinnerPrediction]]="Y", 1, 0))+(($AX$12)*IF(Table2[[#This Row],[CorrectAwayScorePrediction]]="Y", 1, 0))+(($AX$13)*IF(Table2[[#This Row],[CorrectHomeScorePrediction]]="Y", 1, 0))</f>
        <v>0.9</v>
      </c>
      <c r="AD4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$AV$31:$AV$40)), 0) &gt; 0, 1, 0) + IF(IFERROR(FIND(Table2[[#This Row],[HomeTeam]], _xlfn.TEXTJOIN(";", 1, $AV$31:$AV$40)),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2">
        <f>(($AX$11)*IF(Table2[[#This Row],[CorrectWinnerPrediction]]="Y", 1, 0))+(($AX$12)*IF(Table2[[#This Row],[CorrectAwayScorePrediction]]="Y", 1, 0))+(($AX$13)*IF(Table2[[#This Row],[CorrectHomeScorePrediction]]="Y", 1, 0))</f>
        <v>0.8</v>
      </c>
      <c r="AD4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$AV$31:$AV$40)), 0) &gt; 0, 1, 0) + IF(IFERROR(FIND(Table2[[#This Row],[HomeTeam]], _xlfn.TEXTJOIN(";", 1, $AV$31:$AV$40)),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2">
        <f>(($AX$11)*IF(Table2[[#This Row],[CorrectWinnerPrediction]]="Y", 1, 0))+(($AX$12)*IF(Table2[[#This Row],[CorrectAwayScorePrediction]]="Y", 1, 0))+(($AX$13)*IF(Table2[[#This Row],[CorrectHomeScorePrediction]]="Y", 1, 0))</f>
        <v>0</v>
      </c>
      <c r="AD4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$AV$31:$AV$40)), 0) &gt; 0, 1, 0) + IF(IFERROR(FIND(Table2[[#This Row],[HomeTeam]], _xlfn.TEXTJOIN(";", 1, $AV$31:$AV$40)),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2">
        <f>(($AX$11)*IF(Table2[[#This Row],[CorrectWinnerPrediction]]="Y", 1, 0))+(($AX$12)*IF(Table2[[#This Row],[CorrectAwayScorePrediction]]="Y", 1, 0))+(($AX$13)*IF(Table2[[#This Row],[CorrectHomeScorePrediction]]="Y", 1, 0))</f>
        <v>0.8</v>
      </c>
      <c r="AD4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$AV$31:$AV$40)), 0) &gt; 0, 1, 0) + IF(IFERROR(FIND(Table2[[#This Row],[HomeTeam]], _xlfn.TEXTJOIN(";", 1, $AV$31:$AV$40)),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2">
        <f>(($AX$11)*IF(Table2[[#This Row],[CorrectWinnerPrediction]]="Y", 1, 0))+(($AX$12)*IF(Table2[[#This Row],[CorrectAwayScorePrediction]]="Y", 1, 0))+(($AX$13)*IF(Table2[[#This Row],[CorrectHomeScorePrediction]]="Y", 1, 0))</f>
        <v>0.9</v>
      </c>
      <c r="AD4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$AV$31:$AV$40)), 0) &gt; 0, 1, 0) + IF(IFERROR(FIND(Table2[[#This Row],[HomeTeam]], _xlfn.TEXTJOIN(";", 1, $AV$31:$AV$40)),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1">
        <f>(($AX$11)*IF(Table2[[#This Row],[CorrectWinnerPrediction]]="Y", 1, 0))+(($AX$12)*IF(Table2[[#This Row],[CorrectAwayScorePrediction]]="Y", 1, 0))+(($AX$13)*IF(Table2[[#This Row],[CorrectHomeScorePrediction]]="Y", 1, 0))</f>
        <v>0.8</v>
      </c>
      <c r="AD4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$AV$31:$AV$40)), 0) &gt; 0, 1, 0) + IF(IFERROR(FIND(Table2[[#This Row],[HomeTeam]], _xlfn.TEXTJOIN(";", 1, $AV$31:$AV$40)),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2">
        <f>(($AX$11)*IF(Table2[[#This Row],[CorrectWinnerPrediction]]="Y", 1, 0))+(($AX$12)*IF(Table2[[#This Row],[CorrectAwayScorePrediction]]="Y", 1, 0))+(($AX$13)*IF(Table2[[#This Row],[CorrectHomeScorePrediction]]="Y", 1, 0))</f>
        <v>0.8</v>
      </c>
      <c r="AD4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$AV$31:$AV$40)), 0) &gt; 0, 1, 0) + IF(IFERROR(FIND(Table2[[#This Row],[HomeTeam]], _xlfn.TEXTJOIN(";", 1, $AV$31:$AV$40)),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1">
        <f>(($AX$11)*IF(Table2[[#This Row],[CorrectWinnerPrediction]]="Y", 1, 0))+(($AX$12)*IF(Table2[[#This Row],[CorrectAwayScorePrediction]]="Y", 1, 0))+(($AX$13)*IF(Table2[[#This Row],[CorrectHomeScorePrediction]]="Y", 1, 0))</f>
        <v>0</v>
      </c>
      <c r="AD4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$AV$31:$AV$40)), 0) &gt; 0, 1, 0) + IF(IFERROR(FIND(Table2[[#This Row],[HomeTeam]], _xlfn.TEXTJOIN(";", 1, $AV$31:$AV$40)),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2">
        <f>(($AX$11)*IF(Table2[[#This Row],[CorrectWinnerPrediction]]="Y", 1, 0))+(($AX$12)*IF(Table2[[#This Row],[CorrectAwayScorePrediction]]="Y", 1, 0))+(($AX$13)*IF(Table2[[#This Row],[CorrectHomeScorePrediction]]="Y", 1, 0))</f>
        <v>0.9</v>
      </c>
      <c r="AD4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$AV$31:$AV$40)), 0) &gt; 0, 1, 0) + IF(IFERROR(FIND(Table2[[#This Row],[HomeTeam]], _xlfn.TEXTJOIN(";", 1, $AV$31:$AV$40)),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2">
        <f>(($AX$11)*IF(Table2[[#This Row],[CorrectWinnerPrediction]]="Y", 1, 0))+(($AX$12)*IF(Table2[[#This Row],[CorrectAwayScorePrediction]]="Y", 1, 0))+(($AX$13)*IF(Table2[[#This Row],[CorrectHomeScorePrediction]]="Y", 1, 0))</f>
        <v>0.9</v>
      </c>
      <c r="AD4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$AV$31:$AV$40)), 0) &gt; 0, 1, 0) + IF(IFERROR(FIND(Table2[[#This Row],[HomeTeam]], _xlfn.TEXTJOIN(";", 1, $AV$31:$AV$40)),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2">
        <f>(($AX$11)*IF(Table2[[#This Row],[CorrectWinnerPrediction]]="Y", 1, 0))+(($AX$12)*IF(Table2[[#This Row],[CorrectAwayScorePrediction]]="Y", 1, 0))+(($AX$13)*IF(Table2[[#This Row],[CorrectHomeScorePrediction]]="Y", 1, 0))</f>
        <v>0.1</v>
      </c>
      <c r="AD4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$AV$31:$AV$40)), 0) &gt; 0, 1, 0) + IF(IFERROR(FIND(Table2[[#This Row],[HomeTeam]], _xlfn.TEXTJOIN(";", 1, $AV$31:$AV$40)),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2">
        <f>(($AX$11)*IF(Table2[[#This Row],[CorrectWinnerPrediction]]="Y", 1, 0))+(($AX$12)*IF(Table2[[#This Row],[CorrectAwayScorePrediction]]="Y", 1, 0))+(($AX$13)*IF(Table2[[#This Row],[CorrectHomeScorePrediction]]="Y", 1, 0))</f>
        <v>0.9</v>
      </c>
      <c r="AD4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$AV$31:$AV$40)), 0) &gt; 0, 1, 0) + IF(IFERROR(FIND(Table2[[#This Row],[HomeTeam]], _xlfn.TEXTJOIN(";", 1, $AV$31:$AV$40)),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2">
        <f>(($AX$11)*IF(Table2[[#This Row],[CorrectWinnerPrediction]]="Y", 1, 0))+(($AX$12)*IF(Table2[[#This Row],[CorrectAwayScorePrediction]]="Y", 1, 0))+(($AX$13)*IF(Table2[[#This Row],[CorrectHomeScorePrediction]]="Y", 1, 0))</f>
        <v>0.8</v>
      </c>
      <c r="AD4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$AV$31:$AV$40)), 0) &gt; 0, 1, 0) + IF(IFERROR(FIND(Table2[[#This Row],[HomeTeam]], _xlfn.TEXTJOIN(";", 1, $AV$31:$AV$40)),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2">
        <f>(($AX$11)*IF(Table2[[#This Row],[CorrectWinnerPrediction]]="Y", 1, 0))+(($AX$12)*IF(Table2[[#This Row],[CorrectAwayScorePrediction]]="Y", 1, 0))+(($AX$13)*IF(Table2[[#This Row],[CorrectHomeScorePrediction]]="Y", 1, 0))</f>
        <v>0.8</v>
      </c>
      <c r="AD4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$AV$31:$AV$40)), 0) &gt; 0, 1, 0) + IF(IFERROR(FIND(Table2[[#This Row],[HomeTeam]], _xlfn.TEXTJOIN(";", 1, $AV$31:$AV$40)),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2">
        <f>(($AX$11)*IF(Table2[[#This Row],[CorrectWinnerPrediction]]="Y", 1, 0))+(($AX$12)*IF(Table2[[#This Row],[CorrectAwayScorePrediction]]="Y", 1, 0))+(($AX$13)*IF(Table2[[#This Row],[CorrectHomeScorePrediction]]="Y", 1, 0))</f>
        <v>0.9</v>
      </c>
      <c r="AD4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$AV$31:$AV$40)), 0) &gt; 0, 1, 0) + IF(IFERROR(FIND(Table2[[#This Row],[HomeTeam]], _xlfn.TEXTJOIN(";", 1, $AV$31:$AV$40)),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2">
        <f>(($AX$11)*IF(Table2[[#This Row],[CorrectWinnerPrediction]]="Y", 1, 0))+(($AX$12)*IF(Table2[[#This Row],[CorrectAwayScorePrediction]]="Y", 1, 0))+(($AX$13)*IF(Table2[[#This Row],[CorrectHomeScorePrediction]]="Y", 1, 0))</f>
        <v>0</v>
      </c>
      <c r="AD4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$AV$31:$AV$40)), 0) &gt; 0, 1, 0) + IF(IFERROR(FIND(Table2[[#This Row],[HomeTeam]], _xlfn.TEXTJOIN(";", 1, $AV$31:$AV$40)),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2">
        <f>(($AX$11)*IF(Table2[[#This Row],[CorrectWinnerPrediction]]="Y", 1, 0))+(($AX$12)*IF(Table2[[#This Row],[CorrectAwayScorePrediction]]="Y", 1, 0))+(($AX$13)*IF(Table2[[#This Row],[CorrectHomeScorePrediction]]="Y", 1, 0))</f>
        <v>0</v>
      </c>
      <c r="AD4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$AV$31:$AV$40)), 0) &gt; 0, 1, 0) + IF(IFERROR(FIND(Table2[[#This Row],[HomeTeam]], _xlfn.TEXTJOIN(";", 1, $AV$31:$AV$40)),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2">
        <f>(($AX$11)*IF(Table2[[#This Row],[CorrectWinnerPrediction]]="Y", 1, 0))+(($AX$12)*IF(Table2[[#This Row],[CorrectAwayScorePrediction]]="Y", 1, 0))+(($AX$13)*IF(Table2[[#This Row],[CorrectHomeScorePrediction]]="Y", 1, 0))</f>
        <v>0.1</v>
      </c>
      <c r="AD4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$AV$31:$AV$40)), 0) &gt; 0, 1, 0) + IF(IFERROR(FIND(Table2[[#This Row],[HomeTeam]], _xlfn.TEXTJOIN(";", 1, $AV$31:$AV$40)),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2">
        <f>(($AX$11)*IF(Table2[[#This Row],[CorrectWinnerPrediction]]="Y", 1, 0))+(($AX$12)*IF(Table2[[#This Row],[CorrectAwayScorePrediction]]="Y", 1, 0))+(($AX$13)*IF(Table2[[#This Row],[CorrectHomeScorePrediction]]="Y", 1, 0))</f>
        <v>0</v>
      </c>
      <c r="AD4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$AV$31:$AV$40)), 0) &gt; 0, 1, 0) + IF(IFERROR(FIND(Table2[[#This Row],[HomeTeam]], _xlfn.TEXTJOIN(";", 1, $AV$31:$AV$40)),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2">
        <f>(($AX$11)*IF(Table2[[#This Row],[CorrectWinnerPrediction]]="Y", 1, 0))+(($AX$12)*IF(Table2[[#This Row],[CorrectAwayScorePrediction]]="Y", 1, 0))+(($AX$13)*IF(Table2[[#This Row],[CorrectHomeScorePrediction]]="Y", 1, 0))</f>
        <v>0</v>
      </c>
      <c r="AD4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$AV$31:$AV$40)), 0) &gt; 0, 1, 0) + IF(IFERROR(FIND(Table2[[#This Row],[HomeTeam]], _xlfn.TEXTJOIN(";", 1, $AV$31:$AV$40)),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2">
        <f>(($AX$11)*IF(Table2[[#This Row],[CorrectWinnerPrediction]]="Y", 1, 0))+(($AX$12)*IF(Table2[[#This Row],[CorrectAwayScorePrediction]]="Y", 1, 0))+(($AX$13)*IF(Table2[[#This Row],[CorrectHomeScorePrediction]]="Y", 1, 0))</f>
        <v>0</v>
      </c>
      <c r="AD4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$AV$31:$AV$40)), 0) &gt; 0, 1, 0) + IF(IFERROR(FIND(Table2[[#This Row],[HomeTeam]], _xlfn.TEXTJOIN(";", 1, $AV$31:$AV$40)),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1">
        <f>(($AX$11)*IF(Table2[[#This Row],[CorrectWinnerPrediction]]="Y", 1, 0))+(($AX$12)*IF(Table2[[#This Row],[CorrectAwayScorePrediction]]="Y", 1, 0))+(($AX$13)*IF(Table2[[#This Row],[CorrectHomeScorePrediction]]="Y", 1, 0))</f>
        <v>0.9</v>
      </c>
      <c r="AD4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$AV$31:$AV$40)), 0) &gt; 0, 1, 0) + IF(IFERROR(FIND(Table2[[#This Row],[HomeTeam]], _xlfn.TEXTJOIN(";", 1, $AV$31:$AV$40)), 0) &gt; 0, 1, 0)</f>
        <v>0</v>
      </c>
    </row>
    <row r="475" spans="1:40" x14ac:dyDescent="0.25">
      <c r="A475" s="24">
        <v>45638</v>
      </c>
      <c r="B475" s="24">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2">
        <f>(($AX$11)*IF(Table2[[#This Row],[CorrectWinnerPrediction]]="Y", 1, 0))+(($AX$12)*IF(Table2[[#This Row],[CorrectAwayScorePrediction]]="Y", 1, 0))+(($AX$13)*IF(Table2[[#This Row],[CorrectHomeScorePrediction]]="Y", 1, 0))</f>
        <v>0</v>
      </c>
      <c r="AD47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5" s="24"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$AV$31:$AV$40)), 0) &gt; 0, 1, 0) + IF(IFERROR(FIND(Table2[[#This Row],[HomeTeam]], _xlfn.TEXTJOIN(";", 1, $AV$31:$AV$40)),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2">
        <f>(($AX$11)*IF(Table2[[#This Row],[CorrectWinnerPrediction]]="Y", 1, 0))+(($AX$12)*IF(Table2[[#This Row],[CorrectAwayScorePrediction]]="Y", 1, 0))+(($AX$13)*IF(Table2[[#This Row],[CorrectHomeScorePrediction]]="Y", 1, 0))</f>
        <v>1</v>
      </c>
      <c r="AD4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$AV$31:$AV$40)), 0) &gt; 0, 1, 0) + IF(IFERROR(FIND(Table2[[#This Row],[HomeTeam]], _xlfn.TEXTJOIN(";", 1, $AV$31:$AV$40)),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2">
        <f>(($AX$11)*IF(Table2[[#This Row],[CorrectWinnerPrediction]]="Y", 1, 0))+(($AX$12)*IF(Table2[[#This Row],[CorrectAwayScorePrediction]]="Y", 1, 0))+(($AX$13)*IF(Table2[[#This Row],[CorrectHomeScorePrediction]]="Y", 1, 0))</f>
        <v>0</v>
      </c>
      <c r="AD4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$AV$31:$AV$40)), 0) &gt; 0, 1, 0) + IF(IFERROR(FIND(Table2[[#This Row],[HomeTeam]], _xlfn.TEXTJOIN(";", 1, $AV$31:$AV$40)),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2">
        <f>(($AX$11)*IF(Table2[[#This Row],[CorrectWinnerPrediction]]="Y", 1, 0))+(($AX$12)*IF(Table2[[#This Row],[CorrectAwayScorePrediction]]="Y", 1, 0))+(($AX$13)*IF(Table2[[#This Row],[CorrectHomeScorePrediction]]="Y", 1, 0))</f>
        <v>0.8</v>
      </c>
      <c r="AD4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$AV$31:$AV$40)), 0) &gt; 0, 1, 0) + IF(IFERROR(FIND(Table2[[#This Row],[HomeTeam]], _xlfn.TEXTJOIN(";", 1, $AV$31:$AV$40)),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2">
        <f>(($AX$11)*IF(Table2[[#This Row],[CorrectWinnerPrediction]]="Y", 1, 0))+(($AX$12)*IF(Table2[[#This Row],[CorrectAwayScorePrediction]]="Y", 1, 0))+(($AX$13)*IF(Table2[[#This Row],[CorrectHomeScorePrediction]]="Y", 1, 0))</f>
        <v>0</v>
      </c>
      <c r="AD4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$AV$31:$AV$40)), 0) &gt; 0, 1, 0) + IF(IFERROR(FIND(Table2[[#This Row],[HomeTeam]], _xlfn.TEXTJOIN(";", 1, $AV$31:$AV$40)),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2">
        <f>(($AX$11)*IF(Table2[[#This Row],[CorrectWinnerPrediction]]="Y", 1, 0))+(($AX$12)*IF(Table2[[#This Row],[CorrectAwayScorePrediction]]="Y", 1, 0))+(($AX$13)*IF(Table2[[#This Row],[CorrectHomeScorePrediction]]="Y", 1, 0))</f>
        <v>0</v>
      </c>
      <c r="AD4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$AV$31:$AV$40)), 0) &gt; 0, 1, 0) + IF(IFERROR(FIND(Table2[[#This Row],[HomeTeam]], _xlfn.TEXTJOIN(";", 1, $AV$31:$AV$40)),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2">
        <f>(($AX$11)*IF(Table2[[#This Row],[CorrectWinnerPrediction]]="Y", 1, 0))+(($AX$12)*IF(Table2[[#This Row],[CorrectAwayScorePrediction]]="Y", 1, 0))+(($AX$13)*IF(Table2[[#This Row],[CorrectHomeScorePrediction]]="Y", 1, 0))</f>
        <v>0</v>
      </c>
      <c r="AD4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$AV$31:$AV$40)), 0) &gt; 0, 1, 0) + IF(IFERROR(FIND(Table2[[#This Row],[HomeTeam]], _xlfn.TEXTJOIN(";", 1, $AV$31:$AV$40)),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2">
        <f>(($AX$11)*IF(Table2[[#This Row],[CorrectWinnerPrediction]]="Y", 1, 0))+(($AX$12)*IF(Table2[[#This Row],[CorrectAwayScorePrediction]]="Y", 1, 0))+(($AX$13)*IF(Table2[[#This Row],[CorrectHomeScorePrediction]]="Y", 1, 0))</f>
        <v>0.9</v>
      </c>
      <c r="AD4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$AV$31:$AV$40)), 0) &gt; 0, 1, 0) + IF(IFERROR(FIND(Table2[[#This Row],[HomeTeam]], _xlfn.TEXTJOIN(";", 1, $AV$31:$AV$40)),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2">
        <f>(($AX$11)*IF(Table2[[#This Row],[CorrectWinnerPrediction]]="Y", 1, 0))+(($AX$12)*IF(Table2[[#This Row],[CorrectAwayScorePrediction]]="Y", 1, 0))+(($AX$13)*IF(Table2[[#This Row],[CorrectHomeScorePrediction]]="Y", 1, 0))</f>
        <v>0</v>
      </c>
      <c r="AD4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$AV$31:$AV$40)), 0) &gt; 0, 1, 0) + IF(IFERROR(FIND(Table2[[#This Row],[HomeTeam]], _xlfn.TEXTJOIN(";", 1, $AV$31:$AV$40)),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2">
        <f>(($AX$11)*IF(Table2[[#This Row],[CorrectWinnerPrediction]]="Y", 1, 0))+(($AX$12)*IF(Table2[[#This Row],[CorrectAwayScorePrediction]]="Y", 1, 0))+(($AX$13)*IF(Table2[[#This Row],[CorrectHomeScorePrediction]]="Y", 1, 0))</f>
        <v>1</v>
      </c>
      <c r="AD4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$AV$31:$AV$40)), 0) &gt; 0, 1, 0) + IF(IFERROR(FIND(Table2[[#This Row],[HomeTeam]], _xlfn.TEXTJOIN(";", 1, $AV$31:$AV$40)),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2">
        <f>(($AX$11)*IF(Table2[[#This Row],[CorrectWinnerPrediction]]="Y", 1, 0))+(($AX$12)*IF(Table2[[#This Row],[CorrectAwayScorePrediction]]="Y", 1, 0))+(($AX$13)*IF(Table2[[#This Row],[CorrectHomeScorePrediction]]="Y", 1, 0))</f>
        <v>0.9</v>
      </c>
      <c r="AD4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$AV$31:$AV$40)), 0) &gt; 0, 1, 0) + IF(IFERROR(FIND(Table2[[#This Row],[HomeTeam]], _xlfn.TEXTJOIN(";", 1, $AV$31:$AV$40)),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2">
        <f>(($AX$11)*IF(Table2[[#This Row],[CorrectWinnerPrediction]]="Y", 1, 0))+(($AX$12)*IF(Table2[[#This Row],[CorrectAwayScorePrediction]]="Y", 1, 0))+(($AX$13)*IF(Table2[[#This Row],[CorrectHomeScorePrediction]]="Y", 1, 0))</f>
        <v>0.8</v>
      </c>
      <c r="AD4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$AV$31:$AV$40)), 0) &gt; 0, 1, 0) + IF(IFERROR(FIND(Table2[[#This Row],[HomeTeam]], _xlfn.TEXTJOIN(";", 1, $AV$31:$AV$40)),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2">
        <f>(($AX$11)*IF(Table2[[#This Row],[CorrectWinnerPrediction]]="Y", 1, 0))+(($AX$12)*IF(Table2[[#This Row],[CorrectAwayScorePrediction]]="Y", 1, 0))+(($AX$13)*IF(Table2[[#This Row],[CorrectHomeScorePrediction]]="Y", 1, 0))</f>
        <v>0.8</v>
      </c>
      <c r="AD4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$AV$31:$AV$40)), 0) &gt; 0, 1, 0) + IF(IFERROR(FIND(Table2[[#This Row],[HomeTeam]], _xlfn.TEXTJOIN(";", 1, $AV$31:$AV$40)),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2">
        <f>(($AX$11)*IF(Table2[[#This Row],[CorrectWinnerPrediction]]="Y", 1, 0))+(($AX$12)*IF(Table2[[#This Row],[CorrectAwayScorePrediction]]="Y", 1, 0))+(($AX$13)*IF(Table2[[#This Row],[CorrectHomeScorePrediction]]="Y", 1, 0))</f>
        <v>0</v>
      </c>
      <c r="AD4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$AV$31:$AV$40)), 0) &gt; 0, 1, 0) + IF(IFERROR(FIND(Table2[[#This Row],[HomeTeam]], _xlfn.TEXTJOIN(";", 1, $AV$31:$AV$40)),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2">
        <f>(($AX$11)*IF(Table2[[#This Row],[CorrectWinnerPrediction]]="Y", 1, 0))+(($AX$12)*IF(Table2[[#This Row],[CorrectAwayScorePrediction]]="Y", 1, 0))+(($AX$13)*IF(Table2[[#This Row],[CorrectHomeScorePrediction]]="Y", 1, 0))</f>
        <v>1</v>
      </c>
      <c r="AD4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$AV$31:$AV$40)), 0) &gt; 0, 1, 0) + IF(IFERROR(FIND(Table2[[#This Row],[HomeTeam]], _xlfn.TEXTJOIN(";", 1, $AV$31:$AV$40)),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1">
        <f>(($AX$11)*IF(Table2[[#This Row],[CorrectWinnerPrediction]]="Y", 1, 0))+(($AX$12)*IF(Table2[[#This Row],[CorrectAwayScorePrediction]]="Y", 1, 0))+(($AX$13)*IF(Table2[[#This Row],[CorrectHomeScorePrediction]]="Y", 1, 0))</f>
        <v>0</v>
      </c>
      <c r="AD4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$AV$31:$AV$40)), 0) &gt; 0, 1, 0) + IF(IFERROR(FIND(Table2[[#This Row],[HomeTeam]], _xlfn.TEXTJOIN(";", 1, $AV$31:$AV$40)),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2">
        <f>(($AX$11)*IF(Table2[[#This Row],[CorrectWinnerPrediction]]="Y", 1, 0))+(($AX$12)*IF(Table2[[#This Row],[CorrectAwayScorePrediction]]="Y", 1, 0))+(($AX$13)*IF(Table2[[#This Row],[CorrectHomeScorePrediction]]="Y", 1, 0))</f>
        <v>0.8</v>
      </c>
      <c r="AD4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$AV$31:$AV$40)), 0) &gt; 0, 1, 0) + IF(IFERROR(FIND(Table2[[#This Row],[HomeTeam]], _xlfn.TEXTJOIN(";", 1, $AV$31:$AV$40)),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2">
        <f>(($AX$11)*IF(Table2[[#This Row],[CorrectWinnerPrediction]]="Y", 1, 0))+(($AX$12)*IF(Table2[[#This Row],[CorrectAwayScorePrediction]]="Y", 1, 0))+(($AX$13)*IF(Table2[[#This Row],[CorrectHomeScorePrediction]]="Y", 1, 0))</f>
        <v>0.9</v>
      </c>
      <c r="AD4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$AV$31:$AV$40)), 0) &gt; 0, 1, 0) + IF(IFERROR(FIND(Table2[[#This Row],[HomeTeam]], _xlfn.TEXTJOIN(";", 1, $AV$31:$AV$40)),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2">
        <f>(($AX$11)*IF(Table2[[#This Row],[CorrectWinnerPrediction]]="Y", 1, 0))+(($AX$12)*IF(Table2[[#This Row],[CorrectAwayScorePrediction]]="Y", 1, 0))+(($AX$13)*IF(Table2[[#This Row],[CorrectHomeScorePrediction]]="Y", 1, 0))</f>
        <v>0.8</v>
      </c>
      <c r="AD4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$AV$31:$AV$40)), 0) &gt; 0, 1, 0) + IF(IFERROR(FIND(Table2[[#This Row],[HomeTeam]], _xlfn.TEXTJOIN(";", 1, $AV$31:$AV$40)),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2">
        <f>(($AX$11)*IF(Table2[[#This Row],[CorrectWinnerPrediction]]="Y", 1, 0))+(($AX$12)*IF(Table2[[#This Row],[CorrectAwayScorePrediction]]="Y", 1, 0))+(($AX$13)*IF(Table2[[#This Row],[CorrectHomeScorePrediction]]="Y", 1, 0))</f>
        <v>0.9</v>
      </c>
      <c r="AD4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$AV$31:$AV$40)), 0) &gt; 0, 1, 0) + IF(IFERROR(FIND(Table2[[#This Row],[HomeTeam]], _xlfn.TEXTJOIN(";", 1, $AV$31:$AV$40)),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1">
        <f>(($AX$11)*IF(Table2[[#This Row],[CorrectWinnerPrediction]]="Y", 1, 0))+(($AX$12)*IF(Table2[[#This Row],[CorrectAwayScorePrediction]]="Y", 1, 0))+(($AX$13)*IF(Table2[[#This Row],[CorrectHomeScorePrediction]]="Y", 1, 0))</f>
        <v>0.1</v>
      </c>
      <c r="AD4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$AV$31:$AV$40)), 0) &gt; 0, 1, 0) + IF(IFERROR(FIND(Table2[[#This Row],[HomeTeam]], _xlfn.TEXTJOIN(";", 1, $AV$31:$AV$40)), 0) &gt; 0, 1, 0)</f>
        <v>0</v>
      </c>
    </row>
    <row r="496" spans="1:40" x14ac:dyDescent="0.25">
      <c r="A496" s="25">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2">
        <f>(($AX$11)*IF(Table2[[#This Row],[CorrectWinnerPrediction]]="Y", 1, 0))+(($AX$12)*IF(Table2[[#This Row],[CorrectAwayScorePrediction]]="Y", 1, 0))+(($AX$13)*IF(Table2[[#This Row],[CorrectHomeScorePrediction]]="Y", 1, 0))</f>
        <v>0</v>
      </c>
      <c r="AD4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$AV$31:$AV$40)), 0) &gt; 0, 1, 0) + IF(IFERROR(FIND(Table2[[#This Row],[HomeTeam]], _xlfn.TEXTJOIN(";", 1, $AV$31:$AV$40)), 0) &gt; 0, 1, 0)</f>
        <v>0</v>
      </c>
    </row>
    <row r="497" spans="1:40" x14ac:dyDescent="0.25">
      <c r="A497" s="25">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2">
        <f>(($AX$11)*IF(Table2[[#This Row],[CorrectWinnerPrediction]]="Y", 1, 0))+(($AX$12)*IF(Table2[[#This Row],[CorrectAwayScorePrediction]]="Y", 1, 0))+(($AX$13)*IF(Table2[[#This Row],[CorrectHomeScorePrediction]]="Y", 1, 0))</f>
        <v>0</v>
      </c>
      <c r="AD4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$AV$31:$AV$40)), 0) &gt; 0, 1, 0) + IF(IFERROR(FIND(Table2[[#This Row],[HomeTeam]], _xlfn.TEXTJOIN(";", 1, $AV$31:$AV$40)),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1">
        <f>(($AX$11)*IF(Table2[[#This Row],[CorrectWinnerPrediction]]="Y", 1, 0))+(($AX$12)*IF(Table2[[#This Row],[CorrectAwayScorePrediction]]="Y", 1, 0))+(($AX$13)*IF(Table2[[#This Row],[CorrectHomeScorePrediction]]="Y", 1, 0))</f>
        <v>0.8</v>
      </c>
      <c r="AD4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$AV$31:$AV$40)), 0) &gt; 0, 1, 0) + IF(IFERROR(FIND(Table2[[#This Row],[HomeTeam]], _xlfn.TEXTJOIN(";", 1, $AV$31:$AV$40)),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2">
        <f>(($AX$11)*IF(Table2[[#This Row],[CorrectWinnerPrediction]]="Y", 1, 0))+(($AX$12)*IF(Table2[[#This Row],[CorrectAwayScorePrediction]]="Y", 1, 0))+(($AX$13)*IF(Table2[[#This Row],[CorrectHomeScorePrediction]]="Y", 1, 0))</f>
        <v>0</v>
      </c>
      <c r="AD4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$AV$31:$AV$40)), 0) &gt; 0, 1, 0) + IF(IFERROR(FIND(Table2[[#This Row],[HomeTeam]], _xlfn.TEXTJOIN(";", 1, $AV$31:$AV$40)),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2">
        <f>(($AX$11)*IF(Table2[[#This Row],[CorrectWinnerPrediction]]="Y", 1, 0))+(($AX$12)*IF(Table2[[#This Row],[CorrectAwayScorePrediction]]="Y", 1, 0))+(($AX$13)*IF(Table2[[#This Row],[CorrectHomeScorePrediction]]="Y", 1, 0))</f>
        <v>0.8</v>
      </c>
      <c r="AD5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$AV$31:$AV$40)), 0) &gt; 0, 1, 0) + IF(IFERROR(FIND(Table2[[#This Row],[HomeTeam]], _xlfn.TEXTJOIN(";", 1, $AV$31:$AV$40)),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2">
        <f>(($AX$11)*IF(Table2[[#This Row],[CorrectWinnerPrediction]]="Y", 1, 0))+(($AX$12)*IF(Table2[[#This Row],[CorrectAwayScorePrediction]]="Y", 1, 0))+(($AX$13)*IF(Table2[[#This Row],[CorrectHomeScorePrediction]]="Y", 1, 0))</f>
        <v>0</v>
      </c>
      <c r="AD5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$AV$31:$AV$40)), 0) &gt; 0, 1, 0) + IF(IFERROR(FIND(Table2[[#This Row],[HomeTeam]], _xlfn.TEXTJOIN(";", 1, $AV$31:$AV$40)),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2">
        <f>(($AX$11)*IF(Table2[[#This Row],[CorrectWinnerPrediction]]="Y", 1, 0))+(($AX$12)*IF(Table2[[#This Row],[CorrectAwayScorePrediction]]="Y", 1, 0))+(($AX$13)*IF(Table2[[#This Row],[CorrectHomeScorePrediction]]="Y", 1, 0))</f>
        <v>0.9</v>
      </c>
      <c r="AD5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$AV$31:$AV$40)), 0) &gt; 0, 1, 0) + IF(IFERROR(FIND(Table2[[#This Row],[HomeTeam]], _xlfn.TEXTJOIN(";", 1, $AV$31:$AV$40)),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2">
        <f>(($AX$11)*IF(Table2[[#This Row],[CorrectWinnerPrediction]]="Y", 1, 0))+(($AX$12)*IF(Table2[[#This Row],[CorrectAwayScorePrediction]]="Y", 1, 0))+(($AX$13)*IF(Table2[[#This Row],[CorrectHomeScorePrediction]]="Y", 1, 0))</f>
        <v>0</v>
      </c>
      <c r="AD5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$AV$31:$AV$40)), 0) &gt; 0, 1, 0) + IF(IFERROR(FIND(Table2[[#This Row],[HomeTeam]], _xlfn.TEXTJOIN(";", 1, $AV$31:$AV$40)),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2">
        <f>(($AX$11)*IF(Table2[[#This Row],[CorrectWinnerPrediction]]="Y", 1, 0))+(($AX$12)*IF(Table2[[#This Row],[CorrectAwayScorePrediction]]="Y", 1, 0))+(($AX$13)*IF(Table2[[#This Row],[CorrectHomeScorePrediction]]="Y", 1, 0))</f>
        <v>0.9</v>
      </c>
      <c r="AD5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$AV$31:$AV$40)), 0) &gt; 0, 1, 0) + IF(IFERROR(FIND(Table2[[#This Row],[HomeTeam]], _xlfn.TEXTJOIN(";", 1, $AV$31:$AV$40)),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2">
        <f>(($AX$11)*IF(Table2[[#This Row],[CorrectWinnerPrediction]]="Y", 1, 0))+(($AX$12)*IF(Table2[[#This Row],[CorrectAwayScorePrediction]]="Y", 1, 0))+(($AX$13)*IF(Table2[[#This Row],[CorrectHomeScorePrediction]]="Y", 1, 0))</f>
        <v>0</v>
      </c>
      <c r="AD5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$AV$31:$AV$40)), 0) &gt; 0, 1, 0) + IF(IFERROR(FIND(Table2[[#This Row],[HomeTeam]], _xlfn.TEXTJOIN(";", 1, $AV$31:$AV$40)),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2">
        <f>(($AX$11)*IF(Table2[[#This Row],[CorrectWinnerPrediction]]="Y", 1, 0))+(($AX$12)*IF(Table2[[#This Row],[CorrectAwayScorePrediction]]="Y", 1, 0))+(($AX$13)*IF(Table2[[#This Row],[CorrectHomeScorePrediction]]="Y", 1, 0))</f>
        <v>0.1</v>
      </c>
      <c r="AD5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$AV$31:$AV$40)), 0) &gt; 0, 1, 0) + IF(IFERROR(FIND(Table2[[#This Row],[HomeTeam]], _xlfn.TEXTJOIN(";", 1, $AV$31:$AV$40)),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2">
        <f>(($AX$11)*IF(Table2[[#This Row],[CorrectWinnerPrediction]]="Y", 1, 0))+(($AX$12)*IF(Table2[[#This Row],[CorrectAwayScorePrediction]]="Y", 1, 0))+(($AX$13)*IF(Table2[[#This Row],[CorrectHomeScorePrediction]]="Y", 1, 0))</f>
        <v>0.8</v>
      </c>
      <c r="AD5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$AV$31:$AV$40)), 0) &gt; 0, 1, 0) + IF(IFERROR(FIND(Table2[[#This Row],[HomeTeam]], _xlfn.TEXTJOIN(";", 1, $AV$31:$AV$40)),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1">
        <f>(($AX$11)*IF(Table2[[#This Row],[CorrectWinnerPrediction]]="Y", 1, 0))+(($AX$12)*IF(Table2[[#This Row],[CorrectAwayScorePrediction]]="Y", 1, 0))+(($AX$13)*IF(Table2[[#This Row],[CorrectHomeScorePrediction]]="Y", 1, 0))</f>
        <v>0.8</v>
      </c>
      <c r="AD5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$AV$31:$AV$40)), 0) &gt; 0, 1, 0) + IF(IFERROR(FIND(Table2[[#This Row],[HomeTeam]], _xlfn.TEXTJOIN(";", 1, $AV$31:$AV$40)),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2">
        <f>(($AX$11)*IF(Table2[[#This Row],[CorrectWinnerPrediction]]="Y", 1, 0))+(($AX$12)*IF(Table2[[#This Row],[CorrectAwayScorePrediction]]="Y", 1, 0))+(($AX$13)*IF(Table2[[#This Row],[CorrectHomeScorePrediction]]="Y", 1, 0))</f>
        <v>0.8</v>
      </c>
      <c r="AD5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$AV$31:$AV$40)), 0) &gt; 0, 1, 0) + IF(IFERROR(FIND(Table2[[#This Row],[HomeTeam]], _xlfn.TEXTJOIN(";", 1, $AV$31:$AV$40)),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2">
        <f>(($AX$11)*IF(Table2[[#This Row],[CorrectWinnerPrediction]]="Y", 1, 0))+(($AX$12)*IF(Table2[[#This Row],[CorrectAwayScorePrediction]]="Y", 1, 0))+(($AX$13)*IF(Table2[[#This Row],[CorrectHomeScorePrediction]]="Y", 1, 0))</f>
        <v>0.8</v>
      </c>
      <c r="AD5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$AV$31:$AV$40)), 0) &gt; 0, 1, 0) + IF(IFERROR(FIND(Table2[[#This Row],[HomeTeam]], _xlfn.TEXTJOIN(";", 1, $AV$31:$AV$40)),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2">
        <f>(($AX$11)*IF(Table2[[#This Row],[CorrectWinnerPrediction]]="Y", 1, 0))+(($AX$12)*IF(Table2[[#This Row],[CorrectAwayScorePrediction]]="Y", 1, 0))+(($AX$13)*IF(Table2[[#This Row],[CorrectHomeScorePrediction]]="Y", 1, 0))</f>
        <v>0</v>
      </c>
      <c r="AD5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$AV$31:$AV$40)), 0) &gt; 0, 1, 0) + IF(IFERROR(FIND(Table2[[#This Row],[HomeTeam]], _xlfn.TEXTJOIN(";", 1, $AV$31:$AV$40)),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2">
        <f>(($AX$11)*IF(Table2[[#This Row],[CorrectWinnerPrediction]]="Y", 1, 0))+(($AX$12)*IF(Table2[[#This Row],[CorrectAwayScorePrediction]]="Y", 1, 0))+(($AX$13)*IF(Table2[[#This Row],[CorrectHomeScorePrediction]]="Y", 1, 0))</f>
        <v>0.1</v>
      </c>
      <c r="AD5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$AV$31:$AV$40)), 0) &gt; 0, 1, 0) + IF(IFERROR(FIND(Table2[[#This Row],[HomeTeam]], _xlfn.TEXTJOIN(";", 1, $AV$31:$AV$40)),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1">
        <f>(($AX$11)*IF(Table2[[#This Row],[CorrectWinnerPrediction]]="Y", 1, 0))+(($AX$12)*IF(Table2[[#This Row],[CorrectAwayScorePrediction]]="Y", 1, 0))+(($AX$13)*IF(Table2[[#This Row],[CorrectHomeScorePrediction]]="Y", 1, 0))</f>
        <v>0</v>
      </c>
      <c r="AD5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$AV$31:$AV$40)), 0) &gt; 0, 1, 0) + IF(IFERROR(FIND(Table2[[#This Row],[HomeTeam]], _xlfn.TEXTJOIN(";", 1, $AV$31:$AV$40)),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2">
        <f>(($AX$11)*IF(Table2[[#This Row],[CorrectWinnerPrediction]]="Y", 1, 0))+(($AX$12)*IF(Table2[[#This Row],[CorrectAwayScorePrediction]]="Y", 1, 0))+(($AX$13)*IF(Table2[[#This Row],[CorrectHomeScorePrediction]]="Y", 1, 0))</f>
        <v>0.8</v>
      </c>
      <c r="AD5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$AV$31:$AV$40)), 0) &gt; 0, 1, 0) + IF(IFERROR(FIND(Table2[[#This Row],[HomeTeam]], _xlfn.TEXTJOIN(";", 1, $AV$31:$AV$40)),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2">
        <f>(($AX$11)*IF(Table2[[#This Row],[CorrectWinnerPrediction]]="Y", 1, 0))+(($AX$12)*IF(Table2[[#This Row],[CorrectAwayScorePrediction]]="Y", 1, 0))+(($AX$13)*IF(Table2[[#This Row],[CorrectHomeScorePrediction]]="Y", 1, 0))</f>
        <v>0.8</v>
      </c>
      <c r="AD5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$AV$31:$AV$40)), 0) &gt; 0, 1, 0) + IF(IFERROR(FIND(Table2[[#This Row],[HomeTeam]], _xlfn.TEXTJOIN(";", 1, $AV$31:$AV$40)),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2">
        <f>(($AX$11)*IF(Table2[[#This Row],[CorrectWinnerPrediction]]="Y", 1, 0))+(($AX$12)*IF(Table2[[#This Row],[CorrectAwayScorePrediction]]="Y", 1, 0))+(($AX$13)*IF(Table2[[#This Row],[CorrectHomeScorePrediction]]="Y", 1, 0))</f>
        <v>0</v>
      </c>
      <c r="AD5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$AV$31:$AV$40)), 0) &gt; 0, 1, 0) + IF(IFERROR(FIND(Table2[[#This Row],[HomeTeam]], _xlfn.TEXTJOIN(";", 1, $AV$31:$AV$40)),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2">
        <f>(($AX$11)*IF(Table2[[#This Row],[CorrectWinnerPrediction]]="Y", 1, 0))+(($AX$12)*IF(Table2[[#This Row],[CorrectAwayScorePrediction]]="Y", 1, 0))+(($AX$13)*IF(Table2[[#This Row],[CorrectHomeScorePrediction]]="Y", 1, 0))</f>
        <v>0</v>
      </c>
      <c r="AD5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$AV$31:$AV$40)), 0) &gt; 0, 1, 0) + IF(IFERROR(FIND(Table2[[#This Row],[HomeTeam]], _xlfn.TEXTJOIN(";", 1, $AV$31:$AV$40)),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2">
        <f>(($AX$11)*IF(Table2[[#This Row],[CorrectWinnerPrediction]]="Y", 1, 0))+(($AX$12)*IF(Table2[[#This Row],[CorrectAwayScorePrediction]]="Y", 1, 0))+(($AX$13)*IF(Table2[[#This Row],[CorrectHomeScorePrediction]]="Y", 1, 0))</f>
        <v>0</v>
      </c>
      <c r="AD5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$AV$31:$AV$40)), 0) &gt; 0, 1, 0) + IF(IFERROR(FIND(Table2[[#This Row],[HomeTeam]], _xlfn.TEXTJOIN(";", 1, $AV$31:$AV$40)),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2">
        <f>(($AX$11)*IF(Table2[[#This Row],[CorrectWinnerPrediction]]="Y", 1, 0))+(($AX$12)*IF(Table2[[#This Row],[CorrectAwayScorePrediction]]="Y", 1, 0))+(($AX$13)*IF(Table2[[#This Row],[CorrectHomeScorePrediction]]="Y", 1, 0))</f>
        <v>0</v>
      </c>
      <c r="AD5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$AV$31:$AV$40)), 0) &gt; 0, 1, 0) + IF(IFERROR(FIND(Table2[[#This Row],[HomeTeam]], _xlfn.TEXTJOIN(";", 1, $AV$31:$AV$40)),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2">
        <f>(($AX$11)*IF(Table2[[#This Row],[CorrectWinnerPrediction]]="Y", 1, 0))+(($AX$12)*IF(Table2[[#This Row],[CorrectAwayScorePrediction]]="Y", 1, 0))+(($AX$13)*IF(Table2[[#This Row],[CorrectHomeScorePrediction]]="Y", 1, 0))</f>
        <v>0.9</v>
      </c>
      <c r="AD5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$AV$31:$AV$40)), 0) &gt; 0, 1, 0) + IF(IFERROR(FIND(Table2[[#This Row],[HomeTeam]], _xlfn.TEXTJOIN(";", 1, $AV$31:$AV$40)),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2">
        <f>(($AX$11)*IF(Table2[[#This Row],[CorrectWinnerPrediction]]="Y", 1, 0))+(($AX$12)*IF(Table2[[#This Row],[CorrectAwayScorePrediction]]="Y", 1, 0))+(($AX$13)*IF(Table2[[#This Row],[CorrectHomeScorePrediction]]="Y", 1, 0))</f>
        <v>0.9</v>
      </c>
      <c r="AD5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$AV$31:$AV$40)), 0) &gt; 0, 1, 0) + IF(IFERROR(FIND(Table2[[#This Row],[HomeTeam]], _xlfn.TEXTJOIN(";", 1, $AV$31:$AV$40)),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1">
        <f>(($AX$11)*IF(Table2[[#This Row],[CorrectWinnerPrediction]]="Y", 1, 0))+(($AX$12)*IF(Table2[[#This Row],[CorrectAwayScorePrediction]]="Y", 1, 0))+(($AX$13)*IF(Table2[[#This Row],[CorrectHomeScorePrediction]]="Y", 1, 0))</f>
        <v>0.9</v>
      </c>
      <c r="AD5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$AV$31:$AV$40)), 0) &gt; 0, 1, 0) + IF(IFERROR(FIND(Table2[[#This Row],[HomeTeam]], _xlfn.TEXTJOIN(";", 1, $AV$31:$AV$40)),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2">
        <f>(($AX$11)*IF(Table2[[#This Row],[CorrectWinnerPrediction]]="Y", 1, 0))+(($AX$12)*IF(Table2[[#This Row],[CorrectAwayScorePrediction]]="Y", 1, 0))+(($AX$13)*IF(Table2[[#This Row],[CorrectHomeScorePrediction]]="Y", 1, 0))</f>
        <v>0.9</v>
      </c>
      <c r="AD5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0</v>
      </c>
      <c r="AI523" s="2">
        <f t="shared" si="48"/>
        <v>-14</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$AV$31:$AV$40)), 0) &gt; 0, 1, 0) + IF(IFERROR(FIND(Table2[[#This Row],[HomeTeam]], _xlfn.TEXTJOIN(";", 1, $AV$31:$AV$40)), 0) &gt; 0, 1, 0)</f>
        <v>1</v>
      </c>
    </row>
    <row r="524" spans="1:40" x14ac:dyDescent="0.25">
      <c r="A524" s="4">
        <v>45646</v>
      </c>
      <c r="B524" s="4">
        <v>45646</v>
      </c>
      <c r="C524" s="7" t="s">
        <v>634</v>
      </c>
      <c r="D524" s="2" t="s">
        <v>19</v>
      </c>
      <c r="E524" s="2" t="s">
        <v>31</v>
      </c>
      <c r="F524" s="2">
        <v>2</v>
      </c>
      <c r="G524" s="2">
        <v>4</v>
      </c>
      <c r="H524" s="2" t="str">
        <f t="shared" si="44"/>
        <v>DET</v>
      </c>
      <c r="I524" s="2" t="s">
        <v>40</v>
      </c>
      <c r="J524" s="2">
        <v>4</v>
      </c>
      <c r="K524" s="2">
        <v>3</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2">
        <f>(($AX$11)*IF(Table2[[#This Row],[CorrectWinnerPrediction]]="Y", 1, 0))+(($AX$12)*IF(Table2[[#This Row],[CorrectAwayScorePrediction]]="Y", 1, 0))+(($AX$13)*IF(Table2[[#This Row],[CorrectHomeScorePrediction]]="Y", 1, 0))</f>
        <v>0</v>
      </c>
      <c r="AD5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2</v>
      </c>
      <c r="AG524" s="2">
        <f>Table2[[#This Row],[ActualHomeScore]]-Table2[[#This Row],[PredictedHomeScore]]</f>
        <v>-1</v>
      </c>
      <c r="AH524" s="2">
        <f t="shared" si="47"/>
        <v>0</v>
      </c>
      <c r="AI524" s="2">
        <f t="shared" si="48"/>
        <v>-14</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$AV$31:$AV$40)), 0) &gt; 0, 1, 0) + IF(IFERROR(FIND(Table2[[#This Row],[HomeTeam]], _xlfn.TEXTJOIN(";", 1, $AV$31:$AV$40)),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2">
        <f>(($AX$11)*IF(Table2[[#This Row],[CorrectWinnerPrediction]]="Y", 1, 0))+(($AX$12)*IF(Table2[[#This Row],[CorrectAwayScorePrediction]]="Y", 1, 0))+(($AX$13)*IF(Table2[[#This Row],[CorrectHomeScorePrediction]]="Y", 1, 0))</f>
        <v>0.8</v>
      </c>
      <c r="AD5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0</v>
      </c>
      <c r="AI525" s="2">
        <f t="shared" si="48"/>
        <v>-14</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$AV$31:$AV$40)), 0) &gt; 0, 1, 0) + IF(IFERROR(FIND(Table2[[#This Row],[HomeTeam]], _xlfn.TEXTJOIN(";", 1, $AV$31:$AV$40)),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2">
        <f>(($AX$11)*IF(Table2[[#This Row],[CorrectWinnerPrediction]]="Y", 1, 0))+(($AX$12)*IF(Table2[[#This Row],[CorrectAwayScorePrediction]]="Y", 1, 0))+(($AX$13)*IF(Table2[[#This Row],[CorrectHomeScorePrediction]]="Y", 1, 0))</f>
        <v>0.8</v>
      </c>
      <c r="AD5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0</v>
      </c>
      <c r="AI526" s="2">
        <f t="shared" si="48"/>
        <v>-14</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$AV$31:$AV$40)), 0) &gt; 0, 1, 0) + IF(IFERROR(FIND(Table2[[#This Row],[HomeTeam]], _xlfn.TEXTJOIN(";", 1, $AV$31:$AV$40)),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2">
        <f>(($AX$11)*IF(Table2[[#This Row],[CorrectWinnerPrediction]]="Y", 1, 0))+(($AX$12)*IF(Table2[[#This Row],[CorrectAwayScorePrediction]]="Y", 1, 0))+(($AX$13)*IF(Table2[[#This Row],[CorrectHomeScorePrediction]]="Y", 1, 0))</f>
        <v>0</v>
      </c>
      <c r="AD5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0</v>
      </c>
      <c r="AI527" s="2">
        <f t="shared" si="48"/>
        <v>-14</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$AV$31:$AV$40)), 0) &gt; 0, 1, 0) + IF(IFERROR(FIND(Table2[[#This Row],[HomeTeam]], _xlfn.TEXTJOIN(";", 1, $AV$31:$AV$40)),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2">
        <f>(($AX$11)*IF(Table2[[#This Row],[CorrectWinnerPrediction]]="Y", 1, 0))+(($AX$12)*IF(Table2[[#This Row],[CorrectAwayScorePrediction]]="Y", 1, 0))+(($AX$13)*IF(Table2[[#This Row],[CorrectHomeScorePrediction]]="Y", 1, 0))</f>
        <v>0.1</v>
      </c>
      <c r="AD5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0</v>
      </c>
      <c r="AI528" s="2">
        <f t="shared" si="48"/>
        <v>-14</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$AV$31:$AV$40)), 0) &gt; 0, 1, 0) + IF(IFERROR(FIND(Table2[[#This Row],[HomeTeam]], _xlfn.TEXTJOIN(";", 1, $AV$31:$AV$40)),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1">
        <f>(($AX$11)*IF(Table2[[#This Row],[CorrectWinnerPrediction]]="Y", 1, 0))+(($AX$12)*IF(Table2[[#This Row],[CorrectAwayScorePrediction]]="Y", 1, 0))+(($AX$13)*IF(Table2[[#This Row],[CorrectHomeScorePrediction]]="Y", 1, 0))</f>
        <v>0.9</v>
      </c>
      <c r="AD52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0</v>
      </c>
      <c r="AI529" s="3">
        <f t="shared" si="48"/>
        <v>-14</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$AV$31:$AV$40)), 0) &gt; 0, 1, 0) + IF(IFERROR(FIND(Table2[[#This Row],[HomeTeam]], _xlfn.TEXTJOIN(";", 1, $AV$31:$AV$40)),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2">
        <f>(($AX$11)*IF(Table2[[#This Row],[CorrectWinnerPrediction]]="Y", 1, 0))+(($AX$12)*IF(Table2[[#This Row],[CorrectAwayScorePrediction]]="Y", 1, 0))+(($AX$13)*IF(Table2[[#This Row],[CorrectHomeScorePrediction]]="Y", 1, 0))</f>
        <v>0</v>
      </c>
      <c r="AD5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-7</v>
      </c>
      <c r="AI530" s="2">
        <f t="shared" si="48"/>
        <v>8</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$AV$31:$AV$40)), 0) &gt; 0, 1, 0) + IF(IFERROR(FIND(Table2[[#This Row],[HomeTeam]], _xlfn.TEXTJOIN(";", 1, $AV$31:$AV$40)),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2">
        <f>(($AX$11)*IF(Table2[[#This Row],[CorrectWinnerPrediction]]="Y", 1, 0))+(($AX$12)*IF(Table2[[#This Row],[CorrectAwayScorePrediction]]="Y", 1, 0))+(($AX$13)*IF(Table2[[#This Row],[CorrectHomeScorePrediction]]="Y", 1, 0))</f>
        <v>0.8</v>
      </c>
      <c r="AD5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-7</v>
      </c>
      <c r="AI531" s="2">
        <f t="shared" si="48"/>
        <v>8</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$AV$31:$AV$40)), 0) &gt; 0, 1, 0) + IF(IFERROR(FIND(Table2[[#This Row],[HomeTeam]], _xlfn.TEXTJOIN(";", 1, $AV$31:$AV$40)),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2">
        <f>(($AX$11)*IF(Table2[[#This Row],[CorrectWinnerPrediction]]="Y", 1, 0))+(($AX$12)*IF(Table2[[#This Row],[CorrectAwayScorePrediction]]="Y", 1, 0))+(($AX$13)*IF(Table2[[#This Row],[CorrectHomeScorePrediction]]="Y", 1, 0))</f>
        <v>0.8</v>
      </c>
      <c r="AD5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-7</v>
      </c>
      <c r="AI532" s="2">
        <f t="shared" si="48"/>
        <v>8</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$AV$31:$AV$40)), 0) &gt; 0, 1, 0) + IF(IFERROR(FIND(Table2[[#This Row],[HomeTeam]], _xlfn.TEXTJOIN(";", 1, $AV$31:$AV$40)),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2">
        <f>(($AX$11)*IF(Table2[[#This Row],[CorrectWinnerPrediction]]="Y", 1, 0))+(($AX$12)*IF(Table2[[#This Row],[CorrectAwayScorePrediction]]="Y", 1, 0))+(($AX$13)*IF(Table2[[#This Row],[CorrectHomeScorePrediction]]="Y", 1, 0))</f>
        <v>0.1</v>
      </c>
      <c r="AD5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-7</v>
      </c>
      <c r="AI533" s="2">
        <f t="shared" si="48"/>
        <v>8</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$AV$31:$AV$40)), 0) &gt; 0, 1, 0) + IF(IFERROR(FIND(Table2[[#This Row],[HomeTeam]], _xlfn.TEXTJOIN(";", 1, $AV$31:$AV$40)),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2">
        <f>(($AX$11)*IF(Table2[[#This Row],[CorrectWinnerPrediction]]="Y", 1, 0))+(($AX$12)*IF(Table2[[#This Row],[CorrectAwayScorePrediction]]="Y", 1, 0))+(($AX$13)*IF(Table2[[#This Row],[CorrectHomeScorePrediction]]="Y", 1, 0))</f>
        <v>0.1</v>
      </c>
      <c r="AD5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-7</v>
      </c>
      <c r="AI534" s="2">
        <f t="shared" si="48"/>
        <v>8</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$AV$31:$AV$40)), 0) &gt; 0, 1, 0) + IF(IFERROR(FIND(Table2[[#This Row],[HomeTeam]], _xlfn.TEXTJOIN(";", 1, $AV$31:$AV$40)),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2">
        <f>(($AX$11)*IF(Table2[[#This Row],[CorrectWinnerPrediction]]="Y", 1, 0))+(($AX$12)*IF(Table2[[#This Row],[CorrectAwayScorePrediction]]="Y", 1, 0))+(($AX$13)*IF(Table2[[#This Row],[CorrectHomeScorePrediction]]="Y", 1, 0))</f>
        <v>0.8</v>
      </c>
      <c r="AD5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-7</v>
      </c>
      <c r="AI535" s="2">
        <f t="shared" si="48"/>
        <v>8</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$AV$31:$AV$40)), 0) &gt; 0, 1, 0) + IF(IFERROR(FIND(Table2[[#This Row],[HomeTeam]], _xlfn.TEXTJOIN(";", 1, $AV$31:$AV$40)),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2">
        <f>(($AX$11)*IF(Table2[[#This Row],[CorrectWinnerPrediction]]="Y", 1, 0))+(($AX$12)*IF(Table2[[#This Row],[CorrectAwayScorePrediction]]="Y", 1, 0))+(($AX$13)*IF(Table2[[#This Row],[CorrectHomeScorePrediction]]="Y", 1, 0))</f>
        <v>0.8</v>
      </c>
      <c r="AD5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-7</v>
      </c>
      <c r="AI536" s="2">
        <f t="shared" si="48"/>
        <v>8</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$AV$31:$AV$40)), 0) &gt; 0, 1, 0) + IF(IFERROR(FIND(Table2[[#This Row],[HomeTeam]], _xlfn.TEXTJOIN(";", 1, $AV$31:$AV$40)),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2">
        <f>(($AX$11)*IF(Table2[[#This Row],[CorrectWinnerPrediction]]="Y", 1, 0))+(($AX$12)*IF(Table2[[#This Row],[CorrectAwayScorePrediction]]="Y", 1, 0))+(($AX$13)*IF(Table2[[#This Row],[CorrectHomeScorePrediction]]="Y", 1, 0))</f>
        <v>0</v>
      </c>
      <c r="AD5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-7</v>
      </c>
      <c r="AI537" s="2">
        <f t="shared" si="48"/>
        <v>8</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$AV$31:$AV$40)), 0) &gt; 0, 1, 0) + IF(IFERROR(FIND(Table2[[#This Row],[HomeTeam]], _xlfn.TEXTJOIN(";", 1, $AV$31:$AV$40)),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2">
        <f>(($AX$11)*IF(Table2[[#This Row],[CorrectWinnerPrediction]]="Y", 1, 0))+(($AX$12)*IF(Table2[[#This Row],[CorrectAwayScorePrediction]]="Y", 1, 0))+(($AX$13)*IF(Table2[[#This Row],[CorrectHomeScorePrediction]]="Y", 1, 0))</f>
        <v>0</v>
      </c>
      <c r="AD5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-7</v>
      </c>
      <c r="AI538" s="2">
        <f t="shared" si="48"/>
        <v>8</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$AV$31:$AV$40)), 0) &gt; 0, 1, 0) + IF(IFERROR(FIND(Table2[[#This Row],[HomeTeam]], _xlfn.TEXTJOIN(";", 1, $AV$31:$AV$40)), 0) &gt; 0, 1, 0)</f>
        <v>1</v>
      </c>
    </row>
    <row r="539" spans="1:40" x14ac:dyDescent="0.25">
      <c r="A539" s="4">
        <v>45646</v>
      </c>
      <c r="B539" s="4">
        <v>45647</v>
      </c>
      <c r="C539" s="7" t="s">
        <v>649</v>
      </c>
      <c r="D539" s="2" t="s">
        <v>30</v>
      </c>
      <c r="E539" s="2" t="s">
        <v>25</v>
      </c>
      <c r="F539" s="2">
        <v>4</v>
      </c>
      <c r="G539" s="2">
        <v>3</v>
      </c>
      <c r="H539" s="2" t="str">
        <f t="shared" si="44"/>
        <v>OTT</v>
      </c>
      <c r="I539" s="2" t="s">
        <v>77</v>
      </c>
      <c r="J539" s="2">
        <v>5</v>
      </c>
      <c r="K539" s="2">
        <v>4</v>
      </c>
      <c r="L539" s="2" t="str">
        <f t="shared" si="45"/>
        <v>OTT</v>
      </c>
      <c r="M539" s="2" t="s">
        <v>77</v>
      </c>
      <c r="N539" s="2">
        <f>IF(ISBLANK(Table2[[#This Row],[ActualResult]]), 0, 1)</f>
        <v>1</v>
      </c>
      <c r="O539" s="2" t="str">
        <f>IF(ISBLANK(Table2[[#This Row],[ActualResult]]), "_", IF(Table2[[#This Row],[ActualWinner]]=Table2[[#This Row],[PredictedWinner]], "Y", "N"))</f>
        <v>Y</v>
      </c>
      <c r="P539" s="2" t="str">
        <f>IF(Table2[[#This Row],[ActualAwayScore]]&gt;Table2[[#This Row],[PredictedAwayScore]], "N", IF(ISBLANK(Table2[[#This Row],[ActualResult]]), "_", IF(Table2[[#This Row],[ActualAwayScore]]=Table2[[#This Row],[PredictedAwayScore]], "Y", "N")))</f>
        <v>N</v>
      </c>
      <c r="Q539" s="2" t="str">
        <f>IF(Table2[[#This Row],[ActualHomeScore]]&gt;Table2[[#This Row],[PredictedHomeScore]],"N", IF(ISBLANK(Table2[[#This Row],[ActualResult]]), "_", IF(Table2[[#This Row],[ActualHomeScore]]=Table2[[#This Row],[PredictedHomeScore]], "Y", "N")))</f>
        <v>N</v>
      </c>
      <c r="R539" s="2">
        <v>1</v>
      </c>
      <c r="S539" s="2" t="str">
        <f t="shared" si="46"/>
        <v>VAN</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2</v>
      </c>
      <c r="AB539" s="2">
        <f>IF(Table2[[#This Row],[GameIsOver]]= 0, 0, IF(Table2[[#This Row],[ActualWinner]]=Table2[[#This Row],[HomeTeam]], 2, IF(OR(Table2[[#This Row],[ActualResult]]="OT", Table2[[#This Row],[ActualResult]]="SO"), 1, 0)))</f>
        <v>1</v>
      </c>
      <c r="AC539" s="32">
        <f>(($AX$11)*IF(Table2[[#This Row],[CorrectWinnerPrediction]]="Y", 1, 0))+(($AX$12)*IF(Table2[[#This Row],[CorrectAwayScorePrediction]]="Y", 1, 0))+(($AX$13)*IF(Table2[[#This Row],[CorrectHomeScorePrediction]]="Y", 1, 0))</f>
        <v>0.8</v>
      </c>
      <c r="AD5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1</v>
      </c>
      <c r="AG539" s="2">
        <f>Table2[[#This Row],[ActualHomeScore]]-Table2[[#This Row],[PredictedHomeScore]]</f>
        <v>1</v>
      </c>
      <c r="AH539" s="2">
        <f t="shared" si="47"/>
        <v>-7</v>
      </c>
      <c r="AI539" s="2">
        <f t="shared" si="48"/>
        <v>8</v>
      </c>
      <c r="AJ539" s="2">
        <v>10</v>
      </c>
      <c r="AK539" s="4">
        <v>45649</v>
      </c>
      <c r="AL539" s="2">
        <f>IF(Table2[[#This Row],[GameIsOver]]=0,0,IF(Table2[[#This Row],[ActualWinner]]=Table2[[#This Row],[AwayTeam]], 1, 0))</f>
        <v>1</v>
      </c>
      <c r="AM539" s="2">
        <f>IF(Table2[[#This Row],[GameIsOver]]=0,0,IF(Table2[[#This Row],[ActualWinner]]=Table2[[#This Row],[HomeTeam]], 1, 0))</f>
        <v>0</v>
      </c>
      <c r="AN539" s="2">
        <f>IF(IFERROR(FIND(Table2[[#This Row],[AwayTeam]], _xlfn.TEXTJOIN(";", 1, $AV$31:$AV$40)), 0) &gt; 0, 1, 0) + IF(IFERROR(FIND(Table2[[#This Row],[HomeTeam]], _xlfn.TEXTJOIN(";", 1, $AV$31:$AV$40)),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1">
        <f>(($AX$11)*IF(Table2[[#This Row],[CorrectWinnerPrediction]]="Y", 1, 0))+(($AX$12)*IF(Table2[[#This Row],[CorrectAwayScorePrediction]]="Y", 1, 0))+(($AX$13)*IF(Table2[[#This Row],[CorrectHomeScorePrediction]]="Y", 1, 0))</f>
        <v>0.8</v>
      </c>
      <c r="AD5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-7</v>
      </c>
      <c r="AI540" s="3">
        <f t="shared" si="48"/>
        <v>8</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$AV$31:$AV$40)), 0) &gt; 0, 1, 0) + IF(IFERROR(FIND(Table2[[#This Row],[HomeTeam]], _xlfn.TEXTJOIN(";", 1, $AV$31:$AV$40)),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2">
        <f>(($AX$11)*IF(Table2[[#This Row],[CorrectWinnerPrediction]]="Y", 1, 0))+(($AX$12)*IF(Table2[[#This Row],[CorrectAwayScorePrediction]]="Y", 1, 0))+(($AX$13)*IF(Table2[[#This Row],[CorrectHomeScorePrediction]]="Y", 1, 0))</f>
        <v>0.8</v>
      </c>
      <c r="AD5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$AV$31:$AV$40)), 0) &gt; 0, 1, 0) + IF(IFERROR(FIND(Table2[[#This Row],[HomeTeam]], _xlfn.TEXTJOIN(";", 1, $AV$31:$AV$40)),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2">
        <f>(($AX$11)*IF(Table2[[#This Row],[CorrectWinnerPrediction]]="Y", 1, 0))+(($AX$12)*IF(Table2[[#This Row],[CorrectAwayScorePrediction]]="Y", 1, 0))+(($AX$13)*IF(Table2[[#This Row],[CorrectHomeScorePrediction]]="Y", 1, 0))</f>
        <v>0.8</v>
      </c>
      <c r="AD5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$AV$31:$AV$40)), 0) &gt; 0, 1, 0) + IF(IFERROR(FIND(Table2[[#This Row],[HomeTeam]], _xlfn.TEXTJOIN(";", 1, $AV$31:$AV$40)),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2">
        <f>(($AX$11)*IF(Table2[[#This Row],[CorrectWinnerPrediction]]="Y", 1, 0))+(($AX$12)*IF(Table2[[#This Row],[CorrectAwayScorePrediction]]="Y", 1, 0))+(($AX$13)*IF(Table2[[#This Row],[CorrectHomeScorePrediction]]="Y", 1, 0))</f>
        <v>0.8</v>
      </c>
      <c r="AD5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$AV$31:$AV$40)), 0) &gt; 0, 1, 0) + IF(IFERROR(FIND(Table2[[#This Row],[HomeTeam]], _xlfn.TEXTJOIN(";", 1, $AV$31:$AV$40)),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2">
        <f>(($AX$11)*IF(Table2[[#This Row],[CorrectWinnerPrediction]]="Y", 1, 0))+(($AX$12)*IF(Table2[[#This Row],[CorrectAwayScorePrediction]]="Y", 1, 0))+(($AX$13)*IF(Table2[[#This Row],[CorrectHomeScorePrediction]]="Y", 1, 0))</f>
        <v>0.8</v>
      </c>
      <c r="AD5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$AV$31:$AV$40)), 0) &gt; 0, 1, 0) + IF(IFERROR(FIND(Table2[[#This Row],[HomeTeam]], _xlfn.TEXTJOIN(";", 1, $AV$31:$AV$40)),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2">
        <f>(($AX$11)*IF(Table2[[#This Row],[CorrectWinnerPrediction]]="Y", 1, 0))+(($AX$12)*IF(Table2[[#This Row],[CorrectAwayScorePrediction]]="Y", 1, 0))+(($AX$13)*IF(Table2[[#This Row],[CorrectHomeScorePrediction]]="Y", 1, 0))</f>
        <v>0</v>
      </c>
      <c r="AD5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$AV$31:$AV$40)), 0) &gt; 0, 1, 0) + IF(IFERROR(FIND(Table2[[#This Row],[HomeTeam]], _xlfn.TEXTJOIN(";", 1, $AV$31:$AV$40)),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1">
        <f>(($AX$11)*IF(Table2[[#This Row],[CorrectWinnerPrediction]]="Y", 1, 0))+(($AX$12)*IF(Table2[[#This Row],[CorrectAwayScorePrediction]]="Y", 1, 0))+(($AX$13)*IF(Table2[[#This Row],[CorrectHomeScorePrediction]]="Y", 1, 0))</f>
        <v>0.8</v>
      </c>
      <c r="AD5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$AV$31:$AV$40)), 0) &gt; 0, 1, 0) + IF(IFERROR(FIND(Table2[[#This Row],[HomeTeam]], _xlfn.TEXTJOIN(";", 1, $AV$31:$AV$40)),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2">
        <f>(($AX$11)*IF(Table2[[#This Row],[CorrectWinnerPrediction]]="Y", 1, 0))+(($AX$12)*IF(Table2[[#This Row],[CorrectAwayScorePrediction]]="Y", 1, 0))+(($AX$13)*IF(Table2[[#This Row],[CorrectHomeScorePrediction]]="Y", 1, 0))</f>
        <v>0</v>
      </c>
      <c r="AD5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$AV$31:$AV$40)), 0) &gt; 0, 1, 0) + IF(IFERROR(FIND(Table2[[#This Row],[HomeTeam]], _xlfn.TEXTJOIN(";", 1, $AV$31:$AV$40)),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2">
        <f>(($AX$11)*IF(Table2[[#This Row],[CorrectWinnerPrediction]]="Y", 1, 0))+(($AX$12)*IF(Table2[[#This Row],[CorrectAwayScorePrediction]]="Y", 1, 0))+(($AX$13)*IF(Table2[[#This Row],[CorrectHomeScorePrediction]]="Y", 1, 0))</f>
        <v>1</v>
      </c>
      <c r="AD5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$AV$31:$AV$40)), 0) &gt; 0, 1, 0) + IF(IFERROR(FIND(Table2[[#This Row],[HomeTeam]], _xlfn.TEXTJOIN(";", 1, $AV$31:$AV$40)),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2">
        <f>(($AX$11)*IF(Table2[[#This Row],[CorrectWinnerPrediction]]="Y", 1, 0))+(($AX$12)*IF(Table2[[#This Row],[CorrectAwayScorePrediction]]="Y", 1, 0))+(($AX$13)*IF(Table2[[#This Row],[CorrectHomeScorePrediction]]="Y", 1, 0))</f>
        <v>0</v>
      </c>
      <c r="AD5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$AV$31:$AV$40)), 0) &gt; 0, 1, 0) + IF(IFERROR(FIND(Table2[[#This Row],[HomeTeam]], _xlfn.TEXTJOIN(";", 1, $AV$31:$AV$40)),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2">
        <f>(($AX$11)*IF(Table2[[#This Row],[CorrectWinnerPrediction]]="Y", 1, 0))+(($AX$12)*IF(Table2[[#This Row],[CorrectAwayScorePrediction]]="Y", 1, 0))+(($AX$13)*IF(Table2[[#This Row],[CorrectHomeScorePrediction]]="Y", 1, 0))</f>
        <v>0.8</v>
      </c>
      <c r="AD5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$AV$31:$AV$40)), 0) &gt; 0, 1, 0) + IF(IFERROR(FIND(Table2[[#This Row],[HomeTeam]], _xlfn.TEXTJOIN(";", 1, $AV$31:$AV$40)),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2">
        <f>(($AX$11)*IF(Table2[[#This Row],[CorrectWinnerPrediction]]="Y", 1, 0))+(($AX$12)*IF(Table2[[#This Row],[CorrectAwayScorePrediction]]="Y", 1, 0))+(($AX$13)*IF(Table2[[#This Row],[CorrectHomeScorePrediction]]="Y", 1, 0))</f>
        <v>0</v>
      </c>
      <c r="AD5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$AV$31:$AV$40)), 0) &gt; 0, 1, 0) + IF(IFERROR(FIND(Table2[[#This Row],[HomeTeam]], _xlfn.TEXTJOIN(";", 1, $AV$31:$AV$40)),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2">
        <f>(($AX$11)*IF(Table2[[#This Row],[CorrectWinnerPrediction]]="Y", 1, 0))+(($AX$12)*IF(Table2[[#This Row],[CorrectAwayScorePrediction]]="Y", 1, 0))+(($AX$13)*IF(Table2[[#This Row],[CorrectHomeScorePrediction]]="Y", 1, 0))</f>
        <v>0.9</v>
      </c>
      <c r="AD5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$AV$31:$AV$40)), 0) &gt; 0, 1, 0) + IF(IFERROR(FIND(Table2[[#This Row],[HomeTeam]], _xlfn.TEXTJOIN(";", 1, $AV$31:$AV$40)),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2">
        <f>(($AX$11)*IF(Table2[[#This Row],[CorrectWinnerPrediction]]="Y", 1, 0))+(($AX$12)*IF(Table2[[#This Row],[CorrectAwayScorePrediction]]="Y", 1, 0))+(($AX$13)*IF(Table2[[#This Row],[CorrectHomeScorePrediction]]="Y", 1, 0))</f>
        <v>0.9</v>
      </c>
      <c r="AD5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$AV$31:$AV$40)), 0) &gt; 0, 1, 0) + IF(IFERROR(FIND(Table2[[#This Row],[HomeTeam]], _xlfn.TEXTJOIN(";", 1, $AV$31:$AV$40)),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2">
        <f>(($AX$11)*IF(Table2[[#This Row],[CorrectWinnerPrediction]]="Y", 1, 0))+(($AX$12)*IF(Table2[[#This Row],[CorrectAwayScorePrediction]]="Y", 1, 0))+(($AX$13)*IF(Table2[[#This Row],[CorrectHomeScorePrediction]]="Y", 1, 0))</f>
        <v>0.8</v>
      </c>
      <c r="AD5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$AV$31:$AV$40)), 0) &gt; 0, 1, 0) + IF(IFERROR(FIND(Table2[[#This Row],[HomeTeam]], _xlfn.TEXTJOIN(";", 1, $AV$31:$AV$40)),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2">
        <f>(($AX$11)*IF(Table2[[#This Row],[CorrectWinnerPrediction]]="Y", 1, 0))+(($AX$12)*IF(Table2[[#This Row],[CorrectAwayScorePrediction]]="Y", 1, 0))+(($AX$13)*IF(Table2[[#This Row],[CorrectHomeScorePrediction]]="Y", 1, 0))</f>
        <v>0</v>
      </c>
      <c r="AD5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$AV$31:$AV$40)), 0) &gt; 0, 1, 0) + IF(IFERROR(FIND(Table2[[#This Row],[HomeTeam]], _xlfn.TEXTJOIN(";", 1, $AV$31:$AV$40)),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2">
        <f>(($AX$11)*IF(Table2[[#This Row],[CorrectWinnerPrediction]]="Y", 1, 0))+(($AX$12)*IF(Table2[[#This Row],[CorrectAwayScorePrediction]]="Y", 1, 0))+(($AX$13)*IF(Table2[[#This Row],[CorrectHomeScorePrediction]]="Y", 1, 0))</f>
        <v>0.8</v>
      </c>
      <c r="AD5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$AV$31:$AV$40)), 0) &gt; 0, 1, 0) + IF(IFERROR(FIND(Table2[[#This Row],[HomeTeam]], _xlfn.TEXTJOIN(";", 1, $AV$31:$AV$40)),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2">
        <f>(($AX$11)*IF(Table2[[#This Row],[CorrectWinnerPrediction]]="Y", 1, 0))+(($AX$12)*IF(Table2[[#This Row],[CorrectAwayScorePrediction]]="Y", 1, 0))+(($AX$13)*IF(Table2[[#This Row],[CorrectHomeScorePrediction]]="Y", 1, 0))</f>
        <v>0</v>
      </c>
      <c r="AD5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$AV$31:$AV$40)), 0) &gt; 0, 1, 0) + IF(IFERROR(FIND(Table2[[#This Row],[HomeTeam]], _xlfn.TEXTJOIN(";", 1, $AV$31:$AV$40)),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2">
        <f>(($AX$11)*IF(Table2[[#This Row],[CorrectWinnerPrediction]]="Y", 1, 0))+(($AX$12)*IF(Table2[[#This Row],[CorrectAwayScorePrediction]]="Y", 1, 0))+(($AX$13)*IF(Table2[[#This Row],[CorrectHomeScorePrediction]]="Y", 1, 0))</f>
        <v>1</v>
      </c>
      <c r="AD5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$AV$31:$AV$40)), 0) &gt; 0, 1, 0) + IF(IFERROR(FIND(Table2[[#This Row],[HomeTeam]], _xlfn.TEXTJOIN(";", 1, $AV$31:$AV$40)),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1">
        <f>(($AX$11)*IF(Table2[[#This Row],[CorrectWinnerPrediction]]="Y", 1, 0))+(($AX$12)*IF(Table2[[#This Row],[CorrectAwayScorePrediction]]="Y", 1, 0))+(($AX$13)*IF(Table2[[#This Row],[CorrectHomeScorePrediction]]="Y", 1, 0))</f>
        <v>0.8</v>
      </c>
      <c r="AD55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$AV$31:$AV$40)), 0) &gt; 0, 1, 0) + IF(IFERROR(FIND(Table2[[#This Row],[HomeTeam]], _xlfn.TEXTJOIN(";", 1, $AV$31:$AV$40)),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2">
        <f>(($AX$11)*IF(Table2[[#This Row],[CorrectWinnerPrediction]]="Y", 1, 0))+(($AX$12)*IF(Table2[[#This Row],[CorrectAwayScorePrediction]]="Y", 1, 0))+(($AX$13)*IF(Table2[[#This Row],[CorrectHomeScorePrediction]]="Y", 1, 0))</f>
        <v>0</v>
      </c>
      <c r="AD5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$AV$31:$AV$40)), 0) &gt; 0, 1, 0) + IF(IFERROR(FIND(Table2[[#This Row],[HomeTeam]], _xlfn.TEXTJOIN(";", 1, $AV$31:$AV$40)),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2">
        <f>(($AX$11)*IF(Table2[[#This Row],[CorrectWinnerPrediction]]="Y", 1, 0))+(($AX$12)*IF(Table2[[#This Row],[CorrectAwayScorePrediction]]="Y", 1, 0))+(($AX$13)*IF(Table2[[#This Row],[CorrectHomeScorePrediction]]="Y", 1, 0))</f>
        <v>0.9</v>
      </c>
      <c r="AD5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$AV$31:$AV$40)), 0) &gt; 0, 1, 0) + IF(IFERROR(FIND(Table2[[#This Row],[HomeTeam]], _xlfn.TEXTJOIN(";", 1, $AV$31:$AV$40)),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2">
        <f>(($AX$11)*IF(Table2[[#This Row],[CorrectWinnerPrediction]]="Y", 1, 0))+(($AX$12)*IF(Table2[[#This Row],[CorrectAwayScorePrediction]]="Y", 1, 0))+(($AX$13)*IF(Table2[[#This Row],[CorrectHomeScorePrediction]]="Y", 1, 0))</f>
        <v>0.9</v>
      </c>
      <c r="AD5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$AV$31:$AV$40)), 0) &gt; 0, 1, 0) + IF(IFERROR(FIND(Table2[[#This Row],[HomeTeam]], _xlfn.TEXTJOIN(";", 1, $AV$31:$AV$40)),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2">
        <f>(($AX$11)*IF(Table2[[#This Row],[CorrectWinnerPrediction]]="Y", 1, 0))+(($AX$12)*IF(Table2[[#This Row],[CorrectAwayScorePrediction]]="Y", 1, 0))+(($AX$13)*IF(Table2[[#This Row],[CorrectHomeScorePrediction]]="Y", 1, 0))</f>
        <v>0.8</v>
      </c>
      <c r="AD5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$AV$31:$AV$40)), 0) &gt; 0, 1, 0) + IF(IFERROR(FIND(Table2[[#This Row],[HomeTeam]], _xlfn.TEXTJOIN(";", 1, $AV$31:$AV$40)),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2">
        <f>(($AX$11)*IF(Table2[[#This Row],[CorrectWinnerPrediction]]="Y", 1, 0))+(($AX$12)*IF(Table2[[#This Row],[CorrectAwayScorePrediction]]="Y", 1, 0))+(($AX$13)*IF(Table2[[#This Row],[CorrectHomeScorePrediction]]="Y", 1, 0))</f>
        <v>0.8</v>
      </c>
      <c r="AD5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$AV$31:$AV$40)), 0) &gt; 0, 1, 0) + IF(IFERROR(FIND(Table2[[#This Row],[HomeTeam]], _xlfn.TEXTJOIN(";", 1, $AV$31:$AV$40)),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2">
        <f>(($AX$11)*IF(Table2[[#This Row],[CorrectWinnerPrediction]]="Y", 1, 0))+(($AX$12)*IF(Table2[[#This Row],[CorrectAwayScorePrediction]]="Y", 1, 0))+(($AX$13)*IF(Table2[[#This Row],[CorrectHomeScorePrediction]]="Y", 1, 0))</f>
        <v>0.9</v>
      </c>
      <c r="AD5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$AV$31:$AV$40)), 0) &gt; 0, 1, 0) + IF(IFERROR(FIND(Table2[[#This Row],[HomeTeam]], _xlfn.TEXTJOIN(";", 1, $AV$31:$AV$40)),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2">
        <f>(($AX$11)*IF(Table2[[#This Row],[CorrectWinnerPrediction]]="Y", 1, 0))+(($AX$12)*IF(Table2[[#This Row],[CorrectAwayScorePrediction]]="Y", 1, 0))+(($AX$13)*IF(Table2[[#This Row],[CorrectHomeScorePrediction]]="Y", 1, 0))</f>
        <v>0.9</v>
      </c>
      <c r="AD5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$AV$31:$AV$40)), 0) &gt; 0, 1, 0) + IF(IFERROR(FIND(Table2[[#This Row],[HomeTeam]], _xlfn.TEXTJOIN(";", 1, $AV$31:$AV$40)),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1">
        <f>(($AX$11)*IF(Table2[[#This Row],[CorrectWinnerPrediction]]="Y", 1, 0))+(($AX$12)*IF(Table2[[#This Row],[CorrectAwayScorePrediction]]="Y", 1, 0))+(($AX$13)*IF(Table2[[#This Row],[CorrectHomeScorePrediction]]="Y", 1, 0))</f>
        <v>0.9</v>
      </c>
      <c r="AD5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$AV$31:$AV$40)), 0) &gt; 0, 1, 0) + IF(IFERROR(FIND(Table2[[#This Row],[HomeTeam]], _xlfn.TEXTJOIN(";", 1, $AV$31:$AV$40)),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2">
        <f>(($AX$11)*IF(Table2[[#This Row],[CorrectWinnerPrediction]]="Y", 1, 0))+(($AX$12)*IF(Table2[[#This Row],[CorrectAwayScorePrediction]]="Y", 1, 0))+(($AX$13)*IF(Table2[[#This Row],[CorrectHomeScorePrediction]]="Y", 1, 0))</f>
        <v>0.8</v>
      </c>
      <c r="AD5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$AV$31:$AV$40)), 0) &gt; 0, 1, 0) + IF(IFERROR(FIND(Table2[[#This Row],[HomeTeam]], _xlfn.TEXTJOIN(";", 1, $AV$31:$AV$40)),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2">
        <f>(($AX$11)*IF(Table2[[#This Row],[CorrectWinnerPrediction]]="Y", 1, 0))+(($AX$12)*IF(Table2[[#This Row],[CorrectAwayScorePrediction]]="Y", 1, 0))+(($AX$13)*IF(Table2[[#This Row],[CorrectHomeScorePrediction]]="Y", 1, 0))</f>
        <v>0.8</v>
      </c>
      <c r="AD5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$AV$31:$AV$40)), 0) &gt; 0, 1, 0) + IF(IFERROR(FIND(Table2[[#This Row],[HomeTeam]], _xlfn.TEXTJOIN(";", 1, $AV$31:$AV$40)),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2">
        <f>(($AX$11)*IF(Table2[[#This Row],[CorrectWinnerPrediction]]="Y", 1, 0))+(($AX$12)*IF(Table2[[#This Row],[CorrectAwayScorePrediction]]="Y", 1, 0))+(($AX$13)*IF(Table2[[#This Row],[CorrectHomeScorePrediction]]="Y", 1, 0))</f>
        <v>1</v>
      </c>
      <c r="AD5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$AV$31:$AV$40)), 0) &gt; 0, 1, 0) + IF(IFERROR(FIND(Table2[[#This Row],[HomeTeam]], _xlfn.TEXTJOIN(";", 1, $AV$31:$AV$40)),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2">
        <f>(($AX$11)*IF(Table2[[#This Row],[CorrectWinnerPrediction]]="Y", 1, 0))+(($AX$12)*IF(Table2[[#This Row],[CorrectAwayScorePrediction]]="Y", 1, 0))+(($AX$13)*IF(Table2[[#This Row],[CorrectHomeScorePrediction]]="Y", 1, 0))</f>
        <v>0.8</v>
      </c>
      <c r="AD5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$AV$31:$AV$40)), 0) &gt; 0, 1, 0) + IF(IFERROR(FIND(Table2[[#This Row],[HomeTeam]], _xlfn.TEXTJOIN(";", 1, $AV$31:$AV$40)),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2">
        <f>(($AX$11)*IF(Table2[[#This Row],[CorrectWinnerPrediction]]="Y", 1, 0))+(($AX$12)*IF(Table2[[#This Row],[CorrectAwayScorePrediction]]="Y", 1, 0))+(($AX$13)*IF(Table2[[#This Row],[CorrectHomeScorePrediction]]="Y", 1, 0))</f>
        <v>0</v>
      </c>
      <c r="AD5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$AV$31:$AV$40)), 0) &gt; 0, 1, 0) + IF(IFERROR(FIND(Table2[[#This Row],[HomeTeam]], _xlfn.TEXTJOIN(";", 1, $AV$31:$AV$40)),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2">
        <f>(($AX$11)*IF(Table2[[#This Row],[CorrectWinnerPrediction]]="Y", 1, 0))+(($AX$12)*IF(Table2[[#This Row],[CorrectAwayScorePrediction]]="Y", 1, 0))+(($AX$13)*IF(Table2[[#This Row],[CorrectHomeScorePrediction]]="Y", 1, 0))</f>
        <v>0.9</v>
      </c>
      <c r="AD5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$AV$31:$AV$40)), 0) &gt; 0, 1, 0) + IF(IFERROR(FIND(Table2[[#This Row],[HomeTeam]], _xlfn.TEXTJOIN(";", 1, $AV$31:$AV$40)),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2">
        <f>(($AX$11)*IF(Table2[[#This Row],[CorrectWinnerPrediction]]="Y", 1, 0))+(($AX$12)*IF(Table2[[#This Row],[CorrectAwayScorePrediction]]="Y", 1, 0))+(($AX$13)*IF(Table2[[#This Row],[CorrectHomeScorePrediction]]="Y", 1, 0))</f>
        <v>0.8</v>
      </c>
      <c r="AD5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$AV$31:$AV$40)), 0) &gt; 0, 1, 0) + IF(IFERROR(FIND(Table2[[#This Row],[HomeTeam]], _xlfn.TEXTJOIN(";", 1, $AV$31:$AV$40)),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2">
        <f>(($AX$11)*IF(Table2[[#This Row],[CorrectWinnerPrediction]]="Y", 1, 0))+(($AX$12)*IF(Table2[[#This Row],[CorrectAwayScorePrediction]]="Y", 1, 0))+(($AX$13)*IF(Table2[[#This Row],[CorrectHomeScorePrediction]]="Y", 1, 0))</f>
        <v>0</v>
      </c>
      <c r="AD5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$AV$31:$AV$40)), 0) &gt; 0, 1, 0) + IF(IFERROR(FIND(Table2[[#This Row],[HomeTeam]], _xlfn.TEXTJOIN(";", 1, $AV$31:$AV$40)),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2">
        <f>(($AX$11)*IF(Table2[[#This Row],[CorrectWinnerPrediction]]="Y", 1, 0))+(($AX$12)*IF(Table2[[#This Row],[CorrectAwayScorePrediction]]="Y", 1, 0))+(($AX$13)*IF(Table2[[#This Row],[CorrectHomeScorePrediction]]="Y", 1, 0))</f>
        <v>0.9</v>
      </c>
      <c r="AD5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$AV$31:$AV$40)), 0) &gt; 0, 1, 0) + IF(IFERROR(FIND(Table2[[#This Row],[HomeTeam]], _xlfn.TEXTJOIN(";", 1, $AV$31:$AV$40)),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2">
        <f>(($AX$11)*IF(Table2[[#This Row],[CorrectWinnerPrediction]]="Y", 1, 0))+(($AX$12)*IF(Table2[[#This Row],[CorrectAwayScorePrediction]]="Y", 1, 0))+(($AX$13)*IF(Table2[[#This Row],[CorrectHomeScorePrediction]]="Y", 1, 0))</f>
        <v>0</v>
      </c>
      <c r="AD5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$AV$31:$AV$40)), 0) &gt; 0, 1, 0) + IF(IFERROR(FIND(Table2[[#This Row],[HomeTeam]], _xlfn.TEXTJOIN(";", 1, $AV$31:$AV$40)),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1">
        <f>(($AX$11)*IF(Table2[[#This Row],[CorrectWinnerPrediction]]="Y", 1, 0))+(($AX$12)*IF(Table2[[#This Row],[CorrectAwayScorePrediction]]="Y", 1, 0))+(($AX$13)*IF(Table2[[#This Row],[CorrectHomeScorePrediction]]="Y", 1, 0))</f>
        <v>0.8</v>
      </c>
      <c r="AD57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$AV$31:$AV$40)), 0) &gt; 0, 1, 0) + IF(IFERROR(FIND(Table2[[#This Row],[HomeTeam]], _xlfn.TEXTJOIN(";", 1, $AV$31:$AV$40)),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2">
        <f>(($AX$11)*IF(Table2[[#This Row],[CorrectWinnerPrediction]]="Y", 1, 0))+(($AX$12)*IF(Table2[[#This Row],[CorrectAwayScorePrediction]]="Y", 1, 0))+(($AX$13)*IF(Table2[[#This Row],[CorrectHomeScorePrediction]]="Y", 1, 0))</f>
        <v>0.8</v>
      </c>
      <c r="AD5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$AV$31:$AV$40)), 0) &gt; 0, 1, 0) + IF(IFERROR(FIND(Table2[[#This Row],[HomeTeam]], _xlfn.TEXTJOIN(";", 1, $AV$31:$AV$40)),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2">
        <f>(($AX$11)*IF(Table2[[#This Row],[CorrectWinnerPrediction]]="Y", 1, 0))+(($AX$12)*IF(Table2[[#This Row],[CorrectAwayScorePrediction]]="Y", 1, 0))+(($AX$13)*IF(Table2[[#This Row],[CorrectHomeScorePrediction]]="Y", 1, 0))</f>
        <v>0.1</v>
      </c>
      <c r="AD5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$AV$31:$AV$40)), 0) &gt; 0, 1, 0) + IF(IFERROR(FIND(Table2[[#This Row],[HomeTeam]], _xlfn.TEXTJOIN(";", 1, $AV$31:$AV$40)),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2">
        <f>(($AX$11)*IF(Table2[[#This Row],[CorrectWinnerPrediction]]="Y", 1, 0))+(($AX$12)*IF(Table2[[#This Row],[CorrectAwayScorePrediction]]="Y", 1, 0))+(($AX$13)*IF(Table2[[#This Row],[CorrectHomeScorePrediction]]="Y", 1, 0))</f>
        <v>0</v>
      </c>
      <c r="AD5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$AV$31:$AV$40)), 0) &gt; 0, 1, 0) + IF(IFERROR(FIND(Table2[[#This Row],[HomeTeam]], _xlfn.TEXTJOIN(";", 1, $AV$31:$AV$40)),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2">
        <f>(($AX$11)*IF(Table2[[#This Row],[CorrectWinnerPrediction]]="Y", 1, 0))+(($AX$12)*IF(Table2[[#This Row],[CorrectAwayScorePrediction]]="Y", 1, 0))+(($AX$13)*IF(Table2[[#This Row],[CorrectHomeScorePrediction]]="Y", 1, 0))</f>
        <v>0.8</v>
      </c>
      <c r="AD5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$AV$31:$AV$40)), 0) &gt; 0, 1, 0) + IF(IFERROR(FIND(Table2[[#This Row],[HomeTeam]], _xlfn.TEXTJOIN(";", 1, $AV$31:$AV$40)),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2">
        <f>(($AX$11)*IF(Table2[[#This Row],[CorrectWinnerPrediction]]="Y", 1, 0))+(($AX$12)*IF(Table2[[#This Row],[CorrectAwayScorePrediction]]="Y", 1, 0))+(($AX$13)*IF(Table2[[#This Row],[CorrectHomeScorePrediction]]="Y", 1, 0))</f>
        <v>0.9</v>
      </c>
      <c r="AD5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$AV$31:$AV$40)), 0) &gt; 0, 1, 0) + IF(IFERROR(FIND(Table2[[#This Row],[HomeTeam]], _xlfn.TEXTJOIN(";", 1, $AV$31:$AV$40)),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2">
        <f>(($AX$11)*IF(Table2[[#This Row],[CorrectWinnerPrediction]]="Y", 1, 0))+(($AX$12)*IF(Table2[[#This Row],[CorrectAwayScorePrediction]]="Y", 1, 0))+(($AX$13)*IF(Table2[[#This Row],[CorrectHomeScorePrediction]]="Y", 1, 0))</f>
        <v>0</v>
      </c>
      <c r="AD5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$AV$31:$AV$40)), 0) &gt; 0, 1, 0) + IF(IFERROR(FIND(Table2[[#This Row],[HomeTeam]], _xlfn.TEXTJOIN(";", 1, $AV$31:$AV$40)),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2">
        <f>(($AX$11)*IF(Table2[[#This Row],[CorrectWinnerPrediction]]="Y", 1, 0))+(($AX$12)*IF(Table2[[#This Row],[CorrectAwayScorePrediction]]="Y", 1, 0))+(($AX$13)*IF(Table2[[#This Row],[CorrectHomeScorePrediction]]="Y", 1, 0))</f>
        <v>0</v>
      </c>
      <c r="AD5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$AV$31:$AV$40)), 0) &gt; 0, 1, 0) + IF(IFERROR(FIND(Table2[[#This Row],[HomeTeam]], _xlfn.TEXTJOIN(";", 1, $AV$31:$AV$40)),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2">
        <f>(($AX$11)*IF(Table2[[#This Row],[CorrectWinnerPrediction]]="Y", 1, 0))+(($AX$12)*IF(Table2[[#This Row],[CorrectAwayScorePrediction]]="Y", 1, 0))+(($AX$13)*IF(Table2[[#This Row],[CorrectHomeScorePrediction]]="Y", 1, 0))</f>
        <v>0</v>
      </c>
      <c r="AD5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$AV$31:$AV$40)), 0) &gt; 0, 1, 0) + IF(IFERROR(FIND(Table2[[#This Row],[HomeTeam]], _xlfn.TEXTJOIN(";", 1, $AV$31:$AV$40)),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1">
        <f>(($AX$11)*IF(Table2[[#This Row],[CorrectWinnerPrediction]]="Y", 1, 0))+(($AX$12)*IF(Table2[[#This Row],[CorrectAwayScorePrediction]]="Y", 1, 0))+(($AX$13)*IF(Table2[[#This Row],[CorrectHomeScorePrediction]]="Y", 1, 0))</f>
        <v>0.8</v>
      </c>
      <c r="AD58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$AV$31:$AV$40)), 0) &gt; 0, 1, 0) + IF(IFERROR(FIND(Table2[[#This Row],[HomeTeam]], _xlfn.TEXTJOIN(";", 1, $AV$31:$AV$40)),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2">
        <f>(($AX$11)*IF(Table2[[#This Row],[CorrectWinnerPrediction]]="Y", 1, 0))+(($AX$12)*IF(Table2[[#This Row],[CorrectAwayScorePrediction]]="Y", 1, 0))+(($AX$13)*IF(Table2[[#This Row],[CorrectHomeScorePrediction]]="Y", 1, 0))</f>
        <v>0.8</v>
      </c>
      <c r="AD5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$AV$31:$AV$40)), 0) &gt; 0, 1, 0) + IF(IFERROR(FIND(Table2[[#This Row],[HomeTeam]], _xlfn.TEXTJOIN(";", 1, $AV$31:$AV$40)),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2">
        <f>(($AX$11)*IF(Table2[[#This Row],[CorrectWinnerPrediction]]="Y", 1, 0))+(($AX$12)*IF(Table2[[#This Row],[CorrectAwayScorePrediction]]="Y", 1, 0))+(($AX$13)*IF(Table2[[#This Row],[CorrectHomeScorePrediction]]="Y", 1, 0))</f>
        <v>0.9</v>
      </c>
      <c r="AD5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$AV$31:$AV$40)), 0) &gt; 0, 1, 0) + IF(IFERROR(FIND(Table2[[#This Row],[HomeTeam]], _xlfn.TEXTJOIN(";", 1, $AV$31:$AV$40)),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1">
        <f>(($AX$11)*IF(Table2[[#This Row],[CorrectWinnerPrediction]]="Y", 1, 0))+(($AX$12)*IF(Table2[[#This Row],[CorrectAwayScorePrediction]]="Y", 1, 0))+(($AX$13)*IF(Table2[[#This Row],[CorrectHomeScorePrediction]]="Y", 1, 0))</f>
        <v>0</v>
      </c>
      <c r="AD5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$AV$31:$AV$40)), 0) &gt; 0, 1, 0) + IF(IFERROR(FIND(Table2[[#This Row],[HomeTeam]], _xlfn.TEXTJOIN(";", 1, $AV$31:$AV$40)),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2">
        <f>(($AX$11)*IF(Table2[[#This Row],[CorrectWinnerPrediction]]="Y", 1, 0))+(($AX$12)*IF(Table2[[#This Row],[CorrectAwayScorePrediction]]="Y", 1, 0))+(($AX$13)*IF(Table2[[#This Row],[CorrectHomeScorePrediction]]="Y", 1, 0))</f>
        <v>0.8</v>
      </c>
      <c r="AD5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$AV$31:$AV$40)), 0) &gt; 0, 1, 0) + IF(IFERROR(FIND(Table2[[#This Row],[HomeTeam]], _xlfn.TEXTJOIN(";", 1, $AV$31:$AV$40)),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2">
        <f>(($AX$11)*IF(Table2[[#This Row],[CorrectWinnerPrediction]]="Y", 1, 0))+(($AX$12)*IF(Table2[[#This Row],[CorrectAwayScorePrediction]]="Y", 1, 0))+(($AX$13)*IF(Table2[[#This Row],[CorrectHomeScorePrediction]]="Y", 1, 0))</f>
        <v>0.8</v>
      </c>
      <c r="AD5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$AV$31:$AV$40)), 0) &gt; 0, 1, 0) + IF(IFERROR(FIND(Table2[[#This Row],[HomeTeam]], _xlfn.TEXTJOIN(";", 1, $AV$31:$AV$40)),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2">
        <f>(($AX$11)*IF(Table2[[#This Row],[CorrectWinnerPrediction]]="Y", 1, 0))+(($AX$12)*IF(Table2[[#This Row],[CorrectAwayScorePrediction]]="Y", 1, 0))+(($AX$13)*IF(Table2[[#This Row],[CorrectHomeScorePrediction]]="Y", 1, 0))</f>
        <v>0.1</v>
      </c>
      <c r="AD5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$AV$31:$AV$40)), 0) &gt; 0, 1, 0) + IF(IFERROR(FIND(Table2[[#This Row],[HomeTeam]], _xlfn.TEXTJOIN(";", 1, $AV$31:$AV$40)),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1837</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2">
        <f>(($AX$11)*IF(Table2[[#This Row],[CorrectWinnerPrediction]]="Y", 1, 0))+(($AX$12)*IF(Table2[[#This Row],[CorrectAwayScorePrediction]]="Y", 1, 0))+(($AX$13)*IF(Table2[[#This Row],[CorrectHomeScorePrediction]]="Y", 1, 0))</f>
        <v>0</v>
      </c>
      <c r="AD5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$AV$31:$AV$40)), 0) &gt; 0, 1, 0) + IF(IFERROR(FIND(Table2[[#This Row],[HomeTeam]], _xlfn.TEXTJOIN(";", 1, $AV$31:$AV$40)),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2">
        <f>(($AX$11)*IF(Table2[[#This Row],[CorrectWinnerPrediction]]="Y", 1, 0))+(($AX$12)*IF(Table2[[#This Row],[CorrectAwayScorePrediction]]="Y", 1, 0))+(($AX$13)*IF(Table2[[#This Row],[CorrectHomeScorePrediction]]="Y", 1, 0))</f>
        <v>0</v>
      </c>
      <c r="AD5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$AV$31:$AV$40)), 0) &gt; 0, 1, 0) + IF(IFERROR(FIND(Table2[[#This Row],[HomeTeam]], _xlfn.TEXTJOIN(";", 1, $AV$31:$AV$40)),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2">
        <f>(($AX$11)*IF(Table2[[#This Row],[CorrectWinnerPrediction]]="Y", 1, 0))+(($AX$12)*IF(Table2[[#This Row],[CorrectAwayScorePrediction]]="Y", 1, 0))+(($AX$13)*IF(Table2[[#This Row],[CorrectHomeScorePrediction]]="Y", 1, 0))</f>
        <v>0.9</v>
      </c>
      <c r="AD5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$AV$31:$AV$40)), 0) &gt; 0, 1, 0) + IF(IFERROR(FIND(Table2[[#This Row],[HomeTeam]], _xlfn.TEXTJOIN(";", 1, $AV$31:$AV$40)),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2">
        <f>(($AX$11)*IF(Table2[[#This Row],[CorrectWinnerPrediction]]="Y", 1, 0))+(($AX$12)*IF(Table2[[#This Row],[CorrectAwayScorePrediction]]="Y", 1, 0))+(($AX$13)*IF(Table2[[#This Row],[CorrectHomeScorePrediction]]="Y", 1, 0))</f>
        <v>0.9</v>
      </c>
      <c r="AD5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$AV$31:$AV$40)), 0) &gt; 0, 1, 0) + IF(IFERROR(FIND(Table2[[#This Row],[HomeTeam]], _xlfn.TEXTJOIN(";", 1, $AV$31:$AV$40)),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2">
        <f>(($AX$11)*IF(Table2[[#This Row],[CorrectWinnerPrediction]]="Y", 1, 0))+(($AX$12)*IF(Table2[[#This Row],[CorrectAwayScorePrediction]]="Y", 1, 0))+(($AX$13)*IF(Table2[[#This Row],[CorrectHomeScorePrediction]]="Y", 1, 0))</f>
        <v>0.9</v>
      </c>
      <c r="AD5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$AV$31:$AV$40)), 0) &gt; 0, 1, 0) + IF(IFERROR(FIND(Table2[[#This Row],[HomeTeam]], _xlfn.TEXTJOIN(";", 1, $AV$31:$AV$40)),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2">
        <f>(($AX$11)*IF(Table2[[#This Row],[CorrectWinnerPrediction]]="Y", 1, 0))+(($AX$12)*IF(Table2[[#This Row],[CorrectAwayScorePrediction]]="Y", 1, 0))+(($AX$13)*IF(Table2[[#This Row],[CorrectHomeScorePrediction]]="Y", 1, 0))</f>
        <v>1</v>
      </c>
      <c r="AD5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$AV$31:$AV$40)), 0) &gt; 0, 1, 0) + IF(IFERROR(FIND(Table2[[#This Row],[HomeTeam]], _xlfn.TEXTJOIN(";", 1, $AV$31:$AV$40)),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2">
        <f>(($AX$11)*IF(Table2[[#This Row],[CorrectWinnerPrediction]]="Y", 1, 0))+(($AX$12)*IF(Table2[[#This Row],[CorrectAwayScorePrediction]]="Y", 1, 0))+(($AX$13)*IF(Table2[[#This Row],[CorrectHomeScorePrediction]]="Y", 1, 0))</f>
        <v>0.8</v>
      </c>
      <c r="AD6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$AV$31:$AV$40)), 0) &gt; 0, 1, 0) + IF(IFERROR(FIND(Table2[[#This Row],[HomeTeam]], _xlfn.TEXTJOIN(";", 1, $AV$31:$AV$40)),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2">
        <f>(($AX$11)*IF(Table2[[#This Row],[CorrectWinnerPrediction]]="Y", 1, 0))+(($AX$12)*IF(Table2[[#This Row],[CorrectAwayScorePrediction]]="Y", 1, 0))+(($AX$13)*IF(Table2[[#This Row],[CorrectHomeScorePrediction]]="Y", 1, 0))</f>
        <v>0</v>
      </c>
      <c r="AD6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$AV$31:$AV$40)), 0) &gt; 0, 1, 0) + IF(IFERROR(FIND(Table2[[#This Row],[HomeTeam]], _xlfn.TEXTJOIN(";", 1, $AV$31:$AV$40)),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2">
        <f>(($AX$11)*IF(Table2[[#This Row],[CorrectWinnerPrediction]]="Y", 1, 0))+(($AX$12)*IF(Table2[[#This Row],[CorrectAwayScorePrediction]]="Y", 1, 0))+(($AX$13)*IF(Table2[[#This Row],[CorrectHomeScorePrediction]]="Y", 1, 0))</f>
        <v>0.8</v>
      </c>
      <c r="AD6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$AV$31:$AV$40)), 0) &gt; 0, 1, 0) + IF(IFERROR(FIND(Table2[[#This Row],[HomeTeam]], _xlfn.TEXTJOIN(";", 1, $AV$31:$AV$40)),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1">
        <f>(($AX$11)*IF(Table2[[#This Row],[CorrectWinnerPrediction]]="Y", 1, 0))+(($AX$12)*IF(Table2[[#This Row],[CorrectAwayScorePrediction]]="Y", 1, 0))+(($AX$13)*IF(Table2[[#This Row],[CorrectHomeScorePrediction]]="Y", 1, 0))</f>
        <v>0</v>
      </c>
      <c r="AD60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$AV$31:$AV$40)), 0) &gt; 0, 1, 0) + IF(IFERROR(FIND(Table2[[#This Row],[HomeTeam]], _xlfn.TEXTJOIN(";", 1, $AV$31:$AV$40)), 0) &gt; 0, 1, 0)</f>
        <v>1</v>
      </c>
    </row>
    <row r="604" spans="1:40" x14ac:dyDescent="0.25">
      <c r="A604" s="24">
        <v>45657</v>
      </c>
      <c r="B604" s="24">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2">
        <f>(($AX$11)*IF(Table2[[#This Row],[CorrectWinnerPrediction]]="Y", 1, 0))+(($AX$12)*IF(Table2[[#This Row],[CorrectAwayScorePrediction]]="Y", 1, 0))+(($AX$13)*IF(Table2[[#This Row],[CorrectHomeScorePrediction]]="Y", 1, 0))</f>
        <v>0.8</v>
      </c>
      <c r="AD604"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4" s="24"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$AV$31:$AV$40)), 0) &gt; 0, 1, 0) + IF(IFERROR(FIND(Table2[[#This Row],[HomeTeam]], _xlfn.TEXTJOIN(";", 1, $AV$31:$AV$40)),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2">
        <f>(($AX$11)*IF(Table2[[#This Row],[CorrectWinnerPrediction]]="Y", 1, 0))+(($AX$12)*IF(Table2[[#This Row],[CorrectAwayScorePrediction]]="Y", 1, 0))+(($AX$13)*IF(Table2[[#This Row],[CorrectHomeScorePrediction]]="Y", 1, 0))</f>
        <v>0.1</v>
      </c>
      <c r="AD6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$AV$31:$AV$40)), 0) &gt; 0, 1, 0) + IF(IFERROR(FIND(Table2[[#This Row],[HomeTeam]], _xlfn.TEXTJOIN(";", 1, $AV$31:$AV$40)),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2">
        <f>(($AX$11)*IF(Table2[[#This Row],[CorrectWinnerPrediction]]="Y", 1, 0))+(($AX$12)*IF(Table2[[#This Row],[CorrectAwayScorePrediction]]="Y", 1, 0))+(($AX$13)*IF(Table2[[#This Row],[CorrectHomeScorePrediction]]="Y", 1, 0))</f>
        <v>0.1</v>
      </c>
      <c r="AD6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$AV$31:$AV$40)), 0) &gt; 0, 1, 0) + IF(IFERROR(FIND(Table2[[#This Row],[HomeTeam]], _xlfn.TEXTJOIN(";", 1, $AV$31:$AV$40)),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2">
        <f>(($AX$11)*IF(Table2[[#This Row],[CorrectWinnerPrediction]]="Y", 1, 0))+(($AX$12)*IF(Table2[[#This Row],[CorrectAwayScorePrediction]]="Y", 1, 0))+(($AX$13)*IF(Table2[[#This Row],[CorrectHomeScorePrediction]]="Y", 1, 0))</f>
        <v>0</v>
      </c>
      <c r="AD6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$AV$31:$AV$40)), 0) &gt; 0, 1, 0) + IF(IFERROR(FIND(Table2[[#This Row],[HomeTeam]], _xlfn.TEXTJOIN(";", 1, $AV$31:$AV$40)),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2">
        <f>(($AX$11)*IF(Table2[[#This Row],[CorrectWinnerPrediction]]="Y", 1, 0))+(($AX$12)*IF(Table2[[#This Row],[CorrectAwayScorePrediction]]="Y", 1, 0))+(($AX$13)*IF(Table2[[#This Row],[CorrectHomeScorePrediction]]="Y", 1, 0))</f>
        <v>0</v>
      </c>
      <c r="AD6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$AV$31:$AV$40)), 0) &gt; 0, 1, 0) + IF(IFERROR(FIND(Table2[[#This Row],[HomeTeam]], _xlfn.TEXTJOIN(";", 1, $AV$31:$AV$40)),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2">
        <f>(($AX$11)*IF(Table2[[#This Row],[CorrectWinnerPrediction]]="Y", 1, 0))+(($AX$12)*IF(Table2[[#This Row],[CorrectAwayScorePrediction]]="Y", 1, 0))+(($AX$13)*IF(Table2[[#This Row],[CorrectHomeScorePrediction]]="Y", 1, 0))</f>
        <v>0.9</v>
      </c>
      <c r="AD6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$AV$31:$AV$40)), 0) &gt; 0, 1, 0) + IF(IFERROR(FIND(Table2[[#This Row],[HomeTeam]], _xlfn.TEXTJOIN(";", 1, $AV$31:$AV$40)),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2">
        <f>(($AX$11)*IF(Table2[[#This Row],[CorrectWinnerPrediction]]="Y", 1, 0))+(($AX$12)*IF(Table2[[#This Row],[CorrectAwayScorePrediction]]="Y", 1, 0))+(($AX$13)*IF(Table2[[#This Row],[CorrectHomeScorePrediction]]="Y", 1, 0))</f>
        <v>1</v>
      </c>
      <c r="AD6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$AV$31:$AV$40)), 0) &gt; 0, 1, 0) + IF(IFERROR(FIND(Table2[[#This Row],[HomeTeam]], _xlfn.TEXTJOIN(";", 1, $AV$31:$AV$40)),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2">
        <f>(($AX$11)*IF(Table2[[#This Row],[CorrectWinnerPrediction]]="Y", 1, 0))+(($AX$12)*IF(Table2[[#This Row],[CorrectAwayScorePrediction]]="Y", 1, 0))+(($AX$13)*IF(Table2[[#This Row],[CorrectHomeScorePrediction]]="Y", 1, 0))</f>
        <v>0.1</v>
      </c>
      <c r="AD6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$AV$31:$AV$40)), 0) &gt; 0, 1, 0) + IF(IFERROR(FIND(Table2[[#This Row],[HomeTeam]], _xlfn.TEXTJOIN(";", 1, $AV$31:$AV$40)),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2">
        <f>(($AX$11)*IF(Table2[[#This Row],[CorrectWinnerPrediction]]="Y", 1, 0))+(($AX$12)*IF(Table2[[#This Row],[CorrectAwayScorePrediction]]="Y", 1, 0))+(($AX$13)*IF(Table2[[#This Row],[CorrectHomeScorePrediction]]="Y", 1, 0))</f>
        <v>0.1</v>
      </c>
      <c r="AD6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$AV$31:$AV$40)), 0) &gt; 0, 1, 0) + IF(IFERROR(FIND(Table2[[#This Row],[HomeTeam]], _xlfn.TEXTJOIN(";", 1, $AV$31:$AV$40)),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2">
        <f>(($AX$11)*IF(Table2[[#This Row],[CorrectWinnerPrediction]]="Y", 1, 0))+(($AX$12)*IF(Table2[[#This Row],[CorrectAwayScorePrediction]]="Y", 1, 0))+(($AX$13)*IF(Table2[[#This Row],[CorrectHomeScorePrediction]]="Y", 1, 0))</f>
        <v>0</v>
      </c>
      <c r="AD6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$AV$31:$AV$40)), 0) &gt; 0, 1, 0) + IF(IFERROR(FIND(Table2[[#This Row],[HomeTeam]], _xlfn.TEXTJOIN(";", 1, $AV$31:$AV$40)),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2">
        <f>(($AX$11)*IF(Table2[[#This Row],[CorrectWinnerPrediction]]="Y", 1, 0))+(($AX$12)*IF(Table2[[#This Row],[CorrectAwayScorePrediction]]="Y", 1, 0))+(($AX$13)*IF(Table2[[#This Row],[CorrectHomeScorePrediction]]="Y", 1, 0))</f>
        <v>0.9</v>
      </c>
      <c r="AD6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$AV$31:$AV$40)), 0) &gt; 0, 1, 0) + IF(IFERROR(FIND(Table2[[#This Row],[HomeTeam]], _xlfn.TEXTJOIN(";", 1, $AV$31:$AV$40)),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2">
        <f>(($AX$11)*IF(Table2[[#This Row],[CorrectWinnerPrediction]]="Y", 1, 0))+(($AX$12)*IF(Table2[[#This Row],[CorrectAwayScorePrediction]]="Y", 1, 0))+(($AX$13)*IF(Table2[[#This Row],[CorrectHomeScorePrediction]]="Y", 1, 0))</f>
        <v>0.9</v>
      </c>
      <c r="AD6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$AV$31:$AV$40)), 0) &gt; 0, 1, 0) + IF(IFERROR(FIND(Table2[[#This Row],[HomeTeam]], _xlfn.TEXTJOIN(";", 1, $AV$31:$AV$40)),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1">
        <f>(($AX$11)*IF(Table2[[#This Row],[CorrectWinnerPrediction]]="Y", 1, 0))+(($AX$12)*IF(Table2[[#This Row],[CorrectAwayScorePrediction]]="Y", 1, 0))+(($AX$13)*IF(Table2[[#This Row],[CorrectHomeScorePrediction]]="Y", 1, 0))</f>
        <v>0.1</v>
      </c>
      <c r="AD61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$AV$31:$AV$40)), 0) &gt; 0, 1, 0) + IF(IFERROR(FIND(Table2[[#This Row],[HomeTeam]], _xlfn.TEXTJOIN(";", 1, $AV$31:$AV$40)),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2">
        <f>(($AX$11)*IF(Table2[[#This Row],[CorrectWinnerPrediction]]="Y", 1, 0))+(($AX$12)*IF(Table2[[#This Row],[CorrectAwayScorePrediction]]="Y", 1, 0))+(($AX$13)*IF(Table2[[#This Row],[CorrectHomeScorePrediction]]="Y", 1, 0))</f>
        <v>0.9</v>
      </c>
      <c r="AD6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$AV$31:$AV$40)), 0) &gt; 0, 1, 0) + IF(IFERROR(FIND(Table2[[#This Row],[HomeTeam]], _xlfn.TEXTJOIN(";", 1, $AV$31:$AV$40)),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2">
        <f>(($AX$11)*IF(Table2[[#This Row],[CorrectWinnerPrediction]]="Y", 1, 0))+(($AX$12)*IF(Table2[[#This Row],[CorrectAwayScorePrediction]]="Y", 1, 0))+(($AX$13)*IF(Table2[[#This Row],[CorrectHomeScorePrediction]]="Y", 1, 0))</f>
        <v>0.8</v>
      </c>
      <c r="AD6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$AV$31:$AV$40)), 0) &gt; 0, 1, 0) + IF(IFERROR(FIND(Table2[[#This Row],[HomeTeam]], _xlfn.TEXTJOIN(";", 1, $AV$31:$AV$40)), 0) &gt; 0, 1, 0)</f>
        <v>1</v>
      </c>
    </row>
    <row r="619" spans="1:40" x14ac:dyDescent="0.25">
      <c r="A619" s="4">
        <v>45660</v>
      </c>
      <c r="B619" s="4">
        <v>45660</v>
      </c>
      <c r="C619" s="7" t="s">
        <v>1845</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2">
        <f>(($AX$11)*IF(Table2[[#This Row],[CorrectWinnerPrediction]]="Y", 1, 0))+(($AX$12)*IF(Table2[[#This Row],[CorrectAwayScorePrediction]]="Y", 1, 0))+(($AX$13)*IF(Table2[[#This Row],[CorrectHomeScorePrediction]]="Y", 1, 0))</f>
        <v>0</v>
      </c>
      <c r="AD6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$AV$31:$AV$40)), 0) &gt; 0, 1, 0) + IF(IFERROR(FIND(Table2[[#This Row],[HomeTeam]], _xlfn.TEXTJOIN(";", 1, $AV$31:$AV$40)),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2">
        <f>(($AX$11)*IF(Table2[[#This Row],[CorrectWinnerPrediction]]="Y", 1, 0))+(($AX$12)*IF(Table2[[#This Row],[CorrectAwayScorePrediction]]="Y", 1, 0))+(($AX$13)*IF(Table2[[#This Row],[CorrectHomeScorePrediction]]="Y", 1, 0))</f>
        <v>0.9</v>
      </c>
      <c r="AD6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$AV$31:$AV$40)), 0) &gt; 0, 1, 0) + IF(IFERROR(FIND(Table2[[#This Row],[HomeTeam]], _xlfn.TEXTJOIN(";", 1, $AV$31:$AV$40)),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1">
        <f>(($AX$11)*IF(Table2[[#This Row],[CorrectWinnerPrediction]]="Y", 1, 0))+(($AX$12)*IF(Table2[[#This Row],[CorrectAwayScorePrediction]]="Y", 1, 0))+(($AX$13)*IF(Table2[[#This Row],[CorrectHomeScorePrediction]]="Y", 1, 0))</f>
        <v>0</v>
      </c>
      <c r="AD6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$AV$31:$AV$40)), 0) &gt; 0, 1, 0) + IF(IFERROR(FIND(Table2[[#This Row],[HomeTeam]], _xlfn.TEXTJOIN(";", 1, $AV$31:$AV$40)),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2">
        <f>(($AX$11)*IF(Table2[[#This Row],[CorrectWinnerPrediction]]="Y", 1, 0))+(($AX$12)*IF(Table2[[#This Row],[CorrectAwayScorePrediction]]="Y", 1, 0))+(($AX$13)*IF(Table2[[#This Row],[CorrectHomeScorePrediction]]="Y", 1, 0))</f>
        <v>0.8</v>
      </c>
      <c r="AD6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$AV$31:$AV$40)), 0) &gt; 0, 1, 0) + IF(IFERROR(FIND(Table2[[#This Row],[HomeTeam]], _xlfn.TEXTJOIN(";", 1, $AV$31:$AV$40)),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2">
        <f>(($AX$11)*IF(Table2[[#This Row],[CorrectWinnerPrediction]]="Y", 1, 0))+(($AX$12)*IF(Table2[[#This Row],[CorrectAwayScorePrediction]]="Y", 1, 0))+(($AX$13)*IF(Table2[[#This Row],[CorrectHomeScorePrediction]]="Y", 1, 0))</f>
        <v>0</v>
      </c>
      <c r="AD6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$AV$31:$AV$40)), 0) &gt; 0, 1, 0) + IF(IFERROR(FIND(Table2[[#This Row],[HomeTeam]], _xlfn.TEXTJOIN(";", 1, $AV$31:$AV$40)),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2">
        <f>(($AX$11)*IF(Table2[[#This Row],[CorrectWinnerPrediction]]="Y", 1, 0))+(($AX$12)*IF(Table2[[#This Row],[CorrectAwayScorePrediction]]="Y", 1, 0))+(($AX$13)*IF(Table2[[#This Row],[CorrectHomeScorePrediction]]="Y", 1, 0))</f>
        <v>0</v>
      </c>
      <c r="AD6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$AV$31:$AV$40)), 0) &gt; 0, 1, 0) + IF(IFERROR(FIND(Table2[[#This Row],[HomeTeam]], _xlfn.TEXTJOIN(";", 1, $AV$31:$AV$40)),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2">
        <f>(($AX$11)*IF(Table2[[#This Row],[CorrectWinnerPrediction]]="Y", 1, 0))+(($AX$12)*IF(Table2[[#This Row],[CorrectAwayScorePrediction]]="Y", 1, 0))+(($AX$13)*IF(Table2[[#This Row],[CorrectHomeScorePrediction]]="Y", 1, 0))</f>
        <v>0.1</v>
      </c>
      <c r="AD6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$AV$31:$AV$40)), 0) &gt; 0, 1, 0) + IF(IFERROR(FIND(Table2[[#This Row],[HomeTeam]], _xlfn.TEXTJOIN(";", 1, $AV$31:$AV$40)),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2">
        <f>(($AX$11)*IF(Table2[[#This Row],[CorrectWinnerPrediction]]="Y", 1, 0))+(($AX$12)*IF(Table2[[#This Row],[CorrectAwayScorePrediction]]="Y", 1, 0))+(($AX$13)*IF(Table2[[#This Row],[CorrectHomeScorePrediction]]="Y", 1, 0))</f>
        <v>0.8</v>
      </c>
      <c r="AD6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$AV$31:$AV$40)), 0) &gt; 0, 1, 0) + IF(IFERROR(FIND(Table2[[#This Row],[HomeTeam]], _xlfn.TEXTJOIN(";", 1, $AV$31:$AV$40)),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2">
        <f>(($AX$11)*IF(Table2[[#This Row],[CorrectWinnerPrediction]]="Y", 1, 0))+(($AX$12)*IF(Table2[[#This Row],[CorrectAwayScorePrediction]]="Y", 1, 0))+(($AX$13)*IF(Table2[[#This Row],[CorrectHomeScorePrediction]]="Y", 1, 0))</f>
        <v>0.8</v>
      </c>
      <c r="AD6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$AV$31:$AV$40)), 0) &gt; 0, 1, 0) + IF(IFERROR(FIND(Table2[[#This Row],[HomeTeam]], _xlfn.TEXTJOIN(";", 1, $AV$31:$AV$40)),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2">
        <f>(($AX$11)*IF(Table2[[#This Row],[CorrectWinnerPrediction]]="Y", 1, 0))+(($AX$12)*IF(Table2[[#This Row],[CorrectAwayScorePrediction]]="Y", 1, 0))+(($AX$13)*IF(Table2[[#This Row],[CorrectHomeScorePrediction]]="Y", 1, 0))</f>
        <v>0</v>
      </c>
      <c r="AD6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$AV$31:$AV$40)), 0) &gt; 0, 1, 0) + IF(IFERROR(FIND(Table2[[#This Row],[HomeTeam]], _xlfn.TEXTJOIN(";", 1, $AV$31:$AV$40)),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2">
        <f>(($AX$11)*IF(Table2[[#This Row],[CorrectWinnerPrediction]]="Y", 1, 0))+(($AX$12)*IF(Table2[[#This Row],[CorrectAwayScorePrediction]]="Y", 1, 0))+(($AX$13)*IF(Table2[[#This Row],[CorrectHomeScorePrediction]]="Y", 1, 0))</f>
        <v>0</v>
      </c>
      <c r="AD6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$AV$31:$AV$40)), 0) &gt; 0, 1, 0) + IF(IFERROR(FIND(Table2[[#This Row],[HomeTeam]], _xlfn.TEXTJOIN(";", 1, $AV$31:$AV$40)),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2">
        <f>(($AX$11)*IF(Table2[[#This Row],[CorrectWinnerPrediction]]="Y", 1, 0))+(($AX$12)*IF(Table2[[#This Row],[CorrectAwayScorePrediction]]="Y", 1, 0))+(($AX$13)*IF(Table2[[#This Row],[CorrectHomeScorePrediction]]="Y", 1, 0))</f>
        <v>0.8</v>
      </c>
      <c r="AD6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$AV$31:$AV$40)), 0) &gt; 0, 1, 0) + IF(IFERROR(FIND(Table2[[#This Row],[HomeTeam]], _xlfn.TEXTJOIN(";", 1, $AV$31:$AV$40)),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1834</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2">
        <f>(($AX$11)*IF(Table2[[#This Row],[CorrectWinnerPrediction]]="Y", 1, 0))+(($AX$12)*IF(Table2[[#This Row],[CorrectAwayScorePrediction]]="Y", 1, 0))+(($AX$13)*IF(Table2[[#This Row],[CorrectHomeScorePrediction]]="Y", 1, 0))</f>
        <v>0.1</v>
      </c>
      <c r="AD6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$AV$31:$AV$40)), 0) &gt; 0, 1, 0) + IF(IFERROR(FIND(Table2[[#This Row],[HomeTeam]], _xlfn.TEXTJOIN(";", 1, $AV$31:$AV$40)),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2">
        <f>(($AX$11)*IF(Table2[[#This Row],[CorrectWinnerPrediction]]="Y", 1, 0))+(($AX$12)*IF(Table2[[#This Row],[CorrectAwayScorePrediction]]="Y", 1, 0))+(($AX$13)*IF(Table2[[#This Row],[CorrectHomeScorePrediction]]="Y", 1, 0))</f>
        <v>0.8</v>
      </c>
      <c r="AD6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$AV$31:$AV$40)), 0) &gt; 0, 1, 0) + IF(IFERROR(FIND(Table2[[#This Row],[HomeTeam]], _xlfn.TEXTJOIN(";", 1, $AV$31:$AV$40)),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1">
        <f>(($AX$11)*IF(Table2[[#This Row],[CorrectWinnerPrediction]]="Y", 1, 0))+(($AX$12)*IF(Table2[[#This Row],[CorrectAwayScorePrediction]]="Y", 1, 0))+(($AX$13)*IF(Table2[[#This Row],[CorrectHomeScorePrediction]]="Y", 1, 0))</f>
        <v>0.9</v>
      </c>
      <c r="AD63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$AV$31:$AV$40)), 0) &gt; 0, 1, 0) + IF(IFERROR(FIND(Table2[[#This Row],[HomeTeam]], _xlfn.TEXTJOIN(";", 1, $AV$31:$AV$40)),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2">
        <f>(($AX$11)*IF(Table2[[#This Row],[CorrectWinnerPrediction]]="Y", 1, 0))+(($AX$12)*IF(Table2[[#This Row],[CorrectAwayScorePrediction]]="Y", 1, 0))+(($AX$13)*IF(Table2[[#This Row],[CorrectHomeScorePrediction]]="Y", 1, 0))</f>
        <v>0.8</v>
      </c>
      <c r="AD6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$AV$31:$AV$40)), 0) &gt; 0, 1, 0) + IF(IFERROR(FIND(Table2[[#This Row],[HomeTeam]], _xlfn.TEXTJOIN(";", 1, $AV$31:$AV$40)),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2">
        <f>(($AX$11)*IF(Table2[[#This Row],[CorrectWinnerPrediction]]="Y", 1, 0))+(($AX$12)*IF(Table2[[#This Row],[CorrectAwayScorePrediction]]="Y", 1, 0))+(($AX$13)*IF(Table2[[#This Row],[CorrectHomeScorePrediction]]="Y", 1, 0))</f>
        <v>0</v>
      </c>
      <c r="AD6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$AV$31:$AV$40)), 0) &gt; 0, 1, 0) + IF(IFERROR(FIND(Table2[[#This Row],[HomeTeam]], _xlfn.TEXTJOIN(";", 1, $AV$31:$AV$40)),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2">
        <f>(($AX$11)*IF(Table2[[#This Row],[CorrectWinnerPrediction]]="Y", 1, 0))+(($AX$12)*IF(Table2[[#This Row],[CorrectAwayScorePrediction]]="Y", 1, 0))+(($AX$13)*IF(Table2[[#This Row],[CorrectHomeScorePrediction]]="Y", 1, 0))</f>
        <v>0.9</v>
      </c>
      <c r="AD6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$AV$31:$AV$40)), 0) &gt; 0, 1, 0) + IF(IFERROR(FIND(Table2[[#This Row],[HomeTeam]], _xlfn.TEXTJOIN(";", 1, $AV$31:$AV$40)),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2">
        <f>(($AX$11)*IF(Table2[[#This Row],[CorrectWinnerPrediction]]="Y", 1, 0))+(($AX$12)*IF(Table2[[#This Row],[CorrectAwayScorePrediction]]="Y", 1, 0))+(($AX$13)*IF(Table2[[#This Row],[CorrectHomeScorePrediction]]="Y", 1, 0))</f>
        <v>0.8</v>
      </c>
      <c r="AD6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$AV$31:$AV$40)), 0) &gt; 0, 1, 0) + IF(IFERROR(FIND(Table2[[#This Row],[HomeTeam]], _xlfn.TEXTJOIN(";", 1, $AV$31:$AV$40)),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1">
        <f>(($AX$11)*IF(Table2[[#This Row],[CorrectWinnerPrediction]]="Y", 1, 0))+(($AX$12)*IF(Table2[[#This Row],[CorrectAwayScorePrediction]]="Y", 1, 0))+(($AX$13)*IF(Table2[[#This Row],[CorrectHomeScorePrediction]]="Y", 1, 0))</f>
        <v>0</v>
      </c>
      <c r="AD6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$AV$31:$AV$40)), 0) &gt; 0, 1, 0) + IF(IFERROR(FIND(Table2[[#This Row],[HomeTeam]], _xlfn.TEXTJOIN(";", 1, $AV$31:$AV$40)),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2">
        <f>(($AX$11)*IF(Table2[[#This Row],[CorrectWinnerPrediction]]="Y", 1, 0))+(($AX$12)*IF(Table2[[#This Row],[CorrectAwayScorePrediction]]="Y", 1, 0))+(($AX$13)*IF(Table2[[#This Row],[CorrectHomeScorePrediction]]="Y", 1, 0))</f>
        <v>0</v>
      </c>
      <c r="AD6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$AV$31:$AV$40)), 0) &gt; 0, 1, 0) + IF(IFERROR(FIND(Table2[[#This Row],[HomeTeam]], _xlfn.TEXTJOIN(";", 1, $AV$31:$AV$40)),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2">
        <f>(($AX$11)*IF(Table2[[#This Row],[CorrectWinnerPrediction]]="Y", 1, 0))+(($AX$12)*IF(Table2[[#This Row],[CorrectAwayScorePrediction]]="Y", 1, 0))+(($AX$13)*IF(Table2[[#This Row],[CorrectHomeScorePrediction]]="Y", 1, 0))</f>
        <v>0.8</v>
      </c>
      <c r="AD6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$AV$31:$AV$40)), 0) &gt; 0, 1, 0) + IF(IFERROR(FIND(Table2[[#This Row],[HomeTeam]], _xlfn.TEXTJOIN(";", 1, $AV$31:$AV$40)),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2">
        <f>(($AX$11)*IF(Table2[[#This Row],[CorrectWinnerPrediction]]="Y", 1, 0))+(($AX$12)*IF(Table2[[#This Row],[CorrectAwayScorePrediction]]="Y", 1, 0))+(($AX$13)*IF(Table2[[#This Row],[CorrectHomeScorePrediction]]="Y", 1, 0))</f>
        <v>0.8</v>
      </c>
      <c r="AD6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$AV$31:$AV$40)), 0) &gt; 0, 1, 0) + IF(IFERROR(FIND(Table2[[#This Row],[HomeTeam]], _xlfn.TEXTJOIN(";", 1, $AV$31:$AV$40)),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1">
        <f>(($AX$11)*IF(Table2[[#This Row],[CorrectWinnerPrediction]]="Y", 1, 0))+(($AX$12)*IF(Table2[[#This Row],[CorrectAwayScorePrediction]]="Y", 1, 0))+(($AX$13)*IF(Table2[[#This Row],[CorrectHomeScorePrediction]]="Y", 1, 0))</f>
        <v>0.9</v>
      </c>
      <c r="AD64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$AV$31:$AV$40)), 0) &gt; 0, 1, 0) + IF(IFERROR(FIND(Table2[[#This Row],[HomeTeam]], _xlfn.TEXTJOIN(";", 1, $AV$31:$AV$40)),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2">
        <f>(($AX$11)*IF(Table2[[#This Row],[CorrectWinnerPrediction]]="Y", 1, 0))+(($AX$12)*IF(Table2[[#This Row],[CorrectAwayScorePrediction]]="Y", 1, 0))+(($AX$13)*IF(Table2[[#This Row],[CorrectHomeScorePrediction]]="Y", 1, 0))</f>
        <v>0.9</v>
      </c>
      <c r="AD6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$AV$31:$AV$40)), 0) &gt; 0, 1, 0) + IF(IFERROR(FIND(Table2[[#This Row],[HomeTeam]], _xlfn.TEXTJOIN(";", 1, $AV$31:$AV$40)),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2">
        <f>(($AX$11)*IF(Table2[[#This Row],[CorrectWinnerPrediction]]="Y", 1, 0))+(($AX$12)*IF(Table2[[#This Row],[CorrectAwayScorePrediction]]="Y", 1, 0))+(($AX$13)*IF(Table2[[#This Row],[CorrectHomeScorePrediction]]="Y", 1, 0))</f>
        <v>0.8</v>
      </c>
      <c r="AD6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$AV$31:$AV$40)), 0) &gt; 0, 1, 0) + IF(IFERROR(FIND(Table2[[#This Row],[HomeTeam]], _xlfn.TEXTJOIN(";", 1, $AV$31:$AV$40)),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2">
        <f>(($AX$11)*IF(Table2[[#This Row],[CorrectWinnerPrediction]]="Y", 1, 0))+(($AX$12)*IF(Table2[[#This Row],[CorrectAwayScorePrediction]]="Y", 1, 0))+(($AX$13)*IF(Table2[[#This Row],[CorrectHomeScorePrediction]]="Y", 1, 0))</f>
        <v>0.8</v>
      </c>
      <c r="AD6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$AV$31:$AV$40)), 0) &gt; 0, 1, 0) + IF(IFERROR(FIND(Table2[[#This Row],[HomeTeam]], _xlfn.TEXTJOIN(";", 1, $AV$31:$AV$40)),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2">
        <f>(($AX$11)*IF(Table2[[#This Row],[CorrectWinnerPrediction]]="Y", 1, 0))+(($AX$12)*IF(Table2[[#This Row],[CorrectAwayScorePrediction]]="Y", 1, 0))+(($AX$13)*IF(Table2[[#This Row],[CorrectHomeScorePrediction]]="Y", 1, 0))</f>
        <v>0.8</v>
      </c>
      <c r="AD6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$AV$31:$AV$40)), 0) &gt; 0, 1, 0) + IF(IFERROR(FIND(Table2[[#This Row],[HomeTeam]], _xlfn.TEXTJOIN(";", 1, $AV$31:$AV$40)),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2">
        <f>(($AX$11)*IF(Table2[[#This Row],[CorrectWinnerPrediction]]="Y", 1, 0))+(($AX$12)*IF(Table2[[#This Row],[CorrectAwayScorePrediction]]="Y", 1, 0))+(($AX$13)*IF(Table2[[#This Row],[CorrectHomeScorePrediction]]="Y", 1, 0))</f>
        <v>0</v>
      </c>
      <c r="AD6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$AV$31:$AV$40)), 0) &gt; 0, 1, 0) + IF(IFERROR(FIND(Table2[[#This Row],[HomeTeam]], _xlfn.TEXTJOIN(";", 1, $AV$31:$AV$40)),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2">
        <f>(($AX$11)*IF(Table2[[#This Row],[CorrectWinnerPrediction]]="Y", 1, 0))+(($AX$12)*IF(Table2[[#This Row],[CorrectAwayScorePrediction]]="Y", 1, 0))+(($AX$13)*IF(Table2[[#This Row],[CorrectHomeScorePrediction]]="Y", 1, 0))</f>
        <v>0.8</v>
      </c>
      <c r="AD6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$AV$31:$AV$40)), 0) &gt; 0, 1, 0) + IF(IFERROR(FIND(Table2[[#This Row],[HomeTeam]], _xlfn.TEXTJOIN(";", 1, $AV$31:$AV$40)),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2">
        <f>(($AX$11)*IF(Table2[[#This Row],[CorrectWinnerPrediction]]="Y", 1, 0))+(($AX$12)*IF(Table2[[#This Row],[CorrectAwayScorePrediction]]="Y", 1, 0))+(($AX$13)*IF(Table2[[#This Row],[CorrectHomeScorePrediction]]="Y", 1, 0))</f>
        <v>0.8</v>
      </c>
      <c r="AD6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$AV$31:$AV$40)), 0) &gt; 0, 1, 0) + IF(IFERROR(FIND(Table2[[#This Row],[HomeTeam]], _xlfn.TEXTJOIN(";", 1, $AV$31:$AV$40)),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1836</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2">
        <f>(($AX$11)*IF(Table2[[#This Row],[CorrectWinnerPrediction]]="Y", 1, 0))+(($AX$12)*IF(Table2[[#This Row],[CorrectAwayScorePrediction]]="Y", 1, 0))+(($AX$13)*IF(Table2[[#This Row],[CorrectHomeScorePrediction]]="Y", 1, 0))</f>
        <v>0.8</v>
      </c>
      <c r="AD6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$AV$31:$AV$40)), 0) &gt; 0, 1, 0) + IF(IFERROR(FIND(Table2[[#This Row],[HomeTeam]], _xlfn.TEXTJOIN(";", 1, $AV$31:$AV$40)),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1">
        <f>(($AX$11)*IF(Table2[[#This Row],[CorrectWinnerPrediction]]="Y", 1, 0))+(($AX$12)*IF(Table2[[#This Row],[CorrectAwayScorePrediction]]="Y", 1, 0))+(($AX$13)*IF(Table2[[#This Row],[CorrectHomeScorePrediction]]="Y", 1, 0))</f>
        <v>0</v>
      </c>
      <c r="AD6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$AV$31:$AV$40)), 0) &gt; 0, 1, 0) + IF(IFERROR(FIND(Table2[[#This Row],[HomeTeam]], _xlfn.TEXTJOIN(";", 1, $AV$31:$AV$40)),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2">
        <f>(($AX$11)*IF(Table2[[#This Row],[CorrectWinnerPrediction]]="Y", 1, 0))+(($AX$12)*IF(Table2[[#This Row],[CorrectAwayScorePrediction]]="Y", 1, 0))+(($AX$13)*IF(Table2[[#This Row],[CorrectHomeScorePrediction]]="Y", 1, 0))</f>
        <v>0.8</v>
      </c>
      <c r="AD6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$AV$31:$AV$40)), 0) &gt; 0, 1, 0) + IF(IFERROR(FIND(Table2[[#This Row],[HomeTeam]], _xlfn.TEXTJOIN(";", 1, $AV$31:$AV$40)),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2">
        <f>(($AX$11)*IF(Table2[[#This Row],[CorrectWinnerPrediction]]="Y", 1, 0))+(($AX$12)*IF(Table2[[#This Row],[CorrectAwayScorePrediction]]="Y", 1, 0))+(($AX$13)*IF(Table2[[#This Row],[CorrectHomeScorePrediction]]="Y", 1, 0))</f>
        <v>0.1</v>
      </c>
      <c r="AD6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$AV$31:$AV$40)), 0) &gt; 0, 1, 0) + IF(IFERROR(FIND(Table2[[#This Row],[HomeTeam]], _xlfn.TEXTJOIN(";", 1, $AV$31:$AV$40)),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2">
        <f>(($AX$11)*IF(Table2[[#This Row],[CorrectWinnerPrediction]]="Y", 1, 0))+(($AX$12)*IF(Table2[[#This Row],[CorrectAwayScorePrediction]]="Y", 1, 0))+(($AX$13)*IF(Table2[[#This Row],[CorrectHomeScorePrediction]]="Y", 1, 0))</f>
        <v>0.9</v>
      </c>
      <c r="AD6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$AV$31:$AV$40)), 0) &gt; 0, 1, 0) + IF(IFERROR(FIND(Table2[[#This Row],[HomeTeam]], _xlfn.TEXTJOIN(";", 1, $AV$31:$AV$40)),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1850</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1">
        <f>(($AX$11)*IF(Table2[[#This Row],[CorrectWinnerPrediction]]="Y", 1, 0))+(($AX$12)*IF(Table2[[#This Row],[CorrectAwayScorePrediction]]="Y", 1, 0))+(($AX$13)*IF(Table2[[#This Row],[CorrectHomeScorePrediction]]="Y", 1, 0))</f>
        <v>0</v>
      </c>
      <c r="AD65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$AV$31:$AV$40)), 0) &gt; 0, 1, 0) + IF(IFERROR(FIND(Table2[[#This Row],[HomeTeam]], _xlfn.TEXTJOIN(";", 1, $AV$31:$AV$40)),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2">
        <f>(($AX$11)*IF(Table2[[#This Row],[CorrectWinnerPrediction]]="Y", 1, 0))+(($AX$12)*IF(Table2[[#This Row],[CorrectAwayScorePrediction]]="Y", 1, 0))+(($AX$13)*IF(Table2[[#This Row],[CorrectHomeScorePrediction]]="Y", 1, 0))</f>
        <v>0</v>
      </c>
      <c r="AD6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$AV$31:$AV$40)), 0) &gt; 0, 1, 0) + IF(IFERROR(FIND(Table2[[#This Row],[HomeTeam]], _xlfn.TEXTJOIN(";", 1, $AV$31:$AV$40)),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2">
        <f>(($AX$11)*IF(Table2[[#This Row],[CorrectWinnerPrediction]]="Y", 1, 0))+(($AX$12)*IF(Table2[[#This Row],[CorrectAwayScorePrediction]]="Y", 1, 0))+(($AX$13)*IF(Table2[[#This Row],[CorrectHomeScorePrediction]]="Y", 1, 0))</f>
        <v>0.8</v>
      </c>
      <c r="AD6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$AV$31:$AV$40)), 0) &gt; 0, 1, 0) + IF(IFERROR(FIND(Table2[[#This Row],[HomeTeam]], _xlfn.TEXTJOIN(";", 1, $AV$31:$AV$40)),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2">
        <f>(($AX$11)*IF(Table2[[#This Row],[CorrectWinnerPrediction]]="Y", 1, 0))+(($AX$12)*IF(Table2[[#This Row],[CorrectAwayScorePrediction]]="Y", 1, 0))+(($AX$13)*IF(Table2[[#This Row],[CorrectHomeScorePrediction]]="Y", 1, 0))</f>
        <v>0</v>
      </c>
      <c r="AD6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$AV$31:$AV$40)), 0) &gt; 0, 1, 0) + IF(IFERROR(FIND(Table2[[#This Row],[HomeTeam]], _xlfn.TEXTJOIN(";", 1, $AV$31:$AV$40)),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2">
        <f>(($AX$11)*IF(Table2[[#This Row],[CorrectWinnerPrediction]]="Y", 1, 0))+(($AX$12)*IF(Table2[[#This Row],[CorrectAwayScorePrediction]]="Y", 1, 0))+(($AX$13)*IF(Table2[[#This Row],[CorrectHomeScorePrediction]]="Y", 1, 0))</f>
        <v>0.9</v>
      </c>
      <c r="AD6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$AV$31:$AV$40)), 0) &gt; 0, 1, 0) + IF(IFERROR(FIND(Table2[[#This Row],[HomeTeam]], _xlfn.TEXTJOIN(";", 1, $AV$31:$AV$40)),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2">
        <f>(($AX$11)*IF(Table2[[#This Row],[CorrectWinnerPrediction]]="Y", 1, 0))+(($AX$12)*IF(Table2[[#This Row],[CorrectAwayScorePrediction]]="Y", 1, 0))+(($AX$13)*IF(Table2[[#This Row],[CorrectHomeScorePrediction]]="Y", 1, 0))</f>
        <v>0</v>
      </c>
      <c r="AD6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$AV$31:$AV$40)), 0) &gt; 0, 1, 0) + IF(IFERROR(FIND(Table2[[#This Row],[HomeTeam]], _xlfn.TEXTJOIN(";", 1, $AV$31:$AV$40)),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2">
        <f>(($AX$11)*IF(Table2[[#This Row],[CorrectWinnerPrediction]]="Y", 1, 0))+(($AX$12)*IF(Table2[[#This Row],[CorrectAwayScorePrediction]]="Y", 1, 0))+(($AX$13)*IF(Table2[[#This Row],[CorrectHomeScorePrediction]]="Y", 1, 0))</f>
        <v>0</v>
      </c>
      <c r="AD6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$AV$31:$AV$40)), 0) &gt; 0, 1, 0) + IF(IFERROR(FIND(Table2[[#This Row],[HomeTeam]], _xlfn.TEXTJOIN(";", 1, $AV$31:$AV$40)),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2">
        <f>(($AX$11)*IF(Table2[[#This Row],[CorrectWinnerPrediction]]="Y", 1, 0))+(($AX$12)*IF(Table2[[#This Row],[CorrectAwayScorePrediction]]="Y", 1, 0))+(($AX$13)*IF(Table2[[#This Row],[CorrectHomeScorePrediction]]="Y", 1, 0))</f>
        <v>0.9</v>
      </c>
      <c r="AD6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$AV$31:$AV$40)), 0) &gt; 0, 1, 0) + IF(IFERROR(FIND(Table2[[#This Row],[HomeTeam]], _xlfn.TEXTJOIN(";", 1, $AV$31:$AV$40)),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2">
        <f>(($AX$11)*IF(Table2[[#This Row],[CorrectWinnerPrediction]]="Y", 1, 0))+(($AX$12)*IF(Table2[[#This Row],[CorrectAwayScorePrediction]]="Y", 1, 0))+(($AX$13)*IF(Table2[[#This Row],[CorrectHomeScorePrediction]]="Y", 1, 0))</f>
        <v>0</v>
      </c>
      <c r="AD6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$AV$31:$AV$40)), 0) &gt; 0, 1, 0) + IF(IFERROR(FIND(Table2[[#This Row],[HomeTeam]], _xlfn.TEXTJOIN(";", 1, $AV$31:$AV$40)),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2">
        <f>(($AX$11)*IF(Table2[[#This Row],[CorrectWinnerPrediction]]="Y", 1, 0))+(($AX$12)*IF(Table2[[#This Row],[CorrectAwayScorePrediction]]="Y", 1, 0))+(($AX$13)*IF(Table2[[#This Row],[CorrectHomeScorePrediction]]="Y", 1, 0))</f>
        <v>0</v>
      </c>
      <c r="AD6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$AV$31:$AV$40)), 0) &gt; 0, 1, 0) + IF(IFERROR(FIND(Table2[[#This Row],[HomeTeam]], _xlfn.TEXTJOIN(";", 1, $AV$31:$AV$40)),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1">
        <f>(($AX$11)*IF(Table2[[#This Row],[CorrectWinnerPrediction]]="Y", 1, 0))+(($AX$12)*IF(Table2[[#This Row],[CorrectAwayScorePrediction]]="Y", 1, 0))+(($AX$13)*IF(Table2[[#This Row],[CorrectHomeScorePrediction]]="Y", 1, 0))</f>
        <v>0</v>
      </c>
      <c r="AD66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$AV$31:$AV$40)), 0) &gt; 0, 1, 0) + IF(IFERROR(FIND(Table2[[#This Row],[HomeTeam]], _xlfn.TEXTJOIN(";", 1, $AV$31:$AV$40)),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2">
        <f>(($AX$11)*IF(Table2[[#This Row],[CorrectWinnerPrediction]]="Y", 1, 0))+(($AX$12)*IF(Table2[[#This Row],[CorrectAwayScorePrediction]]="Y", 1, 0))+(($AX$13)*IF(Table2[[#This Row],[CorrectHomeScorePrediction]]="Y", 1, 0))</f>
        <v>0.8</v>
      </c>
      <c r="AD6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$AV$31:$AV$40)), 0) &gt; 0, 1, 0) + IF(IFERROR(FIND(Table2[[#This Row],[HomeTeam]], _xlfn.TEXTJOIN(";", 1, $AV$31:$AV$40)),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2">
        <f>(($AX$11)*IF(Table2[[#This Row],[CorrectWinnerPrediction]]="Y", 1, 0))+(($AX$12)*IF(Table2[[#This Row],[CorrectAwayScorePrediction]]="Y", 1, 0))+(($AX$13)*IF(Table2[[#This Row],[CorrectHomeScorePrediction]]="Y", 1, 0))</f>
        <v>0.1</v>
      </c>
      <c r="AD6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$AV$31:$AV$40)), 0) &gt; 0, 1, 0) + IF(IFERROR(FIND(Table2[[#This Row],[HomeTeam]], _xlfn.TEXTJOIN(";", 1, $AV$31:$AV$40)),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2">
        <f>(($AX$11)*IF(Table2[[#This Row],[CorrectWinnerPrediction]]="Y", 1, 0))+(($AX$12)*IF(Table2[[#This Row],[CorrectAwayScorePrediction]]="Y", 1, 0))+(($AX$13)*IF(Table2[[#This Row],[CorrectHomeScorePrediction]]="Y", 1, 0))</f>
        <v>0.8</v>
      </c>
      <c r="AD6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$AV$31:$AV$40)), 0) &gt; 0, 1, 0) + IF(IFERROR(FIND(Table2[[#This Row],[HomeTeam]], _xlfn.TEXTJOIN(";", 1, $AV$31:$AV$40)),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2">
        <f>(($AX$11)*IF(Table2[[#This Row],[CorrectWinnerPrediction]]="Y", 1, 0))+(($AX$12)*IF(Table2[[#This Row],[CorrectAwayScorePrediction]]="Y", 1, 0))+(($AX$13)*IF(Table2[[#This Row],[CorrectHomeScorePrediction]]="Y", 1, 0))</f>
        <v>0</v>
      </c>
      <c r="AD6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$AV$31:$AV$40)), 0) &gt; 0, 1, 0) + IF(IFERROR(FIND(Table2[[#This Row],[HomeTeam]], _xlfn.TEXTJOIN(";", 1, $AV$31:$AV$40)),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1">
        <f>(($AX$11)*IF(Table2[[#This Row],[CorrectWinnerPrediction]]="Y", 1, 0))+(($AX$12)*IF(Table2[[#This Row],[CorrectAwayScorePrediction]]="Y", 1, 0))+(($AX$13)*IF(Table2[[#This Row],[CorrectHomeScorePrediction]]="Y", 1, 0))</f>
        <v>0.8</v>
      </c>
      <c r="AD67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$AV$31:$AV$40)), 0) &gt; 0, 1, 0) + IF(IFERROR(FIND(Table2[[#This Row],[HomeTeam]], _xlfn.TEXTJOIN(";", 1, $AV$31:$AV$40)),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2">
        <f>(($AX$11)*IF(Table2[[#This Row],[CorrectWinnerPrediction]]="Y", 1, 0))+(($AX$12)*IF(Table2[[#This Row],[CorrectAwayScorePrediction]]="Y", 1, 0))+(($AX$13)*IF(Table2[[#This Row],[CorrectHomeScorePrediction]]="Y", 1, 0))</f>
        <v>0</v>
      </c>
      <c r="AD6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$AV$31:$AV$40)), 0) &gt; 0, 1, 0) + IF(IFERROR(FIND(Table2[[#This Row],[HomeTeam]], _xlfn.TEXTJOIN(";", 1, $AV$31:$AV$40)),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2">
        <f>(($AX$11)*IF(Table2[[#This Row],[CorrectWinnerPrediction]]="Y", 1, 0))+(($AX$12)*IF(Table2[[#This Row],[CorrectAwayScorePrediction]]="Y", 1, 0))+(($AX$13)*IF(Table2[[#This Row],[CorrectHomeScorePrediction]]="Y", 1, 0))</f>
        <v>0</v>
      </c>
      <c r="AD6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$AV$31:$AV$40)), 0) &gt; 0, 1, 0) + IF(IFERROR(FIND(Table2[[#This Row],[HomeTeam]], _xlfn.TEXTJOIN(";", 1, $AV$31:$AV$40)),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2">
        <f>(($AX$11)*IF(Table2[[#This Row],[CorrectWinnerPrediction]]="Y", 1, 0))+(($AX$12)*IF(Table2[[#This Row],[CorrectAwayScorePrediction]]="Y", 1, 0))+(($AX$13)*IF(Table2[[#This Row],[CorrectHomeScorePrediction]]="Y", 1, 0))</f>
        <v>0</v>
      </c>
      <c r="AD6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$AV$31:$AV$40)), 0) &gt; 0, 1, 0) + IF(IFERROR(FIND(Table2[[#This Row],[HomeTeam]], _xlfn.TEXTJOIN(";", 1, $AV$31:$AV$40)),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2">
        <f>(($AX$11)*IF(Table2[[#This Row],[CorrectWinnerPrediction]]="Y", 1, 0))+(($AX$12)*IF(Table2[[#This Row],[CorrectAwayScorePrediction]]="Y", 1, 0))+(($AX$13)*IF(Table2[[#This Row],[CorrectHomeScorePrediction]]="Y", 1, 0))</f>
        <v>0.1</v>
      </c>
      <c r="AD6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$AV$31:$AV$40)), 0) &gt; 0, 1, 0) + IF(IFERROR(FIND(Table2[[#This Row],[HomeTeam]], _xlfn.TEXTJOIN(";", 1, $AV$31:$AV$40)),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2">
        <f>(($AX$11)*IF(Table2[[#This Row],[CorrectWinnerPrediction]]="Y", 1, 0))+(($AX$12)*IF(Table2[[#This Row],[CorrectAwayScorePrediction]]="Y", 1, 0))+(($AX$13)*IF(Table2[[#This Row],[CorrectHomeScorePrediction]]="Y", 1, 0))</f>
        <v>0.8</v>
      </c>
      <c r="AD6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$AV$31:$AV$40)), 0) &gt; 0, 1, 0) + IF(IFERROR(FIND(Table2[[#This Row],[HomeTeam]], _xlfn.TEXTJOIN(";", 1, $AV$31:$AV$40)),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2">
        <f>(($AX$11)*IF(Table2[[#This Row],[CorrectWinnerPrediction]]="Y", 1, 0))+(($AX$12)*IF(Table2[[#This Row],[CorrectAwayScorePrediction]]="Y", 1, 0))+(($AX$13)*IF(Table2[[#This Row],[CorrectHomeScorePrediction]]="Y", 1, 0))</f>
        <v>0.8</v>
      </c>
      <c r="AD6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$AV$31:$AV$40)), 0) &gt; 0, 1, 0) + IF(IFERROR(FIND(Table2[[#This Row],[HomeTeam]], _xlfn.TEXTJOIN(";", 1, $AV$31:$AV$40)),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1840</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2">
        <f>(($AX$11)*IF(Table2[[#This Row],[CorrectWinnerPrediction]]="Y", 1, 0))+(($AX$12)*IF(Table2[[#This Row],[CorrectAwayScorePrediction]]="Y", 1, 0))+(($AX$13)*IF(Table2[[#This Row],[CorrectHomeScorePrediction]]="Y", 1, 0))</f>
        <v>0</v>
      </c>
      <c r="AD6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$AV$31:$AV$40)), 0) &gt; 0, 1, 0) + IF(IFERROR(FIND(Table2[[#This Row],[HomeTeam]], _xlfn.TEXTJOIN(";", 1, $AV$31:$AV$40)),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2">
        <f>(($AX$11)*IF(Table2[[#This Row],[CorrectWinnerPrediction]]="Y", 1, 0))+(($AX$12)*IF(Table2[[#This Row],[CorrectAwayScorePrediction]]="Y", 1, 0))+(($AX$13)*IF(Table2[[#This Row],[CorrectHomeScorePrediction]]="Y", 1, 0))</f>
        <v>0.8</v>
      </c>
      <c r="AD6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$AV$31:$AV$40)), 0) &gt; 0, 1, 0) + IF(IFERROR(FIND(Table2[[#This Row],[HomeTeam]], _xlfn.TEXTJOIN(";", 1, $AV$31:$AV$40)),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2">
        <f>(($AX$11)*IF(Table2[[#This Row],[CorrectWinnerPrediction]]="Y", 1, 0))+(($AX$12)*IF(Table2[[#This Row],[CorrectAwayScorePrediction]]="Y", 1, 0))+(($AX$13)*IF(Table2[[#This Row],[CorrectHomeScorePrediction]]="Y", 1, 0))</f>
        <v>0</v>
      </c>
      <c r="AD6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$AV$31:$AV$40)), 0) &gt; 0, 1, 0) + IF(IFERROR(FIND(Table2[[#This Row],[HomeTeam]], _xlfn.TEXTJOIN(";", 1, $AV$31:$AV$40)),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2">
        <f>(($AX$11)*IF(Table2[[#This Row],[CorrectWinnerPrediction]]="Y", 1, 0))+(($AX$12)*IF(Table2[[#This Row],[CorrectAwayScorePrediction]]="Y", 1, 0))+(($AX$13)*IF(Table2[[#This Row],[CorrectHomeScorePrediction]]="Y", 1, 0))</f>
        <v>0.8</v>
      </c>
      <c r="AD6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$AV$31:$AV$40)), 0) &gt; 0, 1, 0) + IF(IFERROR(FIND(Table2[[#This Row],[HomeTeam]], _xlfn.TEXTJOIN(";", 1, $AV$31:$AV$40)),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2">
        <f>(($AX$11)*IF(Table2[[#This Row],[CorrectWinnerPrediction]]="Y", 1, 0))+(($AX$12)*IF(Table2[[#This Row],[CorrectAwayScorePrediction]]="Y", 1, 0))+(($AX$13)*IF(Table2[[#This Row],[CorrectHomeScorePrediction]]="Y", 1, 0))</f>
        <v>0.9</v>
      </c>
      <c r="AD6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$AV$31:$AV$40)), 0) &gt; 0, 1, 0) + IF(IFERROR(FIND(Table2[[#This Row],[HomeTeam]], _xlfn.TEXTJOIN(";", 1, $AV$31:$AV$40)),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2">
        <f>(($AX$11)*IF(Table2[[#This Row],[CorrectWinnerPrediction]]="Y", 1, 0))+(($AX$12)*IF(Table2[[#This Row],[CorrectAwayScorePrediction]]="Y", 1, 0))+(($AX$13)*IF(Table2[[#This Row],[CorrectHomeScorePrediction]]="Y", 1, 0))</f>
        <v>0.8</v>
      </c>
      <c r="AD6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$AV$31:$AV$40)), 0) &gt; 0, 1, 0) + IF(IFERROR(FIND(Table2[[#This Row],[HomeTeam]], _xlfn.TEXTJOIN(";", 1, $AV$31:$AV$40)),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2">
        <f>(($AX$11)*IF(Table2[[#This Row],[CorrectWinnerPrediction]]="Y", 1, 0))+(($AX$12)*IF(Table2[[#This Row],[CorrectAwayScorePrediction]]="Y", 1, 0))+(($AX$13)*IF(Table2[[#This Row],[CorrectHomeScorePrediction]]="Y", 1, 0))</f>
        <v>0.9</v>
      </c>
      <c r="AD6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$AV$31:$AV$40)), 0) &gt; 0, 1, 0) + IF(IFERROR(FIND(Table2[[#This Row],[HomeTeam]], _xlfn.TEXTJOIN(";", 1, $AV$31:$AV$40)),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2">
        <f>(($AX$11)*IF(Table2[[#This Row],[CorrectWinnerPrediction]]="Y", 1, 0))+(($AX$12)*IF(Table2[[#This Row],[CorrectAwayScorePrediction]]="Y", 1, 0))+(($AX$13)*IF(Table2[[#This Row],[CorrectHomeScorePrediction]]="Y", 1, 0))</f>
        <v>0.1</v>
      </c>
      <c r="AD6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$AV$31:$AV$40)), 0) &gt; 0, 1, 0) + IF(IFERROR(FIND(Table2[[#This Row],[HomeTeam]], _xlfn.TEXTJOIN(";", 1, $AV$31:$AV$40)),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1">
        <f>(($AX$11)*IF(Table2[[#This Row],[CorrectWinnerPrediction]]="Y", 1, 0))+(($AX$12)*IF(Table2[[#This Row],[CorrectAwayScorePrediction]]="Y", 1, 0))+(($AX$13)*IF(Table2[[#This Row],[CorrectHomeScorePrediction]]="Y", 1, 0))</f>
        <v>0.8</v>
      </c>
      <c r="AD6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$AV$31:$AV$40)), 0) &gt; 0, 1, 0) + IF(IFERROR(FIND(Table2[[#This Row],[HomeTeam]], _xlfn.TEXTJOIN(";", 1, $AV$31:$AV$40)),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2">
        <f>(($AX$11)*IF(Table2[[#This Row],[CorrectWinnerPrediction]]="Y", 1, 0))+(($AX$12)*IF(Table2[[#This Row],[CorrectAwayScorePrediction]]="Y", 1, 0))+(($AX$13)*IF(Table2[[#This Row],[CorrectHomeScorePrediction]]="Y", 1, 0))</f>
        <v>0.8</v>
      </c>
      <c r="AD6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$AV$31:$AV$40)), 0) &gt; 0, 1, 0) + IF(IFERROR(FIND(Table2[[#This Row],[HomeTeam]], _xlfn.TEXTJOIN(";", 1, $AV$31:$AV$40)),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2">
        <f>(($AX$11)*IF(Table2[[#This Row],[CorrectWinnerPrediction]]="Y", 1, 0))+(($AX$12)*IF(Table2[[#This Row],[CorrectAwayScorePrediction]]="Y", 1, 0))+(($AX$13)*IF(Table2[[#This Row],[CorrectHomeScorePrediction]]="Y", 1, 0))</f>
        <v>0.8</v>
      </c>
      <c r="AD6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$AV$31:$AV$40)), 0) &gt; 0, 1, 0) + IF(IFERROR(FIND(Table2[[#This Row],[HomeTeam]], _xlfn.TEXTJOIN(";", 1, $AV$31:$AV$40)),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2">
        <f>(($AX$11)*IF(Table2[[#This Row],[CorrectWinnerPrediction]]="Y", 1, 0))+(($AX$12)*IF(Table2[[#This Row],[CorrectAwayScorePrediction]]="Y", 1, 0))+(($AX$13)*IF(Table2[[#This Row],[CorrectHomeScorePrediction]]="Y", 1, 0))</f>
        <v>0.8</v>
      </c>
      <c r="AD6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$AV$31:$AV$40)), 0) &gt; 0, 1, 0) + IF(IFERROR(FIND(Table2[[#This Row],[HomeTeam]], _xlfn.TEXTJOIN(";", 1, $AV$31:$AV$40)),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2">
        <f>(($AX$11)*IF(Table2[[#This Row],[CorrectWinnerPrediction]]="Y", 1, 0))+(($AX$12)*IF(Table2[[#This Row],[CorrectAwayScorePrediction]]="Y", 1, 0))+(($AX$13)*IF(Table2[[#This Row],[CorrectHomeScorePrediction]]="Y", 1, 0))</f>
        <v>0.1</v>
      </c>
      <c r="AD6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$AV$31:$AV$40)), 0) &gt; 0, 1, 0) + IF(IFERROR(FIND(Table2[[#This Row],[HomeTeam]], _xlfn.TEXTJOIN(";", 1, $AV$31:$AV$40)),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1841</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1">
        <f>(($AX$11)*IF(Table2[[#This Row],[CorrectWinnerPrediction]]="Y", 1, 0))+(($AX$12)*IF(Table2[[#This Row],[CorrectAwayScorePrediction]]="Y", 1, 0))+(($AX$13)*IF(Table2[[#This Row],[CorrectHomeScorePrediction]]="Y", 1, 0))</f>
        <v>0.1</v>
      </c>
      <c r="AD6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$AV$31:$AV$40)), 0) &gt; 0, 1, 0) + IF(IFERROR(FIND(Table2[[#This Row],[HomeTeam]], _xlfn.TEXTJOIN(";", 1, $AV$31:$AV$40)),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2">
        <f>(($AX$11)*IF(Table2[[#This Row],[CorrectWinnerPrediction]]="Y", 1, 0))+(($AX$12)*IF(Table2[[#This Row],[CorrectAwayScorePrediction]]="Y", 1, 0))+(($AX$13)*IF(Table2[[#This Row],[CorrectHomeScorePrediction]]="Y", 1, 0))</f>
        <v>0</v>
      </c>
      <c r="AD6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-5</v>
      </c>
      <c r="AI691" s="2">
        <f t="shared" si="58"/>
        <v>-5</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$AV$31:$AV$40)), 0) &gt; 0, 1, 0) + IF(IFERROR(FIND(Table2[[#This Row],[HomeTeam]], _xlfn.TEXTJOIN(";", 1, $AV$31:$AV$40)), 0) &gt; 0, 1, 0)</f>
        <v>0</v>
      </c>
    </row>
    <row r="692" spans="1:40" x14ac:dyDescent="0.25">
      <c r="A692" s="4">
        <v>45670</v>
      </c>
      <c r="B692" s="4">
        <v>45670</v>
      </c>
      <c r="C692" s="7" t="s">
        <v>801</v>
      </c>
      <c r="D692" s="2" t="s">
        <v>24</v>
      </c>
      <c r="E692" s="2" t="s">
        <v>17</v>
      </c>
      <c r="F692" s="2">
        <v>4</v>
      </c>
      <c r="G692" s="2">
        <v>3</v>
      </c>
      <c r="H692" s="2" t="str">
        <f t="shared" si="54"/>
        <v>CGY</v>
      </c>
      <c r="I692" s="2" t="s">
        <v>77</v>
      </c>
      <c r="J692" s="2">
        <v>5</v>
      </c>
      <c r="K692" s="2">
        <v>2</v>
      </c>
      <c r="L692" s="2" t="str">
        <f t="shared" si="55"/>
        <v>CGY</v>
      </c>
      <c r="M692" s="2" t="s">
        <v>40</v>
      </c>
      <c r="N692" s="2">
        <f>IF(ISBLANK(Table2[[#This Row],[ActualResult]]), 0, 1)</f>
        <v>1</v>
      </c>
      <c r="O692" s="2" t="str">
        <f>IF(ISBLANK(Table2[[#This Row],[ActualResult]]), "_", IF(Table2[[#This Row],[ActualWinner]]=Table2[[#This Row],[PredictedWinner]], "Y", "N"))</f>
        <v>Y</v>
      </c>
      <c r="P692" s="2" t="str">
        <f>IF(Table2[[#This Row],[ActualAwayScore]]&gt;Table2[[#This Row],[PredictedAwayScore]], "N", IF(ISBLANK(Table2[[#This Row],[ActualResult]]), "_", IF(Table2[[#This Row],[ActualAwayScore]]=Table2[[#This Row],[PredictedAwayScore]], "Y", "N")))</f>
        <v>N</v>
      </c>
      <c r="Q692" s="2" t="str">
        <f>IF(Table2[[#This Row],[ActualHomeScore]]&gt;Table2[[#This Row],[PredictedHomeScore]],"N", IF(ISBLANK(Table2[[#This Row],[ActualResult]]), "_", IF(Table2[[#This Row],[ActualHomeScore]]=Table2[[#This Row],[PredictedHomeScore]], "Y", "N")))</f>
        <v>N</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2</v>
      </c>
      <c r="AB692" s="2">
        <f>IF(Table2[[#This Row],[GameIsOver]]= 0, 0, IF(Table2[[#This Row],[ActualWinner]]=Table2[[#This Row],[HomeTeam]], 2, IF(OR(Table2[[#This Row],[ActualResult]]="OT", Table2[[#This Row],[ActualResult]]="SO"), 1, 0)))</f>
        <v>0</v>
      </c>
      <c r="AC692" s="32">
        <f>(($AX$11)*IF(Table2[[#This Row],[CorrectWinnerPrediction]]="Y", 1, 0))+(($AX$12)*IF(Table2[[#This Row],[CorrectAwayScorePrediction]]="Y", 1, 0))+(($AX$13)*IF(Table2[[#This Row],[CorrectHomeScorePrediction]]="Y", 1, 0))</f>
        <v>0.8</v>
      </c>
      <c r="AD6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-1</v>
      </c>
      <c r="AH692" s="2">
        <f t="shared" si="57"/>
        <v>-5</v>
      </c>
      <c r="AI692" s="2">
        <f t="shared" si="58"/>
        <v>-5</v>
      </c>
      <c r="AJ692" s="2">
        <v>2</v>
      </c>
      <c r="AK692" s="4">
        <v>45672</v>
      </c>
      <c r="AL692" s="2">
        <f>IF(Table2[[#This Row],[GameIsOver]]=0,0,IF(Table2[[#This Row],[ActualWinner]]=Table2[[#This Row],[AwayTeam]], 1, 0))</f>
        <v>1</v>
      </c>
      <c r="AM692" s="2">
        <f>IF(Table2[[#This Row],[GameIsOver]]=0,0,IF(Table2[[#This Row],[ActualWinner]]=Table2[[#This Row],[HomeTeam]], 1, 0))</f>
        <v>0</v>
      </c>
      <c r="AN692" s="2">
        <f>IF(IFERROR(FIND(Table2[[#This Row],[AwayTeam]], _xlfn.TEXTJOIN(";", 1, $AV$31:$AV$40)), 0) &gt; 0, 1, 0) + IF(IFERROR(FIND(Table2[[#This Row],[HomeTeam]], _xlfn.TEXTJOIN(";", 1, $AV$31:$AV$40)), 0) &gt; 0, 1, 0)</f>
        <v>1</v>
      </c>
    </row>
    <row r="693" spans="1:40" x14ac:dyDescent="0.25">
      <c r="A693" s="5">
        <v>45670</v>
      </c>
      <c r="B693" s="5">
        <v>45670</v>
      </c>
      <c r="C693" s="8" t="s">
        <v>802</v>
      </c>
      <c r="D693" s="3" t="s">
        <v>28</v>
      </c>
      <c r="E693" s="3" t="s">
        <v>23</v>
      </c>
      <c r="F693" s="3">
        <v>5</v>
      </c>
      <c r="G693" s="3">
        <v>6</v>
      </c>
      <c r="H693" s="3" t="str">
        <f t="shared" si="54"/>
        <v>EDM</v>
      </c>
      <c r="I693" s="3" t="s">
        <v>77</v>
      </c>
      <c r="J693" s="3">
        <v>0</v>
      </c>
      <c r="K693" s="3">
        <v>1</v>
      </c>
      <c r="L693" s="2" t="str">
        <f t="shared" si="55"/>
        <v>EDM</v>
      </c>
      <c r="M693" s="3" t="s">
        <v>40</v>
      </c>
      <c r="N693" s="3">
        <f>IF(ISBLANK(Table2[[#This Row],[ActualResult]]), 0, 1)</f>
        <v>1</v>
      </c>
      <c r="O693" s="3" t="str">
        <f>IF(ISBLANK(Table2[[#This Row],[ActualResult]]), "_", IF(Table2[[#This Row],[ActualWinner]]=Table2[[#This Row],[PredictedWinner]], "Y", "N"))</f>
        <v>Y</v>
      </c>
      <c r="P693" s="3" t="str">
        <f>IF(Table2[[#This Row],[ActualAwayScore]]&gt;Table2[[#This Row],[PredictedAwayScore]], "N", IF(ISBLANK(Table2[[#This Row],[ActualResult]]), "_", IF(Table2[[#This Row],[ActualAwayScore]]=Table2[[#This Row],[PredictedAwayScore]], "Y", "N")))</f>
        <v>N</v>
      </c>
      <c r="Q693" s="3" t="str">
        <f>IF(Table2[[#This Row],[ActualHomeScore]]&gt;Table2[[#This Row],[PredictedHomeScore]],"N", IF(ISBLANK(Table2[[#This Row],[ActualResult]]), "_", IF(Table2[[#This Row],[ActualHomeScore]]=Table2[[#This Row],[PredictedHomeScore]], "Y", "N")))</f>
        <v>N</v>
      </c>
      <c r="R693" s="3">
        <v>1</v>
      </c>
      <c r="S693" s="3" t="str">
        <f t="shared" si="56"/>
        <v>LAK</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1</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2</v>
      </c>
      <c r="AC693" s="51">
        <f>(($AX$11)*IF(Table2[[#This Row],[CorrectWinnerPrediction]]="Y", 1, 0))+(($AX$12)*IF(Table2[[#This Row],[CorrectAwayScorePrediction]]="Y", 1, 0))+(($AX$13)*IF(Table2[[#This Row],[CorrectHomeScorePrediction]]="Y", 1, 0))</f>
        <v>0.8</v>
      </c>
      <c r="AD6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-5</v>
      </c>
      <c r="AH693" s="3">
        <f t="shared" si="57"/>
        <v>-5</v>
      </c>
      <c r="AI693" s="3">
        <f t="shared" si="58"/>
        <v>-5</v>
      </c>
      <c r="AJ693" s="3">
        <v>3</v>
      </c>
      <c r="AK693" s="4">
        <v>45672</v>
      </c>
      <c r="AL693" s="2">
        <f>IF(Table2[[#This Row],[GameIsOver]]=0,0,IF(Table2[[#This Row],[ActualWinner]]=Table2[[#This Row],[AwayTeam]], 1, 0))</f>
        <v>0</v>
      </c>
      <c r="AM693" s="2">
        <f>IF(Table2[[#This Row],[GameIsOver]]=0,0,IF(Table2[[#This Row],[ActualWinner]]=Table2[[#This Row],[HomeTeam]], 1, 0))</f>
        <v>1</v>
      </c>
      <c r="AN693" s="2">
        <f>IF(IFERROR(FIND(Table2[[#This Row],[AwayTeam]], _xlfn.TEXTJOIN(";", 1, $AV$31:$AV$40)), 0) &gt; 0, 1, 0) + IF(IFERROR(FIND(Table2[[#This Row],[HomeTeam]], _xlfn.TEXTJOIN(";", 1, $AV$31:$AV$40)), 0) &gt; 0, 1, 0)</f>
        <v>1</v>
      </c>
    </row>
    <row r="694" spans="1:40" x14ac:dyDescent="0.25">
      <c r="A694" s="4">
        <v>45671</v>
      </c>
      <c r="B694" s="4">
        <v>45671</v>
      </c>
      <c r="C694" s="7" t="s">
        <v>803</v>
      </c>
      <c r="D694" s="2" t="s">
        <v>43</v>
      </c>
      <c r="E694" s="2" t="s">
        <v>16</v>
      </c>
      <c r="F694" s="2">
        <v>5</v>
      </c>
      <c r="G694" s="2">
        <v>3</v>
      </c>
      <c r="H694" s="2" t="str">
        <f t="shared" si="54"/>
        <v>TBL</v>
      </c>
      <c r="I694" s="2" t="s">
        <v>40</v>
      </c>
      <c r="J694" s="2">
        <v>2</v>
      </c>
      <c r="K694" s="2">
        <v>6</v>
      </c>
      <c r="L694" s="13" t="str">
        <f t="shared" si="55"/>
        <v>BOS</v>
      </c>
      <c r="M694" s="2" t="s">
        <v>40</v>
      </c>
      <c r="N694" s="2">
        <f>IF(ISBLANK(Table2[[#This Row],[ActualResult]]), 0, 1)</f>
        <v>1</v>
      </c>
      <c r="O694" s="2" t="str">
        <f>IF(ISBLANK(Table2[[#This Row],[ActualResult]]), "_", IF(Table2[[#This Row],[ActualWinner]]=Table2[[#This Row],[PredictedWinner]], "Y", "N"))</f>
        <v>N</v>
      </c>
      <c r="P694" s="2" t="str">
        <f>IF(Table2[[#This Row],[ActualAwayScore]]&gt;Table2[[#This Row],[PredictedAwayScore]], "N", IF(ISBLANK(Table2[[#This Row],[ActualResult]]), "_", IF(Table2[[#This Row],[ActualAwayScore]]=Table2[[#This Row],[PredictedAwayScore]], "Y", "N")))</f>
        <v>N</v>
      </c>
      <c r="Q694" s="2" t="str">
        <f>IF(Table2[[#This Row],[ActualHomeScore]]&gt;Table2[[#This Row],[PredictedHomeScore]],"N", IF(ISBLANK(Table2[[#This Row],[ActualResult]]), "_", IF(Table2[[#This Row],[ActualHomeScore]]=Table2[[#This Row],[PredictedHomeScore]], "Y", "N")))</f>
        <v>N</v>
      </c>
      <c r="R694" s="2">
        <v>1</v>
      </c>
      <c r="S694" s="2" t="str">
        <f t="shared" si="56"/>
        <v>TBL</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2</v>
      </c>
      <c r="AC694" s="32">
        <f>(($AX$11)*IF(Table2[[#This Row],[CorrectWinnerPrediction]]="Y", 1, 0))+(($AX$12)*IF(Table2[[#This Row],[CorrectAwayScorePrediction]]="Y", 1, 0))+(($AX$13)*IF(Table2[[#This Row],[CorrectHomeScorePrediction]]="Y", 1, 0))</f>
        <v>0</v>
      </c>
      <c r="AD6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-3</v>
      </c>
      <c r="AG694" s="2">
        <f>Table2[[#This Row],[ActualHomeScore]]-Table2[[#This Row],[PredictedHomeScore]]</f>
        <v>3</v>
      </c>
      <c r="AH694" s="2">
        <f t="shared" si="57"/>
        <v>-3</v>
      </c>
      <c r="AI694" s="2">
        <f t="shared" si="58"/>
        <v>-4</v>
      </c>
      <c r="AJ694" s="2">
        <v>3</v>
      </c>
      <c r="AK694" s="4">
        <v>45673</v>
      </c>
      <c r="AL694" s="2">
        <f>IF(Table2[[#This Row],[GameIsOver]]=0,0,IF(Table2[[#This Row],[ActualWinner]]=Table2[[#This Row],[AwayTeam]], 1, 0))</f>
        <v>0</v>
      </c>
      <c r="AM694" s="2">
        <f>IF(Table2[[#This Row],[GameIsOver]]=0,0,IF(Table2[[#This Row],[ActualWinner]]=Table2[[#This Row],[HomeTeam]], 1, 0))</f>
        <v>1</v>
      </c>
      <c r="AN694" s="2">
        <f>IF(IFERROR(FIND(Table2[[#This Row],[AwayTeam]], _xlfn.TEXTJOIN(";", 1, $AV$31:$AV$40)), 0) &gt; 0, 1, 0) + IF(IFERROR(FIND(Table2[[#This Row],[HomeTeam]], _xlfn.TEXTJOIN(";", 1, $AV$31:$AV$40)), 0) &gt; 0, 1, 0)</f>
        <v>0</v>
      </c>
    </row>
    <row r="695" spans="1:40" x14ac:dyDescent="0.25">
      <c r="A695" s="4">
        <v>45671</v>
      </c>
      <c r="B695" s="4">
        <v>45671</v>
      </c>
      <c r="C695" s="7" t="s">
        <v>804</v>
      </c>
      <c r="D695" s="2" t="s">
        <v>34</v>
      </c>
      <c r="E695" s="2" t="s">
        <v>18</v>
      </c>
      <c r="F695" s="2">
        <v>3</v>
      </c>
      <c r="G695" s="2">
        <v>4</v>
      </c>
      <c r="H695" s="2" t="str">
        <f t="shared" si="54"/>
        <v>TOR</v>
      </c>
      <c r="I695" s="2" t="s">
        <v>40</v>
      </c>
      <c r="J695" s="2">
        <v>4</v>
      </c>
      <c r="K695" s="2">
        <v>1</v>
      </c>
      <c r="L695" s="2" t="str">
        <f t="shared" si="55"/>
        <v>DAL</v>
      </c>
      <c r="M695" s="2" t="s">
        <v>40</v>
      </c>
      <c r="N695" s="2">
        <f>IF(ISBLANK(Table2[[#This Row],[ActualResult]]), 0, 1)</f>
        <v>1</v>
      </c>
      <c r="O695" s="2" t="str">
        <f>IF(ISBLANK(Table2[[#This Row],[ActualResult]]), "_", IF(Table2[[#This Row],[ActualWinner]]=Table2[[#This Row],[PredictedWinner]], "Y", "N"))</f>
        <v>N</v>
      </c>
      <c r="P695" s="2" t="str">
        <f>IF(Table2[[#This Row],[ActualAwayScore]]&gt;Table2[[#This Row],[PredictedAwayScore]], "N", IF(ISBLANK(Table2[[#This Row],[ActualResult]]), "_", IF(Table2[[#This Row],[ActualAwayScore]]=Table2[[#This Row],[PredictedAwayScore]], "Y", "N")))</f>
        <v>N</v>
      </c>
      <c r="Q695" s="2" t="str">
        <f>IF(Table2[[#This Row],[ActualHomeScore]]&gt;Table2[[#This Row],[PredictedHomeScore]],"N", IF(ISBLANK(Table2[[#This Row],[ActualResult]]), "_", IF(Table2[[#This Row],[ActualHomeScore]]=Table2[[#This Row],[PredictedHomeScore]], "Y", "N")))</f>
        <v>N</v>
      </c>
      <c r="R695" s="2">
        <v>1</v>
      </c>
      <c r="S695" s="2" t="str">
        <f t="shared" si="56"/>
        <v>TOR</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2</v>
      </c>
      <c r="AB695" s="2">
        <f>IF(Table2[[#This Row],[GameIsOver]]= 0, 0, IF(Table2[[#This Row],[ActualWinner]]=Table2[[#This Row],[HomeTeam]], 2, IF(OR(Table2[[#This Row],[ActualResult]]="OT", Table2[[#This Row],[ActualResult]]="SO"), 1, 0)))</f>
        <v>0</v>
      </c>
      <c r="AC695" s="32">
        <f>(($AX$11)*IF(Table2[[#This Row],[CorrectWinnerPrediction]]="Y", 1, 0))+(($AX$12)*IF(Table2[[#This Row],[CorrectAwayScorePrediction]]="Y", 1, 0))+(($AX$13)*IF(Table2[[#This Row],[CorrectHomeScorePrediction]]="Y", 1, 0))</f>
        <v>0</v>
      </c>
      <c r="AD6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1</v>
      </c>
      <c r="AG695" s="2">
        <f>Table2[[#This Row],[ActualHomeScore]]-Table2[[#This Row],[PredictedHomeScore]]</f>
        <v>-3</v>
      </c>
      <c r="AH695" s="2">
        <f t="shared" si="57"/>
        <v>-3</v>
      </c>
      <c r="AI695" s="2">
        <f t="shared" si="58"/>
        <v>-4</v>
      </c>
      <c r="AJ695" s="2">
        <v>5</v>
      </c>
      <c r="AK695" s="4">
        <v>45674</v>
      </c>
      <c r="AL695" s="2">
        <f>IF(Table2[[#This Row],[GameIsOver]]=0,0,IF(Table2[[#This Row],[ActualWinner]]=Table2[[#This Row],[AwayTeam]], 1, 0))</f>
        <v>1</v>
      </c>
      <c r="AM695" s="2">
        <f>IF(Table2[[#This Row],[GameIsOver]]=0,0,IF(Table2[[#This Row],[ActualWinner]]=Table2[[#This Row],[HomeTeam]], 1, 0))</f>
        <v>0</v>
      </c>
      <c r="AN695" s="2">
        <f>IF(IFERROR(FIND(Table2[[#This Row],[AwayTeam]], _xlfn.TEXTJOIN(";", 1, $AV$31:$AV$40)), 0) &gt; 0, 1, 0) + IF(IFERROR(FIND(Table2[[#This Row],[HomeTeam]], _xlfn.TEXTJOIN(";", 1, $AV$31:$AV$40)), 0) &gt; 0, 1, 0)</f>
        <v>1</v>
      </c>
    </row>
    <row r="696" spans="1:40" x14ac:dyDescent="0.25">
      <c r="A696" s="4">
        <v>45671</v>
      </c>
      <c r="B696" s="4">
        <v>45671</v>
      </c>
      <c r="C696" s="7" t="s">
        <v>805</v>
      </c>
      <c r="D696" s="2" t="s">
        <v>38</v>
      </c>
      <c r="E696" s="2" t="s">
        <v>31</v>
      </c>
      <c r="F696" s="2">
        <v>2</v>
      </c>
      <c r="G696" s="2">
        <v>4</v>
      </c>
      <c r="H696" s="2" t="str">
        <f t="shared" si="54"/>
        <v>DET</v>
      </c>
      <c r="I696" s="2" t="s">
        <v>40</v>
      </c>
      <c r="J696" s="2">
        <v>6</v>
      </c>
      <c r="K696" s="2">
        <v>3</v>
      </c>
      <c r="L696" s="2" t="str">
        <f t="shared" si="55"/>
        <v>SJS</v>
      </c>
      <c r="M696" s="2" t="s">
        <v>40</v>
      </c>
      <c r="N696" s="2">
        <f>IF(ISBLANK(Table2[[#This Row],[ActualResult]]), 0, 1)</f>
        <v>1</v>
      </c>
      <c r="O696" s="2" t="str">
        <f>IF(ISBLANK(Table2[[#This Row],[ActualResult]]), "_", IF(Table2[[#This Row],[ActualWinner]]=Table2[[#This Row],[PredictedWinner]], "Y", "N"))</f>
        <v>N</v>
      </c>
      <c r="P696" s="2" t="str">
        <f>IF(Table2[[#This Row],[ActualAwayScore]]&gt;Table2[[#This Row],[PredictedAwayScore]], "N", IF(ISBLANK(Table2[[#This Row],[ActualResult]]), "_", IF(Table2[[#This Row],[ActualAwayScore]]=Table2[[#This Row],[PredictedAwayScore]], "Y", "N")))</f>
        <v>N</v>
      </c>
      <c r="Q696" s="2" t="str">
        <f>IF(Table2[[#This Row],[ActualHomeScore]]&gt;Table2[[#This Row],[PredictedHomeScore]],"N", IF(ISBLANK(Table2[[#This Row],[ActualResult]]), "_", IF(Table2[[#This Row],[ActualHomeScore]]=Table2[[#This Row],[PredictedHomeScore]], "Y", "N")))</f>
        <v>N</v>
      </c>
      <c r="R696" s="2">
        <v>1</v>
      </c>
      <c r="S696" s="2" t="str">
        <f t="shared" si="56"/>
        <v>DET</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2</v>
      </c>
      <c r="AB696" s="2">
        <f>IF(Table2[[#This Row],[GameIsOver]]= 0, 0, IF(Table2[[#This Row],[ActualWinner]]=Table2[[#This Row],[HomeTeam]], 2, IF(OR(Table2[[#This Row],[ActualResult]]="OT", Table2[[#This Row],[ActualResult]]="SO"), 1, 0)))</f>
        <v>0</v>
      </c>
      <c r="AC696" s="32">
        <f>(($AX$11)*IF(Table2[[#This Row],[CorrectWinnerPrediction]]="Y", 1, 0))+(($AX$12)*IF(Table2[[#This Row],[CorrectAwayScorePrediction]]="Y", 1, 0))+(($AX$13)*IF(Table2[[#This Row],[CorrectHomeScorePrediction]]="Y", 1, 0))</f>
        <v>0</v>
      </c>
      <c r="AD6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4</v>
      </c>
      <c r="AG696" s="2">
        <f>Table2[[#This Row],[ActualHomeScore]]-Table2[[#This Row],[PredictedHomeScore]]</f>
        <v>-1</v>
      </c>
      <c r="AH696" s="2">
        <f t="shared" si="57"/>
        <v>-3</v>
      </c>
      <c r="AI696" s="2">
        <f t="shared" si="58"/>
        <v>-4</v>
      </c>
      <c r="AJ696" s="2">
        <v>6</v>
      </c>
      <c r="AK696" s="4">
        <v>45674</v>
      </c>
      <c r="AL696" s="2">
        <f>IF(Table2[[#This Row],[GameIsOver]]=0,0,IF(Table2[[#This Row],[ActualWinner]]=Table2[[#This Row],[AwayTeam]], 1, 0))</f>
        <v>1</v>
      </c>
      <c r="AM696" s="2">
        <f>IF(Table2[[#This Row],[GameIsOver]]=0,0,IF(Table2[[#This Row],[ActualWinner]]=Table2[[#This Row],[HomeTeam]], 1, 0))</f>
        <v>0</v>
      </c>
      <c r="AN696" s="2">
        <f>IF(IFERROR(FIND(Table2[[#This Row],[AwayTeam]], _xlfn.TEXTJOIN(";", 1, $AV$31:$AV$40)), 0) &gt; 0, 1, 0) + IF(IFERROR(FIND(Table2[[#This Row],[HomeTeam]], _xlfn.TEXTJOIN(";", 1, $AV$31:$AV$40)), 0) &gt; 0, 1, 0)</f>
        <v>0</v>
      </c>
    </row>
    <row r="697" spans="1:40" x14ac:dyDescent="0.25">
      <c r="A697" s="4">
        <v>45671</v>
      </c>
      <c r="B697" s="4">
        <v>45671</v>
      </c>
      <c r="C697" s="7" t="s">
        <v>809</v>
      </c>
      <c r="D697" s="2" t="s">
        <v>14</v>
      </c>
      <c r="E697" s="2" t="s">
        <v>32</v>
      </c>
      <c r="F697" s="2">
        <v>3</v>
      </c>
      <c r="G697" s="2">
        <v>4</v>
      </c>
      <c r="H697" s="2" t="str">
        <f t="shared" si="54"/>
        <v>NJD</v>
      </c>
      <c r="I697" s="2" t="s">
        <v>40</v>
      </c>
      <c r="J697" s="2">
        <v>2</v>
      </c>
      <c r="K697" s="2">
        <v>1</v>
      </c>
      <c r="L697" s="2" t="str">
        <f t="shared" si="55"/>
        <v>FLA</v>
      </c>
      <c r="M697" s="2" t="s">
        <v>39</v>
      </c>
      <c r="N697" s="2">
        <f>IF(ISBLANK(Table2[[#This Row],[ActualResult]]), 0, 1)</f>
        <v>1</v>
      </c>
      <c r="O697" s="2" t="str">
        <f>IF(ISBLANK(Table2[[#This Row],[ActualResult]]), "_", IF(Table2[[#This Row],[ActualWinner]]=Table2[[#This Row],[PredictedWinner]], "Y", "N"))</f>
        <v>N</v>
      </c>
      <c r="P697" s="2" t="str">
        <f>IF(Table2[[#This Row],[ActualAwayScore]]&gt;Table2[[#This Row],[PredictedAwayScore]], "N", IF(ISBLANK(Table2[[#This Row],[ActualResult]]), "_", IF(Table2[[#This Row],[ActualAwayScore]]=Table2[[#This Row],[PredictedAwayScore]], "Y", "N")))</f>
        <v>N</v>
      </c>
      <c r="Q697" s="2" t="str">
        <f>IF(Table2[[#This Row],[ActualHomeScore]]&gt;Table2[[#This Row],[PredictedHomeScore]],"N", IF(ISBLANK(Table2[[#This Row],[ActualResult]]), "_", IF(Table2[[#This Row],[ActualHomeScore]]=Table2[[#This Row],[PredictedHomeScore]], "Y", "N")))</f>
        <v>N</v>
      </c>
      <c r="R697" s="2">
        <v>1</v>
      </c>
      <c r="S697" s="2" t="str">
        <f t="shared" si="56"/>
        <v>NJD</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2</v>
      </c>
      <c r="AB697" s="2">
        <f>IF(Table2[[#This Row],[GameIsOver]]= 0, 0, IF(Table2[[#This Row],[ActualWinner]]=Table2[[#This Row],[HomeTeam]], 2, IF(OR(Table2[[#This Row],[ActualResult]]="OT", Table2[[#This Row],[ActualResult]]="SO"), 1, 0)))</f>
        <v>1</v>
      </c>
      <c r="AC697" s="32">
        <f>(($AX$11)*IF(Table2[[#This Row],[CorrectWinnerPrediction]]="Y", 1, 0))+(($AX$12)*IF(Table2[[#This Row],[CorrectAwayScorePrediction]]="Y", 1, 0))+(($AX$13)*IF(Table2[[#This Row],[CorrectHomeScorePrediction]]="Y", 1, 0))</f>
        <v>0</v>
      </c>
      <c r="AD6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-1</v>
      </c>
      <c r="AG697" s="2">
        <f>Table2[[#This Row],[ActualHomeScore]]-Table2[[#This Row],[PredictedHomeScore]]</f>
        <v>-3</v>
      </c>
      <c r="AH697" s="2">
        <f t="shared" si="57"/>
        <v>-3</v>
      </c>
      <c r="AI697" s="2">
        <f t="shared" si="58"/>
        <v>-4</v>
      </c>
      <c r="AJ697" s="2">
        <v>7</v>
      </c>
      <c r="AK697" s="4">
        <v>45674</v>
      </c>
      <c r="AL697" s="2">
        <f>IF(Table2[[#This Row],[GameIsOver]]=0,0,IF(Table2[[#This Row],[ActualWinner]]=Table2[[#This Row],[AwayTeam]], 1, 0))</f>
        <v>1</v>
      </c>
      <c r="AM697" s="2">
        <f>IF(Table2[[#This Row],[GameIsOver]]=0,0,IF(Table2[[#This Row],[ActualWinner]]=Table2[[#This Row],[HomeTeam]], 1, 0))</f>
        <v>0</v>
      </c>
      <c r="AN697" s="2">
        <f>IF(IFERROR(FIND(Table2[[#This Row],[AwayTeam]], _xlfn.TEXTJOIN(";", 1, $AV$31:$AV$40)), 0) &gt; 0, 1, 0) + IF(IFERROR(FIND(Table2[[#This Row],[HomeTeam]], _xlfn.TEXTJOIN(";", 1, $AV$31:$AV$40)), 0) &gt; 0, 1, 0)</f>
        <v>0</v>
      </c>
    </row>
    <row r="698" spans="1:40" x14ac:dyDescent="0.25">
      <c r="A698" s="4">
        <v>45671</v>
      </c>
      <c r="B698" s="4">
        <v>45671</v>
      </c>
      <c r="C698" s="7" t="s">
        <v>806</v>
      </c>
      <c r="D698" s="2" t="s">
        <v>12</v>
      </c>
      <c r="E698" s="2" t="s">
        <v>21</v>
      </c>
      <c r="F698" s="2">
        <v>3</v>
      </c>
      <c r="G698" s="2">
        <v>4</v>
      </c>
      <c r="H698" s="2" t="str">
        <f t="shared" si="54"/>
        <v>PIT</v>
      </c>
      <c r="I698" s="2" t="s">
        <v>77</v>
      </c>
      <c r="J698" s="2">
        <v>4</v>
      </c>
      <c r="K698" s="2">
        <v>2</v>
      </c>
      <c r="L698" s="2" t="str">
        <f t="shared" si="55"/>
        <v>SEA</v>
      </c>
      <c r="M698" s="2" t="s">
        <v>40</v>
      </c>
      <c r="N698" s="2">
        <f>IF(ISBLANK(Table2[[#This Row],[ActualResult]]), 0, 1)</f>
        <v>1</v>
      </c>
      <c r="O698" s="2" t="str">
        <f>IF(ISBLANK(Table2[[#This Row],[ActualResult]]), "_", IF(Table2[[#This Row],[ActualWinner]]=Table2[[#This Row],[PredictedWinner]], "Y", "N"))</f>
        <v>N</v>
      </c>
      <c r="P698" s="2" t="str">
        <f>IF(Table2[[#This Row],[ActualAwayScore]]&gt;Table2[[#This Row],[PredictedAwayScore]], "N", IF(ISBLANK(Table2[[#This Row],[ActualResult]]), "_", IF(Table2[[#This Row],[ActualAwayScore]]=Table2[[#This Row],[PredictedAwayScore]], "Y", "N")))</f>
        <v>N</v>
      </c>
      <c r="Q698" s="2" t="str">
        <f>IF(Table2[[#This Row],[ActualHomeScore]]&gt;Table2[[#This Row],[PredictedHomeScore]],"N", IF(ISBLANK(Table2[[#This Row],[ActualResult]]), "_", IF(Table2[[#This Row],[ActualHomeScore]]=Table2[[#This Row],[PredictedHomeScore]], "Y", "N")))</f>
        <v>N</v>
      </c>
      <c r="R698" s="2">
        <v>1</v>
      </c>
      <c r="S698" s="2" t="str">
        <f t="shared" si="56"/>
        <v>PIT</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2</v>
      </c>
      <c r="AB698" s="2">
        <f>IF(Table2[[#This Row],[GameIsOver]]= 0, 0, IF(Table2[[#This Row],[ActualWinner]]=Table2[[#This Row],[HomeTeam]], 2, IF(OR(Table2[[#This Row],[ActualResult]]="OT", Table2[[#This Row],[ActualResult]]="SO"), 1, 0)))</f>
        <v>0</v>
      </c>
      <c r="AC698" s="32">
        <f>(($AX$11)*IF(Table2[[#This Row],[CorrectWinnerPrediction]]="Y", 1, 0))+(($AX$12)*IF(Table2[[#This Row],[CorrectAwayScorePrediction]]="Y", 1, 0))+(($AX$13)*IF(Table2[[#This Row],[CorrectHomeScorePrediction]]="Y", 1, 0))</f>
        <v>0</v>
      </c>
      <c r="AD6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1</v>
      </c>
      <c r="AG698" s="2">
        <f>Table2[[#This Row],[ActualHomeScore]]-Table2[[#This Row],[PredictedHomeScore]]</f>
        <v>-2</v>
      </c>
      <c r="AH698" s="2">
        <f t="shared" si="57"/>
        <v>-3</v>
      </c>
      <c r="AI698" s="2">
        <f t="shared" si="58"/>
        <v>-4</v>
      </c>
      <c r="AJ698" s="2">
        <v>4</v>
      </c>
      <c r="AK698" s="4">
        <v>45674</v>
      </c>
      <c r="AL698" s="2">
        <f>IF(Table2[[#This Row],[GameIsOver]]=0,0,IF(Table2[[#This Row],[ActualWinner]]=Table2[[#This Row],[AwayTeam]], 1, 0))</f>
        <v>1</v>
      </c>
      <c r="AM698" s="2">
        <f>IF(Table2[[#This Row],[GameIsOver]]=0,0,IF(Table2[[#This Row],[ActualWinner]]=Table2[[#This Row],[HomeTeam]], 1, 0))</f>
        <v>0</v>
      </c>
      <c r="AN698" s="2">
        <f>IF(IFERROR(FIND(Table2[[#This Row],[AwayTeam]], _xlfn.TEXTJOIN(";", 1, $AV$31:$AV$40)), 0) &gt; 0, 1, 0) + IF(IFERROR(FIND(Table2[[#This Row],[HomeTeam]], _xlfn.TEXTJOIN(";", 1, $AV$31:$AV$40)), 0) &gt; 0, 1, 0)</f>
        <v>0</v>
      </c>
    </row>
    <row r="699" spans="1:40" x14ac:dyDescent="0.25">
      <c r="A699" s="4">
        <v>45671</v>
      </c>
      <c r="B699" s="4">
        <v>45671</v>
      </c>
      <c r="C699" s="7" t="s">
        <v>807</v>
      </c>
      <c r="D699" s="2" t="s">
        <v>47</v>
      </c>
      <c r="E699" s="2" t="s">
        <v>46</v>
      </c>
      <c r="F699" s="2">
        <v>2</v>
      </c>
      <c r="G699" s="2">
        <v>3</v>
      </c>
      <c r="H699" s="2" t="str">
        <f t="shared" si="54"/>
        <v>WSH</v>
      </c>
      <c r="I699" s="2" t="s">
        <v>77</v>
      </c>
      <c r="J699" s="2">
        <v>0</v>
      </c>
      <c r="K699" s="2">
        <v>3</v>
      </c>
      <c r="L699" s="2" t="str">
        <f t="shared" si="55"/>
        <v>WSH</v>
      </c>
      <c r="M699" s="2" t="s">
        <v>40</v>
      </c>
      <c r="N699" s="2">
        <f>IF(ISBLANK(Table2[[#This Row],[ActualResult]]), 0, 1)</f>
        <v>1</v>
      </c>
      <c r="O699" s="2" t="str">
        <f>IF(ISBLANK(Table2[[#This Row],[ActualResult]]), "_", IF(Table2[[#This Row],[ActualWinner]]=Table2[[#This Row],[PredictedWinner]], "Y", "N"))</f>
        <v>Y</v>
      </c>
      <c r="P699" s="2" t="str">
        <f>IF(Table2[[#This Row],[ActualAwayScore]]&gt;Table2[[#This Row],[PredictedAwayScore]], "N", IF(ISBLANK(Table2[[#This Row],[ActualResult]]), "_", IF(Table2[[#This Row],[ActualAwayScore]]=Table2[[#This Row],[PredictedAwayScore]], "Y", "N")))</f>
        <v>N</v>
      </c>
      <c r="Q699" s="2" t="str">
        <f>IF(Table2[[#This Row],[ActualHomeScore]]&gt;Table2[[#This Row],[PredictedHomeScore]],"N", IF(ISBLANK(Table2[[#This Row],[ActualResult]]), "_", IF(Table2[[#This Row],[ActualHomeScore]]=Table2[[#This Row],[PredictedHomeScore]], "Y", "N")))</f>
        <v>Y</v>
      </c>
      <c r="R699" s="2">
        <v>1</v>
      </c>
      <c r="S699" s="2" t="str">
        <f t="shared" si="56"/>
        <v>ANA</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1</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2</v>
      </c>
      <c r="AC699" s="32">
        <f>(($AX$11)*IF(Table2[[#This Row],[CorrectWinnerPrediction]]="Y", 1, 0))+(($AX$12)*IF(Table2[[#This Row],[CorrectAwayScorePrediction]]="Y", 1, 0))+(($AX$13)*IF(Table2[[#This Row],[CorrectHomeScorePrediction]]="Y", 1, 0))</f>
        <v>0.9</v>
      </c>
      <c r="AD6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0</v>
      </c>
      <c r="AH699" s="2">
        <f t="shared" si="57"/>
        <v>-3</v>
      </c>
      <c r="AI699" s="2">
        <f t="shared" si="58"/>
        <v>-4</v>
      </c>
      <c r="AJ699" s="2">
        <v>9</v>
      </c>
      <c r="AK699" s="4">
        <v>45675</v>
      </c>
      <c r="AL699" s="2">
        <f>IF(Table2[[#This Row],[GameIsOver]]=0,0,IF(Table2[[#This Row],[ActualWinner]]=Table2[[#This Row],[AwayTeam]], 1, 0))</f>
        <v>0</v>
      </c>
      <c r="AM699" s="2">
        <f>IF(Table2[[#This Row],[GameIsOver]]=0,0,IF(Table2[[#This Row],[ActualWinner]]=Table2[[#This Row],[HomeTeam]], 1, 0))</f>
        <v>1</v>
      </c>
      <c r="AN699" s="2">
        <f>IF(IFERROR(FIND(Table2[[#This Row],[AwayTeam]], _xlfn.TEXTJOIN(";", 1, $AV$31:$AV$40)), 0) &gt; 0, 1, 0) + IF(IFERROR(FIND(Table2[[#This Row],[HomeTeam]], _xlfn.TEXTJOIN(";", 1, $AV$31:$AV$40)), 0) &gt; 0, 1, 0)</f>
        <v>0</v>
      </c>
    </row>
    <row r="700" spans="1:40" x14ac:dyDescent="0.25">
      <c r="A700" s="4">
        <v>45671</v>
      </c>
      <c r="B700" s="4">
        <v>45671</v>
      </c>
      <c r="C700" s="7" t="s">
        <v>808</v>
      </c>
      <c r="D700" s="2" t="s">
        <v>45</v>
      </c>
      <c r="E700" s="2" t="s">
        <v>36</v>
      </c>
      <c r="F700" s="2">
        <v>2</v>
      </c>
      <c r="G700" s="2">
        <v>4</v>
      </c>
      <c r="H700" s="2" t="str">
        <f t="shared" si="54"/>
        <v>CBJ</v>
      </c>
      <c r="I700" s="2" t="s">
        <v>40</v>
      </c>
      <c r="J700" s="2">
        <v>2</v>
      </c>
      <c r="K700" s="2">
        <v>3</v>
      </c>
      <c r="L700" s="2" t="str">
        <f t="shared" si="55"/>
        <v>CBJ</v>
      </c>
      <c r="M700" s="2" t="s">
        <v>39</v>
      </c>
      <c r="N700" s="2">
        <f>IF(ISBLANK(Table2[[#This Row],[ActualResult]]), 0, 1)</f>
        <v>1</v>
      </c>
      <c r="O700" s="2" t="str">
        <f>IF(ISBLANK(Table2[[#This Row],[ActualResult]]), "_", IF(Table2[[#This Row],[ActualWinner]]=Table2[[#This Row],[PredictedWinner]], "Y", "N"))</f>
        <v>Y</v>
      </c>
      <c r="P700" s="2" t="str">
        <f>IF(Table2[[#This Row],[ActualAwayScore]]&gt;Table2[[#This Row],[PredictedAwayScore]], "N", IF(ISBLANK(Table2[[#This Row],[ActualResult]]), "_", IF(Table2[[#This Row],[ActualAwayScore]]=Table2[[#This Row],[PredictedAwayScore]], "Y", "N")))</f>
        <v>Y</v>
      </c>
      <c r="Q700" s="2" t="str">
        <f>IF(Table2[[#This Row],[ActualHomeScore]]&gt;Table2[[#This Row],[PredictedHomeScore]],"N", IF(ISBLANK(Table2[[#This Row],[ActualResult]]), "_", IF(Table2[[#This Row],[ActualHomeScore]]=Table2[[#This Row],[PredictedHomeScore]], "Y", "N")))</f>
        <v>N</v>
      </c>
      <c r="R700" s="2">
        <v>1</v>
      </c>
      <c r="S700" s="2" t="str">
        <f t="shared" si="56"/>
        <v>PHI</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1</v>
      </c>
      <c r="AB700" s="2">
        <f>IF(Table2[[#This Row],[GameIsOver]]= 0, 0, IF(Table2[[#This Row],[ActualWinner]]=Table2[[#This Row],[HomeTeam]], 2, IF(OR(Table2[[#This Row],[ActualResult]]="OT", Table2[[#This Row],[ActualResult]]="SO"), 1, 0)))</f>
        <v>2</v>
      </c>
      <c r="AC700" s="32">
        <f>(($AX$11)*IF(Table2[[#This Row],[CorrectWinnerPrediction]]="Y", 1, 0))+(($AX$12)*IF(Table2[[#This Row],[CorrectAwayScorePrediction]]="Y", 1, 0))+(($AX$13)*IF(Table2[[#This Row],[CorrectHomeScorePrediction]]="Y", 1, 0))</f>
        <v>0.9</v>
      </c>
      <c r="AD7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-1</v>
      </c>
      <c r="AH700" s="2">
        <f t="shared" si="57"/>
        <v>-3</v>
      </c>
      <c r="AI700" s="2">
        <f t="shared" si="58"/>
        <v>-4</v>
      </c>
      <c r="AJ700" s="2">
        <v>10</v>
      </c>
      <c r="AK700" s="4">
        <v>45675</v>
      </c>
      <c r="AL700" s="2">
        <f>IF(Table2[[#This Row],[GameIsOver]]=0,0,IF(Table2[[#This Row],[ActualWinner]]=Table2[[#This Row],[AwayTeam]], 1, 0))</f>
        <v>0</v>
      </c>
      <c r="AM700" s="2">
        <f>IF(Table2[[#This Row],[GameIsOver]]=0,0,IF(Table2[[#This Row],[ActualWinner]]=Table2[[#This Row],[HomeTeam]], 1, 0))</f>
        <v>1</v>
      </c>
      <c r="AN700" s="2">
        <f>IF(IFERROR(FIND(Table2[[#This Row],[AwayTeam]], _xlfn.TEXTJOIN(";", 1, $AV$31:$AV$40)), 0) &gt; 0, 1, 0) + IF(IFERROR(FIND(Table2[[#This Row],[HomeTeam]], _xlfn.TEXTJOIN(";", 1, $AV$31:$AV$40)), 0) &gt; 0, 1, 0)</f>
        <v>0</v>
      </c>
    </row>
    <row r="701" spans="1:40" x14ac:dyDescent="0.25">
      <c r="A701" s="4">
        <v>45671</v>
      </c>
      <c r="B701" s="4">
        <v>45671</v>
      </c>
      <c r="C701" s="7" t="s">
        <v>810</v>
      </c>
      <c r="D701" s="2" t="s">
        <v>30</v>
      </c>
      <c r="E701" s="2" t="s">
        <v>33</v>
      </c>
      <c r="F701" s="2">
        <v>3</v>
      </c>
      <c r="G701" s="2">
        <v>2</v>
      </c>
      <c r="H701" s="2" t="str">
        <f t="shared" si="54"/>
        <v>OTT</v>
      </c>
      <c r="I701" s="2" t="s">
        <v>40</v>
      </c>
      <c r="J701" s="2">
        <v>2</v>
      </c>
      <c r="K701" s="2">
        <v>0</v>
      </c>
      <c r="L701" s="2" t="str">
        <f t="shared" si="55"/>
        <v>OTT</v>
      </c>
      <c r="M701" s="2" t="s">
        <v>40</v>
      </c>
      <c r="N701" s="2">
        <f>IF(ISBLANK(Table2[[#This Row],[ActualResult]]), 0, 1)</f>
        <v>1</v>
      </c>
      <c r="O701" s="2" t="str">
        <f>IF(ISBLANK(Table2[[#This Row],[ActualResult]]), "_", IF(Table2[[#This Row],[ActualWinner]]=Table2[[#This Row],[PredictedWinner]], "Y", "N"))</f>
        <v>Y</v>
      </c>
      <c r="P701" s="2" t="str">
        <f>IF(Table2[[#This Row],[ActualAwayScore]]&gt;Table2[[#This Row],[PredictedAwayScore]], "N", IF(ISBLANK(Table2[[#This Row],[ActualResult]]), "_", IF(Table2[[#This Row],[ActualAwayScore]]=Table2[[#This Row],[PredictedAwayScore]], "Y", "N")))</f>
        <v>N</v>
      </c>
      <c r="Q701" s="2" t="str">
        <f>IF(Table2[[#This Row],[ActualHomeScore]]&gt;Table2[[#This Row],[PredictedHomeScore]],"N", IF(ISBLANK(Table2[[#This Row],[ActualResult]]), "_", IF(Table2[[#This Row],[ActualHomeScore]]=Table2[[#This Row],[PredictedHomeScore]], "Y", "N")))</f>
        <v>N</v>
      </c>
      <c r="R701" s="2">
        <v>0</v>
      </c>
      <c r="S701" s="2" t="str">
        <f t="shared" si="56"/>
        <v>NYI</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1</v>
      </c>
      <c r="AA701" s="2">
        <f>IF(Table2[[#This Row],[GameIsOver]]=0,0, IF(Table2[[#This Row],[ActualWinner]]=Table2[[#This Row],[AwayTeam]], 2, IF(OR(Table2[[#This Row],[ActualResult]]="OT", Table2[[#This Row],[ActualResult]]="SO"), 1, 0)))</f>
        <v>2</v>
      </c>
      <c r="AB701" s="2">
        <f>IF(Table2[[#This Row],[GameIsOver]]= 0, 0, IF(Table2[[#This Row],[ActualWinner]]=Table2[[#This Row],[HomeTeam]], 2, IF(OR(Table2[[#This Row],[ActualResult]]="OT", Table2[[#This Row],[ActualResult]]="SO"), 1, 0)))</f>
        <v>0</v>
      </c>
      <c r="AC701" s="32">
        <f>(($AX$11)*IF(Table2[[#This Row],[CorrectWinnerPrediction]]="Y", 1, 0))+(($AX$12)*IF(Table2[[#This Row],[CorrectAwayScorePrediction]]="Y", 1, 0))+(($AX$13)*IF(Table2[[#This Row],[CorrectHomeScorePrediction]]="Y", 1, 0))</f>
        <v>0.8</v>
      </c>
      <c r="AD7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-1</v>
      </c>
      <c r="AG701" s="2">
        <f>Table2[[#This Row],[ActualHomeScore]]-Table2[[#This Row],[PredictedHomeScore]]</f>
        <v>-2</v>
      </c>
      <c r="AH701" s="2">
        <f t="shared" si="57"/>
        <v>-3</v>
      </c>
      <c r="AI701" s="2">
        <f t="shared" si="58"/>
        <v>-4</v>
      </c>
      <c r="AJ701" s="2">
        <v>1</v>
      </c>
      <c r="AK701" s="4">
        <v>45673</v>
      </c>
      <c r="AL701" s="2">
        <f>IF(Table2[[#This Row],[GameIsOver]]=0,0,IF(Table2[[#This Row],[ActualWinner]]=Table2[[#This Row],[AwayTeam]], 1, 0))</f>
        <v>1</v>
      </c>
      <c r="AM701" s="2">
        <f>IF(Table2[[#This Row],[GameIsOver]]=0,0,IF(Table2[[#This Row],[ActualWinner]]=Table2[[#This Row],[HomeTeam]], 1, 0))</f>
        <v>0</v>
      </c>
      <c r="AN701" s="2">
        <f>IF(IFERROR(FIND(Table2[[#This Row],[AwayTeam]], _xlfn.TEXTJOIN(";", 1, $AV$31:$AV$40)), 0) &gt; 0, 1, 0) + IF(IFERROR(FIND(Table2[[#This Row],[HomeTeam]], _xlfn.TEXTJOIN(";", 1, $AV$31:$AV$40)), 0) &gt; 0, 1, 0)</f>
        <v>1</v>
      </c>
    </row>
    <row r="702" spans="1:40" x14ac:dyDescent="0.25">
      <c r="A702" s="4">
        <v>45671</v>
      </c>
      <c r="B702" s="4">
        <v>45671</v>
      </c>
      <c r="C702" s="7" t="s">
        <v>811</v>
      </c>
      <c r="D702" s="2" t="s">
        <v>24</v>
      </c>
      <c r="E702" s="2" t="s">
        <v>13</v>
      </c>
      <c r="F702" s="2">
        <v>3</v>
      </c>
      <c r="G702" s="2">
        <v>2</v>
      </c>
      <c r="H702" s="2" t="str">
        <f t="shared" si="54"/>
        <v>CGY</v>
      </c>
      <c r="I702" s="2" t="s">
        <v>77</v>
      </c>
      <c r="J702" s="2">
        <v>1</v>
      </c>
      <c r="K702" s="2">
        <v>2</v>
      </c>
      <c r="L702" s="2" t="str">
        <f t="shared" si="55"/>
        <v>STL</v>
      </c>
      <c r="M702" s="2" t="s">
        <v>40</v>
      </c>
      <c r="N702" s="2">
        <f>IF(ISBLANK(Table2[[#This Row],[ActualResult]]), 0, 1)</f>
        <v>1</v>
      </c>
      <c r="O702" s="2" t="str">
        <f>IF(ISBLANK(Table2[[#This Row],[ActualResult]]), "_", IF(Table2[[#This Row],[ActualWinner]]=Table2[[#This Row],[PredictedWinner]], "Y", "N"))</f>
        <v>N</v>
      </c>
      <c r="P702" s="2" t="str">
        <f>IF(Table2[[#This Row],[ActualAwayScore]]&gt;Table2[[#This Row],[PredictedAwayScore]], "N", IF(ISBLANK(Table2[[#This Row],[ActualResult]]), "_", IF(Table2[[#This Row],[ActualAwayScore]]=Table2[[#This Row],[PredictedAwayScore]], "Y", "N")))</f>
        <v>N</v>
      </c>
      <c r="Q702" s="2" t="str">
        <f>IF(Table2[[#This Row],[ActualHomeScore]]&gt;Table2[[#This Row],[PredictedHomeScore]],"N", IF(ISBLANK(Table2[[#This Row],[ActualResult]]), "_", IF(Table2[[#This Row],[ActualHomeScore]]=Table2[[#This Row],[PredictedHomeScore]], "Y", "N")))</f>
        <v>Y</v>
      </c>
      <c r="R702" s="2">
        <v>1</v>
      </c>
      <c r="S702" s="2" t="str">
        <f t="shared" si="56"/>
        <v>CGY</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2</v>
      </c>
      <c r="AC702" s="32">
        <f>(($AX$11)*IF(Table2[[#This Row],[CorrectWinnerPrediction]]="Y", 1, 0))+(($AX$12)*IF(Table2[[#This Row],[CorrectAwayScorePrediction]]="Y", 1, 0))+(($AX$13)*IF(Table2[[#This Row],[CorrectHomeScorePrediction]]="Y", 1, 0))</f>
        <v>0.1</v>
      </c>
      <c r="AD7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-2</v>
      </c>
      <c r="AG702" s="2">
        <f>Table2[[#This Row],[ActualHomeScore]]-Table2[[#This Row],[PredictedHomeScore]]</f>
        <v>0</v>
      </c>
      <c r="AH702" s="2">
        <f t="shared" si="57"/>
        <v>-3</v>
      </c>
      <c r="AI702" s="2">
        <f t="shared" si="58"/>
        <v>-4</v>
      </c>
      <c r="AJ702" s="2">
        <v>8</v>
      </c>
      <c r="AK702" s="4">
        <v>45674</v>
      </c>
      <c r="AL702" s="2">
        <f>IF(Table2[[#This Row],[GameIsOver]]=0,0,IF(Table2[[#This Row],[ActualWinner]]=Table2[[#This Row],[AwayTeam]], 1, 0))</f>
        <v>0</v>
      </c>
      <c r="AM702" s="2">
        <f>IF(Table2[[#This Row],[GameIsOver]]=0,0,IF(Table2[[#This Row],[ActualWinner]]=Table2[[#This Row],[HomeTeam]], 1, 0))</f>
        <v>1</v>
      </c>
      <c r="AN702" s="2">
        <f>IF(IFERROR(FIND(Table2[[#This Row],[AwayTeam]], _xlfn.TEXTJOIN(";", 1, $AV$31:$AV$40)), 0) &gt; 0, 1, 0) + IF(IFERROR(FIND(Table2[[#This Row],[HomeTeam]], _xlfn.TEXTJOIN(";", 1, $AV$31:$AV$40)), 0) &gt; 0, 1, 0)</f>
        <v>1</v>
      </c>
    </row>
    <row r="703" spans="1:40" x14ac:dyDescent="0.25">
      <c r="A703" s="4">
        <v>45671</v>
      </c>
      <c r="B703" s="4">
        <v>45671</v>
      </c>
      <c r="C703" s="7" t="s">
        <v>812</v>
      </c>
      <c r="D703" s="2" t="s">
        <v>27</v>
      </c>
      <c r="E703" s="2" t="s">
        <v>35</v>
      </c>
      <c r="F703" s="2">
        <v>4</v>
      </c>
      <c r="G703" s="2">
        <v>2</v>
      </c>
      <c r="H703" s="2" t="str">
        <f t="shared" si="54"/>
        <v>VGK</v>
      </c>
      <c r="I703" s="2" t="s">
        <v>40</v>
      </c>
      <c r="J703" s="2">
        <v>3</v>
      </c>
      <c r="K703" s="2">
        <v>5</v>
      </c>
      <c r="L703" s="2" t="str">
        <f t="shared" si="55"/>
        <v>NSH</v>
      </c>
      <c r="M703" s="2" t="s">
        <v>40</v>
      </c>
      <c r="N703" s="2">
        <f>IF(ISBLANK(Table2[[#This Row],[ActualResult]]), 0, 1)</f>
        <v>1</v>
      </c>
      <c r="O703" s="2" t="str">
        <f>IF(ISBLANK(Table2[[#This Row],[ActualResult]]), "_", IF(Table2[[#This Row],[ActualWinner]]=Table2[[#This Row],[PredictedWinner]], "Y", "N"))</f>
        <v>N</v>
      </c>
      <c r="P703" s="2" t="str">
        <f>IF(Table2[[#This Row],[ActualAwayScore]]&gt;Table2[[#This Row],[PredictedAwayScore]], "N", IF(ISBLANK(Table2[[#This Row],[ActualResult]]), "_", IF(Table2[[#This Row],[ActualAwayScore]]=Table2[[#This Row],[PredictedAwayScore]], "Y", "N")))</f>
        <v>N</v>
      </c>
      <c r="Q703" s="2" t="str">
        <f>IF(Table2[[#This Row],[ActualHomeScore]]&gt;Table2[[#This Row],[PredictedHomeScore]],"N", IF(ISBLANK(Table2[[#This Row],[ActualResult]]), "_", IF(Table2[[#This Row],[ActualHomeScore]]=Table2[[#This Row],[PredictedHomeScore]], "Y", "N")))</f>
        <v>N</v>
      </c>
      <c r="R703" s="2">
        <v>1</v>
      </c>
      <c r="S703" s="2" t="str">
        <f t="shared" si="56"/>
        <v>VGK</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2</v>
      </c>
      <c r="AC703" s="32">
        <f>(($AX$11)*IF(Table2[[#This Row],[CorrectWinnerPrediction]]="Y", 1, 0))+(($AX$12)*IF(Table2[[#This Row],[CorrectAwayScorePrediction]]="Y", 1, 0))+(($AX$13)*IF(Table2[[#This Row],[CorrectHomeScorePrediction]]="Y", 1, 0))</f>
        <v>0</v>
      </c>
      <c r="AD7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-1</v>
      </c>
      <c r="AG703" s="2">
        <f>Table2[[#This Row],[ActualHomeScore]]-Table2[[#This Row],[PredictedHomeScore]]</f>
        <v>3</v>
      </c>
      <c r="AH703" s="2">
        <f t="shared" si="57"/>
        <v>-3</v>
      </c>
      <c r="AI703" s="2">
        <f t="shared" si="58"/>
        <v>-4</v>
      </c>
      <c r="AJ703" s="2">
        <v>11</v>
      </c>
      <c r="AK703" s="4">
        <v>45675</v>
      </c>
      <c r="AL703" s="2">
        <f>IF(Table2[[#This Row],[GameIsOver]]=0,0,IF(Table2[[#This Row],[ActualWinner]]=Table2[[#This Row],[AwayTeam]], 1, 0))</f>
        <v>0</v>
      </c>
      <c r="AM703" s="2">
        <f>IF(Table2[[#This Row],[GameIsOver]]=0,0,IF(Table2[[#This Row],[ActualWinner]]=Table2[[#This Row],[HomeTeam]], 1, 0))</f>
        <v>1</v>
      </c>
      <c r="AN703" s="2">
        <f>IF(IFERROR(FIND(Table2[[#This Row],[AwayTeam]], _xlfn.TEXTJOIN(";", 1, $AV$31:$AV$40)), 0) &gt; 0, 1, 0) + IF(IFERROR(FIND(Table2[[#This Row],[HomeTeam]], _xlfn.TEXTJOIN(";", 1, $AV$31:$AV$40)), 0) &gt; 0, 1, 0)</f>
        <v>0</v>
      </c>
    </row>
    <row r="704" spans="1:40" x14ac:dyDescent="0.25">
      <c r="A704" s="4">
        <v>45671</v>
      </c>
      <c r="B704" s="4">
        <v>45671</v>
      </c>
      <c r="C704" s="7" t="s">
        <v>813</v>
      </c>
      <c r="D704" s="2" t="s">
        <v>25</v>
      </c>
      <c r="E704" s="2" t="s">
        <v>22</v>
      </c>
      <c r="F704" s="2">
        <v>1</v>
      </c>
      <c r="G704" s="2">
        <v>3</v>
      </c>
      <c r="H704" s="2" t="str">
        <f t="shared" si="54"/>
        <v>WPG</v>
      </c>
      <c r="I704" s="2" t="s">
        <v>40</v>
      </c>
      <c r="J704" s="2">
        <v>1</v>
      </c>
      <c r="K704" s="2">
        <v>6</v>
      </c>
      <c r="L704" s="2" t="str">
        <f t="shared" si="55"/>
        <v>WPG</v>
      </c>
      <c r="M704" s="2" t="s">
        <v>40</v>
      </c>
      <c r="N704" s="2">
        <f>IF(ISBLANK(Table2[[#This Row],[ActualResult]]), 0, 1)</f>
        <v>1</v>
      </c>
      <c r="O704" s="2" t="str">
        <f>IF(ISBLANK(Table2[[#This Row],[ActualResult]]), "_", IF(Table2[[#This Row],[ActualWinner]]=Table2[[#This Row],[PredictedWinner]], "Y", "N"))</f>
        <v>Y</v>
      </c>
      <c r="P704" s="2" t="str">
        <f>IF(Table2[[#This Row],[ActualAwayScore]]&gt;Table2[[#This Row],[PredictedAwayScore]], "N", IF(ISBLANK(Table2[[#This Row],[ActualResult]]), "_", IF(Table2[[#This Row],[ActualAwayScore]]=Table2[[#This Row],[PredictedAwayScore]], "Y", "N")))</f>
        <v>Y</v>
      </c>
      <c r="Q704" s="2" t="str">
        <f>IF(Table2[[#This Row],[ActualHomeScore]]&gt;Table2[[#This Row],[PredictedHomeScore]],"N", IF(ISBLANK(Table2[[#This Row],[ActualResult]]), "_", IF(Table2[[#This Row],[ActualHomeScore]]=Table2[[#This Row],[PredictedHomeScore]], "Y", "N")))</f>
        <v>N</v>
      </c>
      <c r="R704" s="2">
        <v>1</v>
      </c>
      <c r="S704" s="2" t="str">
        <f t="shared" si="56"/>
        <v>VAN</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2</v>
      </c>
      <c r="AC704" s="32">
        <f>(($AX$11)*IF(Table2[[#This Row],[CorrectWinnerPrediction]]="Y", 1, 0))+(($AX$12)*IF(Table2[[#This Row],[CorrectAwayScorePrediction]]="Y", 1, 0))+(($AX$13)*IF(Table2[[#This Row],[CorrectHomeScorePrediction]]="Y", 1, 0))</f>
        <v>0.9</v>
      </c>
      <c r="AD7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3</v>
      </c>
      <c r="AH704" s="2">
        <f t="shared" si="57"/>
        <v>-3</v>
      </c>
      <c r="AI704" s="2">
        <f t="shared" si="58"/>
        <v>-4</v>
      </c>
      <c r="AJ704" s="2">
        <v>12</v>
      </c>
      <c r="AK704" s="4">
        <v>45675</v>
      </c>
      <c r="AL704" s="2">
        <f>IF(Table2[[#This Row],[GameIsOver]]=0,0,IF(Table2[[#This Row],[ActualWinner]]=Table2[[#This Row],[AwayTeam]], 1, 0))</f>
        <v>0</v>
      </c>
      <c r="AM704" s="2">
        <f>IF(Table2[[#This Row],[GameIsOver]]=0,0,IF(Table2[[#This Row],[ActualWinner]]=Table2[[#This Row],[HomeTeam]], 1, 0))</f>
        <v>1</v>
      </c>
      <c r="AN704" s="2">
        <f>IF(IFERROR(FIND(Table2[[#This Row],[AwayTeam]], _xlfn.TEXTJOIN(";", 1, $AV$31:$AV$40)), 0) &gt; 0, 1, 0) + IF(IFERROR(FIND(Table2[[#This Row],[HomeTeam]], _xlfn.TEXTJOIN(";", 1, $AV$31:$AV$40)), 0) &gt; 0, 1, 0)</f>
        <v>2</v>
      </c>
    </row>
    <row r="705" spans="1:40" x14ac:dyDescent="0.25">
      <c r="A705" s="4">
        <v>45671</v>
      </c>
      <c r="B705" s="4">
        <v>45671</v>
      </c>
      <c r="C705" s="7" t="s">
        <v>814</v>
      </c>
      <c r="D705" s="2" t="s">
        <v>20</v>
      </c>
      <c r="E705" s="2" t="s">
        <v>26</v>
      </c>
      <c r="F705" s="2">
        <v>2</v>
      </c>
      <c r="G705" s="2">
        <v>4</v>
      </c>
      <c r="H705" s="2" t="str">
        <f t="shared" si="54"/>
        <v>COL</v>
      </c>
      <c r="I705" s="2" t="s">
        <v>40</v>
      </c>
      <c r="J705" s="2">
        <v>2</v>
      </c>
      <c r="K705" s="2">
        <v>3</v>
      </c>
      <c r="L705" s="2" t="str">
        <f t="shared" si="55"/>
        <v>COL</v>
      </c>
      <c r="M705" s="2" t="s">
        <v>77</v>
      </c>
      <c r="N705" s="2">
        <f>IF(ISBLANK(Table2[[#This Row],[ActualResult]]), 0, 1)</f>
        <v>1</v>
      </c>
      <c r="O705" s="2" t="str">
        <f>IF(ISBLANK(Table2[[#This Row],[ActualResult]]), "_", IF(Table2[[#This Row],[ActualWinner]]=Table2[[#This Row],[PredictedWinner]], "Y", "N"))</f>
        <v>Y</v>
      </c>
      <c r="P705" s="2" t="str">
        <f>IF(Table2[[#This Row],[ActualAwayScore]]&gt;Table2[[#This Row],[PredictedAwayScore]], "N", IF(ISBLANK(Table2[[#This Row],[ActualResult]]), "_", IF(Table2[[#This Row],[ActualAwayScore]]=Table2[[#This Row],[PredictedAwayScore]], "Y", "N")))</f>
        <v>Y</v>
      </c>
      <c r="Q705" s="2" t="str">
        <f>IF(Table2[[#This Row],[ActualHomeScore]]&gt;Table2[[#This Row],[PredictedHomeScore]],"N", IF(ISBLANK(Table2[[#This Row],[ActualResult]]), "_", IF(Table2[[#This Row],[ActualHomeScore]]=Table2[[#This Row],[PredictedHomeScore]], "Y", "N")))</f>
        <v>N</v>
      </c>
      <c r="R705" s="2">
        <v>1</v>
      </c>
      <c r="S705" s="2" t="str">
        <f t="shared" si="56"/>
        <v>NYR</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1</v>
      </c>
      <c r="AB705" s="2">
        <f>IF(Table2[[#This Row],[GameIsOver]]= 0, 0, IF(Table2[[#This Row],[ActualWinner]]=Table2[[#This Row],[HomeTeam]], 2, IF(OR(Table2[[#This Row],[ActualResult]]="OT", Table2[[#This Row],[ActualResult]]="SO"), 1, 0)))</f>
        <v>2</v>
      </c>
      <c r="AC705" s="32">
        <f>(($AX$11)*IF(Table2[[#This Row],[CorrectWinnerPrediction]]="Y", 1, 0))+(($AX$12)*IF(Table2[[#This Row],[CorrectAwayScorePrediction]]="Y", 1, 0))+(($AX$13)*IF(Table2[[#This Row],[CorrectHomeScorePrediction]]="Y", 1, 0))</f>
        <v>0.9</v>
      </c>
      <c r="AD7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-1</v>
      </c>
      <c r="AH705" s="2">
        <f t="shared" si="57"/>
        <v>-3</v>
      </c>
      <c r="AI705" s="2">
        <f t="shared" si="58"/>
        <v>-4</v>
      </c>
      <c r="AJ705" s="2">
        <v>13</v>
      </c>
      <c r="AK705" s="4">
        <v>45675</v>
      </c>
      <c r="AL705" s="2">
        <f>IF(Table2[[#This Row],[GameIsOver]]=0,0,IF(Table2[[#This Row],[ActualWinner]]=Table2[[#This Row],[AwayTeam]], 1, 0))</f>
        <v>0</v>
      </c>
      <c r="AM705" s="2">
        <f>IF(Table2[[#This Row],[GameIsOver]]=0,0,IF(Table2[[#This Row],[ActualWinner]]=Table2[[#This Row],[HomeTeam]], 1, 0))</f>
        <v>1</v>
      </c>
      <c r="AN705" s="2">
        <f>IF(IFERROR(FIND(Table2[[#This Row],[AwayTeam]], _xlfn.TEXTJOIN(";", 1, $AV$31:$AV$40)), 0) &gt; 0, 1, 0) + IF(IFERROR(FIND(Table2[[#This Row],[HomeTeam]], _xlfn.TEXTJOIN(";", 1, $AV$31:$AV$40)), 0) &gt; 0, 1, 0)</f>
        <v>0</v>
      </c>
    </row>
    <row r="706" spans="1:40" x14ac:dyDescent="0.25">
      <c r="A706" s="5">
        <v>45671</v>
      </c>
      <c r="B706" s="5">
        <v>45671</v>
      </c>
      <c r="C706" s="8" t="s">
        <v>815</v>
      </c>
      <c r="D706" s="3" t="s">
        <v>19</v>
      </c>
      <c r="E706" s="3" t="s">
        <v>15</v>
      </c>
      <c r="F706" s="3">
        <v>4</v>
      </c>
      <c r="G706" s="3">
        <v>3</v>
      </c>
      <c r="H706" s="3" t="str">
        <f t="shared" si="54"/>
        <v>MTL</v>
      </c>
      <c r="I706" s="3" t="s">
        <v>40</v>
      </c>
      <c r="J706" s="3">
        <v>5</v>
      </c>
      <c r="K706" s="3">
        <v>3</v>
      </c>
      <c r="L706" s="2" t="str">
        <f t="shared" si="55"/>
        <v>MTL</v>
      </c>
      <c r="M706" s="3" t="s">
        <v>40</v>
      </c>
      <c r="N706" s="3">
        <f>IF(ISBLANK(Table2[[#This Row],[ActualResult]]), 0, 1)</f>
        <v>1</v>
      </c>
      <c r="O706" s="3" t="str">
        <f>IF(ISBLANK(Table2[[#This Row],[ActualResult]]), "_", IF(Table2[[#This Row],[ActualWinner]]=Table2[[#This Row],[PredictedWinner]], "Y", "N"))</f>
        <v>Y</v>
      </c>
      <c r="P706" s="3" t="str">
        <f>IF(Table2[[#This Row],[ActualAwayScore]]&gt;Table2[[#This Row],[PredictedAwayScore]], "N", IF(ISBLANK(Table2[[#This Row],[ActualResult]]), "_", IF(Table2[[#This Row],[ActualAwayScore]]=Table2[[#This Row],[PredictedAwayScore]], "Y", "N")))</f>
        <v>N</v>
      </c>
      <c r="Q706" s="3" t="str">
        <f>IF(Table2[[#This Row],[ActualHomeScore]]&gt;Table2[[#This Row],[PredictedHomeScore]],"N", IF(ISBLANK(Table2[[#This Row],[ActualResult]]), "_", IF(Table2[[#This Row],[ActualHomeScore]]=Table2[[#This Row],[PredictedHomeScore]], "Y", "N")))</f>
        <v>Y</v>
      </c>
      <c r="R706" s="3">
        <v>0</v>
      </c>
      <c r="S706" s="3" t="str">
        <f t="shared" si="56"/>
        <v>UTA</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2</v>
      </c>
      <c r="AB706" s="3">
        <f>IF(Table2[[#This Row],[GameIsOver]]= 0, 0, IF(Table2[[#This Row],[ActualWinner]]=Table2[[#This Row],[HomeTeam]], 2, IF(OR(Table2[[#This Row],[ActualResult]]="OT", Table2[[#This Row],[ActualResult]]="SO"), 1, 0)))</f>
        <v>0</v>
      </c>
      <c r="AC706" s="51">
        <f>(($AX$11)*IF(Table2[[#This Row],[CorrectWinnerPrediction]]="Y", 1, 0))+(($AX$12)*IF(Table2[[#This Row],[CorrectAwayScorePrediction]]="Y", 1, 0))+(($AX$13)*IF(Table2[[#This Row],[CorrectHomeScorePrediction]]="Y", 1, 0))</f>
        <v>0.9</v>
      </c>
      <c r="AD7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1</v>
      </c>
      <c r="AG706" s="3">
        <f>Table2[[#This Row],[ActualHomeScore]]-Table2[[#This Row],[PredictedHomeScore]]</f>
        <v>0</v>
      </c>
      <c r="AH706" s="3">
        <f t="shared" si="57"/>
        <v>-3</v>
      </c>
      <c r="AI706" s="3">
        <f t="shared" si="58"/>
        <v>-4</v>
      </c>
      <c r="AJ706" s="3">
        <v>2</v>
      </c>
      <c r="AK706" s="4">
        <v>45673</v>
      </c>
      <c r="AL706" s="2">
        <f>IF(Table2[[#This Row],[GameIsOver]]=0,0,IF(Table2[[#This Row],[ActualWinner]]=Table2[[#This Row],[AwayTeam]], 1, 0))</f>
        <v>1</v>
      </c>
      <c r="AM706" s="2">
        <f>IF(Table2[[#This Row],[GameIsOver]]=0,0,IF(Table2[[#This Row],[ActualWinner]]=Table2[[#This Row],[HomeTeam]], 1, 0))</f>
        <v>0</v>
      </c>
      <c r="AN706" s="2">
        <f>IF(IFERROR(FIND(Table2[[#This Row],[AwayTeam]], _xlfn.TEXTJOIN(";", 1, $AV$31:$AV$40)), 0) &gt; 0, 1, 0) + IF(IFERROR(FIND(Table2[[#This Row],[HomeTeam]], _xlfn.TEXTJOIN(";", 1, $AV$31:$AV$40)),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v>2</v>
      </c>
      <c r="K707" s="2">
        <v>4</v>
      </c>
      <c r="L707" s="13" t="str">
        <f t="shared" ref="L707:L770" si="60">IF(OR($J707=$K707,AND(ISBLANK($J707),ISBLANK($K707))),"_",IF($J707&gt;$K707,$D707,$E707))</f>
        <v>BUF</v>
      </c>
      <c r="M707" s="2" t="s">
        <v>40</v>
      </c>
      <c r="N707" s="2">
        <f>IF(ISBLANK(Table2[[#This Row],[ActualResult]]), 0, 1)</f>
        <v>1</v>
      </c>
      <c r="O707" s="2" t="str">
        <f>IF(ISBLANK(Table2[[#This Row],[ActualResult]]), "_", IF(Table2[[#This Row],[ActualWinner]]=Table2[[#This Row],[PredictedWinner]], "Y", "N"))</f>
        <v>N</v>
      </c>
      <c r="P707" s="2" t="str">
        <f>IF(Table2[[#This Row],[ActualAwayScore]]&gt;Table2[[#This Row],[PredictedAwayScore]], "N", IF(ISBLANK(Table2[[#This Row],[ActualResult]]), "_", IF(Table2[[#This Row],[ActualAwayScore]]=Table2[[#This Row],[PredictedAwayScore]], "Y", "N")))</f>
        <v>N</v>
      </c>
      <c r="Q707" s="2" t="str">
        <f>IF(Table2[[#This Row],[ActualHomeScore]]&gt;Table2[[#This Row],[PredictedHomeScore]],"N", IF(ISBLANK(Table2[[#This Row],[ActualResult]]), "_", IF(Table2[[#This Row],[ActualHomeScore]]=Table2[[#This Row],[PredictedHomeScore]], "Y", "N")))</f>
        <v>N</v>
      </c>
      <c r="R707" s="2">
        <v>1</v>
      </c>
      <c r="S707" s="2" t="str">
        <f t="shared" ref="S707:S770" si="61">IF($L707="_", "_", IF($L707=$D707,$E707,$D707))</f>
        <v>CAR</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2</v>
      </c>
      <c r="AC707" s="32">
        <f>(($AX$11)*IF(Table2[[#This Row],[CorrectWinnerPrediction]]="Y", 1, 0))+(($AX$12)*IF(Table2[[#This Row],[CorrectAwayScorePrediction]]="Y", 1, 0))+(($AX$13)*IF(Table2[[#This Row],[CorrectHomeScorePrediction]]="Y", 1, 0))</f>
        <v>0</v>
      </c>
      <c r="AD7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-2</v>
      </c>
      <c r="AG707" s="2">
        <f>Table2[[#This Row],[ActualHomeScore]]-Table2[[#This Row],[PredictedHomeScore]]</f>
        <v>2</v>
      </c>
      <c r="AH707" s="2">
        <f t="shared" ref="AH707:AH770" si="62">SUMIF($B$3:$B$1315, $B707, $AF$3:$AF$1315)</f>
        <v>-2</v>
      </c>
      <c r="AI707" s="2">
        <f t="shared" ref="AI707:AI770" si="63">SUMIF($B$3:$B$1315, $B707, $AG$3:$AG$1315)</f>
        <v>2</v>
      </c>
      <c r="AJ707" s="2">
        <v>1</v>
      </c>
      <c r="AK707" s="4">
        <v>45675</v>
      </c>
      <c r="AL707" s="2">
        <f>IF(Table2[[#This Row],[GameIsOver]]=0,0,IF(Table2[[#This Row],[ActualWinner]]=Table2[[#This Row],[AwayTeam]], 1, 0))</f>
        <v>0</v>
      </c>
      <c r="AM707" s="2">
        <f>IF(Table2[[#This Row],[GameIsOver]]=0,0,IF(Table2[[#This Row],[ActualWinner]]=Table2[[#This Row],[HomeTeam]], 1, 0))</f>
        <v>1</v>
      </c>
      <c r="AN707" s="2">
        <f>IF(IFERROR(FIND(Table2[[#This Row],[AwayTeam]], _xlfn.TEXTJOIN(";", 1, $AV$31:$AV$40)), 0) &gt; 0, 1, 0) + IF(IFERROR(FIND(Table2[[#This Row],[HomeTeam]], _xlfn.TEXTJOIN(";", 1, $AV$31:$AV$40)), 0) &gt; 0, 1, 0)</f>
        <v>0</v>
      </c>
    </row>
    <row r="708" spans="1:40" x14ac:dyDescent="0.25">
      <c r="A708" s="5">
        <v>45672</v>
      </c>
      <c r="B708" s="5">
        <v>45672</v>
      </c>
      <c r="C708" s="8" t="s">
        <v>817</v>
      </c>
      <c r="D708" s="3" t="s">
        <v>23</v>
      </c>
      <c r="E708" s="3" t="s">
        <v>37</v>
      </c>
      <c r="F708" s="3">
        <v>5</v>
      </c>
      <c r="G708" s="3">
        <v>3</v>
      </c>
      <c r="H708" s="3" t="str">
        <f t="shared" si="59"/>
        <v>EDM</v>
      </c>
      <c r="I708" s="3" t="s">
        <v>40</v>
      </c>
      <c r="J708" s="3">
        <v>5</v>
      </c>
      <c r="K708" s="3">
        <v>3</v>
      </c>
      <c r="L708" s="2" t="str">
        <f t="shared" si="60"/>
        <v>EDM</v>
      </c>
      <c r="M708" s="3" t="s">
        <v>40</v>
      </c>
      <c r="N708" s="3">
        <f>IF(ISBLANK(Table2[[#This Row],[ActualResult]]), 0, 1)</f>
        <v>1</v>
      </c>
      <c r="O708" s="3" t="str">
        <f>IF(ISBLANK(Table2[[#This Row],[ActualResult]]), "_", IF(Table2[[#This Row],[ActualWinner]]=Table2[[#This Row],[PredictedWinner]], "Y", "N"))</f>
        <v>Y</v>
      </c>
      <c r="P708" s="3" t="str">
        <f>IF(Table2[[#This Row],[ActualAwayScore]]&gt;Table2[[#This Row],[PredictedAwayScore]], "N", IF(ISBLANK(Table2[[#This Row],[ActualResult]]), "_", IF(Table2[[#This Row],[ActualAwayScore]]=Table2[[#This Row],[PredictedAwayScore]], "Y", "N")))</f>
        <v>Y</v>
      </c>
      <c r="Q708" s="3" t="str">
        <f>IF(Table2[[#This Row],[ActualHomeScore]]&gt;Table2[[#This Row],[PredictedHomeScore]],"N", IF(ISBLANK(Table2[[#This Row],[ActualResult]]), "_", IF(Table2[[#This Row],[ActualHomeScore]]=Table2[[#This Row],[PredictedHomeScore]], "Y", "N")))</f>
        <v>Y</v>
      </c>
      <c r="R708" s="3">
        <v>1</v>
      </c>
      <c r="S708" s="3" t="str">
        <f t="shared" si="61"/>
        <v>MIN</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2</v>
      </c>
      <c r="AB708" s="3">
        <f>IF(Table2[[#This Row],[GameIsOver]]= 0, 0, IF(Table2[[#This Row],[ActualWinner]]=Table2[[#This Row],[HomeTeam]], 2, IF(OR(Table2[[#This Row],[ActualResult]]="OT", Table2[[#This Row],[ActualResult]]="SO"), 1, 0)))</f>
        <v>0</v>
      </c>
      <c r="AC708" s="51">
        <f>(($AX$11)*IF(Table2[[#This Row],[CorrectWinnerPrediction]]="Y", 1, 0))+(($AX$12)*IF(Table2[[#This Row],[CorrectAwayScorePrediction]]="Y", 1, 0))+(($AX$13)*IF(Table2[[#This Row],[CorrectHomeScorePrediction]]="Y", 1, 0))</f>
        <v>1</v>
      </c>
      <c r="AD7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-2</v>
      </c>
      <c r="AI708" s="3">
        <f t="shared" si="63"/>
        <v>2</v>
      </c>
      <c r="AJ708" s="3">
        <v>2</v>
      </c>
      <c r="AK708" s="4">
        <v>45675</v>
      </c>
      <c r="AL708" s="2">
        <f>IF(Table2[[#This Row],[GameIsOver]]=0,0,IF(Table2[[#This Row],[ActualWinner]]=Table2[[#This Row],[AwayTeam]], 1, 0))</f>
        <v>1</v>
      </c>
      <c r="AM708" s="2">
        <f>IF(Table2[[#This Row],[GameIsOver]]=0,0,IF(Table2[[#This Row],[ActualWinner]]=Table2[[#This Row],[HomeTeam]], 1, 0))</f>
        <v>0</v>
      </c>
      <c r="AN708" s="2">
        <f>IF(IFERROR(FIND(Table2[[#This Row],[AwayTeam]], _xlfn.TEXTJOIN(";", 1, $AV$31:$AV$40)), 0) &gt; 0, 1, 0) + IF(IFERROR(FIND(Table2[[#This Row],[HomeTeam]], _xlfn.TEXTJOIN(";", 1, $AV$31:$AV$40)), 0) &gt; 0, 1, 0)</f>
        <v>1</v>
      </c>
    </row>
    <row r="709" spans="1:40" x14ac:dyDescent="0.25">
      <c r="A709" s="4">
        <v>45673</v>
      </c>
      <c r="B709" s="4">
        <v>45673</v>
      </c>
      <c r="C709" s="7" t="s">
        <v>818</v>
      </c>
      <c r="D709" s="2" t="s">
        <v>32</v>
      </c>
      <c r="E709" s="2" t="s">
        <v>18</v>
      </c>
      <c r="F709" s="2">
        <v>1</v>
      </c>
      <c r="G709" s="2">
        <v>2</v>
      </c>
      <c r="H709" s="2" t="str">
        <f t="shared" si="59"/>
        <v>TOR</v>
      </c>
      <c r="I709" s="2" t="s">
        <v>40</v>
      </c>
      <c r="J709" s="2">
        <v>3</v>
      </c>
      <c r="K709" s="2">
        <v>4</v>
      </c>
      <c r="L709" s="13" t="str">
        <f t="shared" si="60"/>
        <v>TOR</v>
      </c>
      <c r="M709" s="2" t="s">
        <v>77</v>
      </c>
      <c r="N709" s="2">
        <f>IF(ISBLANK(Table2[[#This Row],[ActualResult]]), 0, 1)</f>
        <v>1</v>
      </c>
      <c r="O709" s="2" t="str">
        <f>IF(ISBLANK(Table2[[#This Row],[ActualResult]]), "_", IF(Table2[[#This Row],[ActualWinner]]=Table2[[#This Row],[PredictedWinner]], "Y", "N"))</f>
        <v>Y</v>
      </c>
      <c r="P709" s="2" t="str">
        <f>IF(Table2[[#This Row],[ActualAwayScore]]&gt;Table2[[#This Row],[PredictedAwayScore]], "N", IF(ISBLANK(Table2[[#This Row],[ActualResult]]), "_", IF(Table2[[#This Row],[ActualAwayScore]]=Table2[[#This Row],[PredictedAwayScore]], "Y", "N")))</f>
        <v>N</v>
      </c>
      <c r="Q709" s="2" t="str">
        <f>IF(Table2[[#This Row],[ActualHomeScore]]&gt;Table2[[#This Row],[PredictedHomeScore]],"N", IF(ISBLANK(Table2[[#This Row],[ActualResult]]), "_", IF(Table2[[#This Row],[ActualHomeScore]]=Table2[[#This Row],[PredictedHomeScore]], "Y", "N")))</f>
        <v>N</v>
      </c>
      <c r="R709" s="2">
        <v>1</v>
      </c>
      <c r="S709" s="2" t="str">
        <f t="shared" si="61"/>
        <v>NJD</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1</v>
      </c>
      <c r="AB709" s="2">
        <f>IF(Table2[[#This Row],[GameIsOver]]= 0, 0, IF(Table2[[#This Row],[ActualWinner]]=Table2[[#This Row],[HomeTeam]], 2, IF(OR(Table2[[#This Row],[ActualResult]]="OT", Table2[[#This Row],[ActualResult]]="SO"), 1, 0)))</f>
        <v>2</v>
      </c>
      <c r="AC709" s="32">
        <f>(($AX$11)*IF(Table2[[#This Row],[CorrectWinnerPrediction]]="Y", 1, 0))+(($AX$12)*IF(Table2[[#This Row],[CorrectAwayScorePrediction]]="Y", 1, 0))+(($AX$13)*IF(Table2[[#This Row],[CorrectHomeScorePrediction]]="Y", 1, 0))</f>
        <v>0.8</v>
      </c>
      <c r="AD7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2</v>
      </c>
      <c r="AG709" s="2">
        <f>Table2[[#This Row],[ActualHomeScore]]-Table2[[#This Row],[PredictedHomeScore]]</f>
        <v>2</v>
      </c>
      <c r="AH709" s="2">
        <f t="shared" si="62"/>
        <v>5</v>
      </c>
      <c r="AI709" s="2">
        <f t="shared" si="63"/>
        <v>-6</v>
      </c>
      <c r="AJ709" s="2">
        <v>3</v>
      </c>
      <c r="AK709" s="4">
        <v>45675</v>
      </c>
      <c r="AL709" s="2">
        <f>IF(Table2[[#This Row],[GameIsOver]]=0,0,IF(Table2[[#This Row],[ActualWinner]]=Table2[[#This Row],[AwayTeam]], 1, 0))</f>
        <v>0</v>
      </c>
      <c r="AM709" s="2">
        <f>IF(Table2[[#This Row],[GameIsOver]]=0,0,IF(Table2[[#This Row],[ActualWinner]]=Table2[[#This Row],[HomeTeam]], 1, 0))</f>
        <v>1</v>
      </c>
      <c r="AN709" s="2">
        <f>IF(IFERROR(FIND(Table2[[#This Row],[AwayTeam]], _xlfn.TEXTJOIN(";", 1, $AV$31:$AV$40)), 0) &gt; 0, 1, 0) + IF(IFERROR(FIND(Table2[[#This Row],[HomeTeam]], _xlfn.TEXTJOIN(";", 1, $AV$31:$AV$40)), 0) &gt; 0, 1, 0)</f>
        <v>1</v>
      </c>
    </row>
    <row r="710" spans="1:40" x14ac:dyDescent="0.25">
      <c r="A710" s="4">
        <v>45673</v>
      </c>
      <c r="B710" s="4">
        <v>45673</v>
      </c>
      <c r="C710" s="7" t="s">
        <v>819</v>
      </c>
      <c r="D710" s="2" t="s">
        <v>46</v>
      </c>
      <c r="E710" s="2" t="s">
        <v>30</v>
      </c>
      <c r="F710" s="2">
        <v>4</v>
      </c>
      <c r="G710" s="2">
        <v>3</v>
      </c>
      <c r="H710" s="2" t="str">
        <f t="shared" si="59"/>
        <v>WSH</v>
      </c>
      <c r="I710" s="2" t="s">
        <v>77</v>
      </c>
      <c r="J710" s="2">
        <v>1</v>
      </c>
      <c r="K710" s="2">
        <v>0</v>
      </c>
      <c r="L710" s="2" t="str">
        <f t="shared" si="60"/>
        <v>WSH</v>
      </c>
      <c r="M710" s="2" t="s">
        <v>77</v>
      </c>
      <c r="N710" s="2">
        <f>IF(ISBLANK(Table2[[#This Row],[ActualResult]]), 0, 1)</f>
        <v>1</v>
      </c>
      <c r="O710" s="2" t="str">
        <f>IF(ISBLANK(Table2[[#This Row],[ActualResult]]), "_", IF(Table2[[#This Row],[ActualWinner]]=Table2[[#This Row],[PredictedWinner]], "Y", "N"))</f>
        <v>Y</v>
      </c>
      <c r="P710" s="2" t="str">
        <f>IF(Table2[[#This Row],[ActualAwayScore]]&gt;Table2[[#This Row],[PredictedAwayScore]], "N", IF(ISBLANK(Table2[[#This Row],[ActualResult]]), "_", IF(Table2[[#This Row],[ActualAwayScore]]=Table2[[#This Row],[PredictedAwayScore]], "Y", "N")))</f>
        <v>N</v>
      </c>
      <c r="Q710" s="2" t="str">
        <f>IF(Table2[[#This Row],[ActualHomeScore]]&gt;Table2[[#This Row],[PredictedHomeScore]],"N", IF(ISBLANK(Table2[[#This Row],[ActualResult]]), "_", IF(Table2[[#This Row],[ActualHomeScore]]=Table2[[#This Row],[PredictedHomeScore]], "Y", "N")))</f>
        <v>N</v>
      </c>
      <c r="R710" s="2">
        <v>0</v>
      </c>
      <c r="S710" s="2" t="str">
        <f t="shared" si="61"/>
        <v>OTT</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t="s">
        <v>1776</v>
      </c>
      <c r="Z710" s="2">
        <f>IF(AND(Table2[[#This Row],[GameIsOver]]=1,Table2[[#This Row],[ActualHomeScore]]*Table2[[#This Row],[ActualAwayScore]]=0), 1,0)</f>
        <v>1</v>
      </c>
      <c r="AA710" s="2">
        <f>IF(Table2[[#This Row],[GameIsOver]]=0,0, IF(Table2[[#This Row],[ActualWinner]]=Table2[[#This Row],[AwayTeam]], 2, IF(OR(Table2[[#This Row],[ActualResult]]="OT", Table2[[#This Row],[ActualResult]]="SO"), 1, 0)))</f>
        <v>2</v>
      </c>
      <c r="AB710" s="2">
        <f>IF(Table2[[#This Row],[GameIsOver]]= 0, 0, IF(Table2[[#This Row],[ActualWinner]]=Table2[[#This Row],[HomeTeam]], 2, IF(OR(Table2[[#This Row],[ActualResult]]="OT", Table2[[#This Row],[ActualResult]]="SO"), 1, 0)))</f>
        <v>1</v>
      </c>
      <c r="AC710" s="32">
        <f>(($AX$11)*IF(Table2[[#This Row],[CorrectWinnerPrediction]]="Y", 1, 0))+(($AX$12)*IF(Table2[[#This Row],[CorrectAwayScorePrediction]]="Y", 1, 0))+(($AX$13)*IF(Table2[[#This Row],[CorrectHomeScorePrediction]]="Y", 1, 0))</f>
        <v>0.8</v>
      </c>
      <c r="AD7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-3</v>
      </c>
      <c r="AG710" s="2">
        <f>Table2[[#This Row],[ActualHomeScore]]-Table2[[#This Row],[PredictedHomeScore]]</f>
        <v>-3</v>
      </c>
      <c r="AH710" s="2">
        <f t="shared" si="62"/>
        <v>5</v>
      </c>
      <c r="AI710" s="2">
        <f t="shared" si="63"/>
        <v>-6</v>
      </c>
      <c r="AJ710" s="2">
        <v>1</v>
      </c>
      <c r="AK710" s="4">
        <v>45675</v>
      </c>
      <c r="AL710" s="2">
        <f>IF(Table2[[#This Row],[GameIsOver]]=0,0,IF(Table2[[#This Row],[ActualWinner]]=Table2[[#This Row],[AwayTeam]], 1, 0))</f>
        <v>1</v>
      </c>
      <c r="AM710" s="2">
        <f>IF(Table2[[#This Row],[GameIsOver]]=0,0,IF(Table2[[#This Row],[ActualWinner]]=Table2[[#This Row],[HomeTeam]], 1, 0))</f>
        <v>0</v>
      </c>
      <c r="AN710" s="2">
        <f>IF(IFERROR(FIND(Table2[[#This Row],[AwayTeam]], _xlfn.TEXTJOIN(";", 1, $AV$31:$AV$40)), 0) &gt; 0, 1, 0) + IF(IFERROR(FIND(Table2[[#This Row],[HomeTeam]], _xlfn.TEXTJOIN(";", 1, $AV$31:$AV$40)), 0) &gt; 0, 1, 0)</f>
        <v>1</v>
      </c>
    </row>
    <row r="711" spans="1:40" x14ac:dyDescent="0.25">
      <c r="A711" s="4">
        <v>45673</v>
      </c>
      <c r="B711" s="4">
        <v>45673</v>
      </c>
      <c r="C711" s="7" t="s">
        <v>820</v>
      </c>
      <c r="D711" s="2" t="s">
        <v>47</v>
      </c>
      <c r="E711" s="2" t="s">
        <v>43</v>
      </c>
      <c r="F711" s="2">
        <v>3</v>
      </c>
      <c r="G711" s="2">
        <v>4</v>
      </c>
      <c r="H711" s="2" t="str">
        <f t="shared" si="59"/>
        <v>TBL</v>
      </c>
      <c r="I711" s="2" t="s">
        <v>40</v>
      </c>
      <c r="J711" s="2">
        <v>3</v>
      </c>
      <c r="K711" s="2">
        <v>4</v>
      </c>
      <c r="L711" s="2" t="str">
        <f t="shared" si="60"/>
        <v>TBL</v>
      </c>
      <c r="M711" s="2" t="s">
        <v>39</v>
      </c>
      <c r="N711" s="2">
        <f>IF(ISBLANK(Table2[[#This Row],[ActualResult]]), 0, 1)</f>
        <v>1</v>
      </c>
      <c r="O711" s="2" t="str">
        <f>IF(ISBLANK(Table2[[#This Row],[ActualResult]]), "_", IF(Table2[[#This Row],[ActualWinner]]=Table2[[#This Row],[PredictedWinner]], "Y", "N"))</f>
        <v>Y</v>
      </c>
      <c r="P711" s="2" t="str">
        <f>IF(Table2[[#This Row],[ActualAwayScore]]&gt;Table2[[#This Row],[PredictedAwayScore]], "N", IF(ISBLANK(Table2[[#This Row],[ActualResult]]), "_", IF(Table2[[#This Row],[ActualAwayScore]]=Table2[[#This Row],[PredictedAwayScore]], "Y", "N")))</f>
        <v>Y</v>
      </c>
      <c r="Q711" s="2" t="str">
        <f>IF(Table2[[#This Row],[ActualHomeScore]]&gt;Table2[[#This Row],[PredictedHomeScore]],"N", IF(ISBLANK(Table2[[#This Row],[ActualResult]]), "_", IF(Table2[[#This Row],[ActualHomeScore]]=Table2[[#This Row],[PredictedHomeScore]], "Y", "N")))</f>
        <v>Y</v>
      </c>
      <c r="R711" s="2">
        <v>1</v>
      </c>
      <c r="S711" s="2" t="str">
        <f t="shared" si="61"/>
        <v>ANA</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1</v>
      </c>
      <c r="AB711" s="2">
        <f>IF(Table2[[#This Row],[GameIsOver]]= 0, 0, IF(Table2[[#This Row],[ActualWinner]]=Table2[[#This Row],[HomeTeam]], 2, IF(OR(Table2[[#This Row],[ActualResult]]="OT", Table2[[#This Row],[ActualResult]]="SO"), 1, 0)))</f>
        <v>2</v>
      </c>
      <c r="AC711" s="32">
        <f>(($AX$11)*IF(Table2[[#This Row],[CorrectWinnerPrediction]]="Y", 1, 0))+(($AX$12)*IF(Table2[[#This Row],[CorrectAwayScorePrediction]]="Y", 1, 0))+(($AX$13)*IF(Table2[[#This Row],[CorrectHomeScorePrediction]]="Y", 1, 0))</f>
        <v>1</v>
      </c>
      <c r="AD7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5</v>
      </c>
      <c r="AI711" s="2">
        <f t="shared" si="63"/>
        <v>-6</v>
      </c>
      <c r="AJ711" s="2">
        <v>4</v>
      </c>
      <c r="AK711" s="4">
        <v>45675</v>
      </c>
      <c r="AL711" s="2">
        <f>IF(Table2[[#This Row],[GameIsOver]]=0,0,IF(Table2[[#This Row],[ActualWinner]]=Table2[[#This Row],[AwayTeam]], 1, 0))</f>
        <v>0</v>
      </c>
      <c r="AM711" s="2">
        <f>IF(Table2[[#This Row],[GameIsOver]]=0,0,IF(Table2[[#This Row],[ActualWinner]]=Table2[[#This Row],[HomeTeam]], 1, 0))</f>
        <v>1</v>
      </c>
      <c r="AN711" s="2">
        <f>IF(IFERROR(FIND(Table2[[#This Row],[AwayTeam]], _xlfn.TEXTJOIN(";", 1, $AV$31:$AV$40)), 0) &gt; 0, 1, 0) + IF(IFERROR(FIND(Table2[[#This Row],[HomeTeam]], _xlfn.TEXTJOIN(";", 1, $AV$31:$AV$40)), 0) &gt; 0, 1, 0)</f>
        <v>0</v>
      </c>
    </row>
    <row r="712" spans="1:40" x14ac:dyDescent="0.25">
      <c r="A712" s="4">
        <v>45673</v>
      </c>
      <c r="B712" s="4">
        <v>45673</v>
      </c>
      <c r="C712" s="7" t="s">
        <v>821</v>
      </c>
      <c r="D712" s="2" t="s">
        <v>31</v>
      </c>
      <c r="E712" s="2" t="s">
        <v>14</v>
      </c>
      <c r="F712" s="2">
        <v>2</v>
      </c>
      <c r="G712" s="2">
        <v>3</v>
      </c>
      <c r="H712" s="2" t="str">
        <f t="shared" si="59"/>
        <v>FLA</v>
      </c>
      <c r="I712" s="2" t="s">
        <v>40</v>
      </c>
      <c r="J712" s="2">
        <v>5</v>
      </c>
      <c r="K712" s="2">
        <v>2</v>
      </c>
      <c r="L712" s="2" t="str">
        <f t="shared" si="60"/>
        <v>DET</v>
      </c>
      <c r="M712" s="2" t="s">
        <v>40</v>
      </c>
      <c r="N712" s="2">
        <f>IF(ISBLANK(Table2[[#This Row],[ActualResult]]), 0, 1)</f>
        <v>1</v>
      </c>
      <c r="O712" s="2" t="str">
        <f>IF(ISBLANK(Table2[[#This Row],[ActualResult]]), "_", IF(Table2[[#This Row],[ActualWinner]]=Table2[[#This Row],[PredictedWinner]], "Y", "N"))</f>
        <v>N</v>
      </c>
      <c r="P712" s="2" t="str">
        <f>IF(Table2[[#This Row],[ActualAwayScore]]&gt;Table2[[#This Row],[PredictedAwayScore]], "N", IF(ISBLANK(Table2[[#This Row],[ActualResult]]), "_", IF(Table2[[#This Row],[ActualAwayScore]]=Table2[[#This Row],[PredictedAwayScore]], "Y", "N")))</f>
        <v>N</v>
      </c>
      <c r="Q712" s="2" t="str">
        <f>IF(Table2[[#This Row],[ActualHomeScore]]&gt;Table2[[#This Row],[PredictedHomeScore]],"N", IF(ISBLANK(Table2[[#This Row],[ActualResult]]), "_", IF(Table2[[#This Row],[ActualHomeScore]]=Table2[[#This Row],[PredictedHomeScore]], "Y", "N")))</f>
        <v>N</v>
      </c>
      <c r="R712" s="2">
        <v>1</v>
      </c>
      <c r="S712" s="2" t="str">
        <f t="shared" si="61"/>
        <v>FLA</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2</v>
      </c>
      <c r="AB712" s="2">
        <f>IF(Table2[[#This Row],[GameIsOver]]= 0, 0, IF(Table2[[#This Row],[ActualWinner]]=Table2[[#This Row],[HomeTeam]], 2, IF(OR(Table2[[#This Row],[ActualResult]]="OT", Table2[[#This Row],[ActualResult]]="SO"), 1, 0)))</f>
        <v>0</v>
      </c>
      <c r="AC712" s="32">
        <f>(($AX$11)*IF(Table2[[#This Row],[CorrectWinnerPrediction]]="Y", 1, 0))+(($AX$12)*IF(Table2[[#This Row],[CorrectAwayScorePrediction]]="Y", 1, 0))+(($AX$13)*IF(Table2[[#This Row],[CorrectHomeScorePrediction]]="Y", 1, 0))</f>
        <v>0</v>
      </c>
      <c r="AD7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3</v>
      </c>
      <c r="AG712" s="2">
        <f>Table2[[#This Row],[ActualHomeScore]]-Table2[[#This Row],[PredictedHomeScore]]</f>
        <v>-1</v>
      </c>
      <c r="AH712" s="2">
        <f t="shared" si="62"/>
        <v>5</v>
      </c>
      <c r="AI712" s="2">
        <f t="shared" si="63"/>
        <v>-6</v>
      </c>
      <c r="AJ712" s="2">
        <v>6</v>
      </c>
      <c r="AK712" s="4">
        <v>45675</v>
      </c>
      <c r="AL712" s="2">
        <f>IF(Table2[[#This Row],[GameIsOver]]=0,0,IF(Table2[[#This Row],[ActualWinner]]=Table2[[#This Row],[AwayTeam]], 1, 0))</f>
        <v>1</v>
      </c>
      <c r="AM712" s="2">
        <f>IF(Table2[[#This Row],[GameIsOver]]=0,0,IF(Table2[[#This Row],[ActualWinner]]=Table2[[#This Row],[HomeTeam]], 1, 0))</f>
        <v>0</v>
      </c>
      <c r="AN712" s="2">
        <f>IF(IFERROR(FIND(Table2[[#This Row],[AwayTeam]], _xlfn.TEXTJOIN(";", 1, $AV$31:$AV$40)), 0) &gt; 0, 1, 0) + IF(IFERROR(FIND(Table2[[#This Row],[HomeTeam]], _xlfn.TEXTJOIN(";", 1, $AV$31:$AV$40)), 0) &gt; 0, 1, 0)</f>
        <v>0</v>
      </c>
    </row>
    <row r="713" spans="1:40" x14ac:dyDescent="0.25">
      <c r="A713" s="4">
        <v>45673</v>
      </c>
      <c r="B713" s="4">
        <v>45673</v>
      </c>
      <c r="C713" s="7" t="s">
        <v>822</v>
      </c>
      <c r="D713" s="2" t="s">
        <v>38</v>
      </c>
      <c r="E713" s="2" t="s">
        <v>36</v>
      </c>
      <c r="F713" s="2">
        <v>2</v>
      </c>
      <c r="G713" s="2">
        <v>4</v>
      </c>
      <c r="H713" s="2" t="str">
        <f t="shared" si="59"/>
        <v>CBJ</v>
      </c>
      <c r="I713" s="2" t="s">
        <v>40</v>
      </c>
      <c r="J713" s="2">
        <v>1</v>
      </c>
      <c r="K713" s="2">
        <v>4</v>
      </c>
      <c r="L713" s="2" t="str">
        <f t="shared" si="60"/>
        <v>CBJ</v>
      </c>
      <c r="M713" s="2" t="s">
        <v>40</v>
      </c>
      <c r="N713" s="2">
        <f>IF(ISBLANK(Table2[[#This Row],[ActualResult]]), 0, 1)</f>
        <v>1</v>
      </c>
      <c r="O713" s="2" t="str">
        <f>IF(ISBLANK(Table2[[#This Row],[ActualResult]]), "_", IF(Table2[[#This Row],[ActualWinner]]=Table2[[#This Row],[PredictedWinner]], "Y", "N"))</f>
        <v>Y</v>
      </c>
      <c r="P713" s="2" t="str">
        <f>IF(Table2[[#This Row],[ActualAwayScore]]&gt;Table2[[#This Row],[PredictedAwayScore]], "N", IF(ISBLANK(Table2[[#This Row],[ActualResult]]), "_", IF(Table2[[#This Row],[ActualAwayScore]]=Table2[[#This Row],[PredictedAwayScore]], "Y", "N")))</f>
        <v>N</v>
      </c>
      <c r="Q713" s="2" t="str">
        <f>IF(Table2[[#This Row],[ActualHomeScore]]&gt;Table2[[#This Row],[PredictedHomeScore]],"N", IF(ISBLANK(Table2[[#This Row],[ActualResult]]), "_", IF(Table2[[#This Row],[ActualHomeScore]]=Table2[[#This Row],[PredictedHomeScore]], "Y", "N")))</f>
        <v>Y</v>
      </c>
      <c r="R713" s="2">
        <v>1</v>
      </c>
      <c r="S713" s="2" t="str">
        <f t="shared" si="61"/>
        <v>SJS</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2</v>
      </c>
      <c r="AC713" s="32">
        <f>(($AX$11)*IF(Table2[[#This Row],[CorrectWinnerPrediction]]="Y", 1, 0))+(($AX$12)*IF(Table2[[#This Row],[CorrectAwayScorePrediction]]="Y", 1, 0))+(($AX$13)*IF(Table2[[#This Row],[CorrectHomeScorePrediction]]="Y", 1, 0))</f>
        <v>0.9</v>
      </c>
      <c r="AD7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-1</v>
      </c>
      <c r="AG713" s="2">
        <f>Table2[[#This Row],[ActualHomeScore]]-Table2[[#This Row],[PredictedHomeScore]]</f>
        <v>0</v>
      </c>
      <c r="AH713" s="2">
        <f t="shared" si="62"/>
        <v>5</v>
      </c>
      <c r="AI713" s="2">
        <f t="shared" si="63"/>
        <v>-6</v>
      </c>
      <c r="AJ713" s="2">
        <v>7</v>
      </c>
      <c r="AK713" s="4">
        <v>45675</v>
      </c>
      <c r="AL713" s="2">
        <f>IF(Table2[[#This Row],[GameIsOver]]=0,0,IF(Table2[[#This Row],[ActualWinner]]=Table2[[#This Row],[AwayTeam]], 1, 0))</f>
        <v>0</v>
      </c>
      <c r="AM713" s="2">
        <f>IF(Table2[[#This Row],[GameIsOver]]=0,0,IF(Table2[[#This Row],[ActualWinner]]=Table2[[#This Row],[HomeTeam]], 1, 0))</f>
        <v>1</v>
      </c>
      <c r="AN713" s="2">
        <f>IF(IFERROR(FIND(Table2[[#This Row],[AwayTeam]], _xlfn.TEXTJOIN(";", 1, $AV$31:$AV$40)), 0) &gt; 0, 1, 0) + IF(IFERROR(FIND(Table2[[#This Row],[HomeTeam]], _xlfn.TEXTJOIN(";", 1, $AV$31:$AV$40)), 0) &gt; 0, 1, 0)</f>
        <v>0</v>
      </c>
    </row>
    <row r="714" spans="1:40" x14ac:dyDescent="0.25">
      <c r="A714" s="4">
        <v>45673</v>
      </c>
      <c r="B714" s="4">
        <v>45673</v>
      </c>
      <c r="C714" s="7" t="s">
        <v>823</v>
      </c>
      <c r="D714" s="2" t="s">
        <v>45</v>
      </c>
      <c r="E714" s="2" t="s">
        <v>33</v>
      </c>
      <c r="F714" s="2">
        <v>4</v>
      </c>
      <c r="G714" s="2">
        <v>3</v>
      </c>
      <c r="H714" s="2" t="str">
        <f t="shared" si="59"/>
        <v>PHI</v>
      </c>
      <c r="I714" s="2" t="s">
        <v>39</v>
      </c>
      <c r="J714" s="2">
        <v>5</v>
      </c>
      <c r="K714" s="2">
        <v>3</v>
      </c>
      <c r="L714" s="2" t="str">
        <f t="shared" si="60"/>
        <v>PHI</v>
      </c>
      <c r="M714" s="2" t="s">
        <v>40</v>
      </c>
      <c r="N714" s="2">
        <f>IF(ISBLANK(Table2[[#This Row],[ActualResult]]), 0, 1)</f>
        <v>1</v>
      </c>
      <c r="O714" s="2" t="str">
        <f>IF(ISBLANK(Table2[[#This Row],[ActualResult]]), "_", IF(Table2[[#This Row],[ActualWinner]]=Table2[[#This Row],[PredictedWinner]], "Y", "N"))</f>
        <v>Y</v>
      </c>
      <c r="P714" s="2" t="str">
        <f>IF(Table2[[#This Row],[ActualAwayScore]]&gt;Table2[[#This Row],[PredictedAwayScore]], "N", IF(ISBLANK(Table2[[#This Row],[ActualResult]]), "_", IF(Table2[[#This Row],[ActualAwayScore]]=Table2[[#This Row],[PredictedAwayScore]], "Y", "N")))</f>
        <v>N</v>
      </c>
      <c r="Q714" s="2" t="str">
        <f>IF(Table2[[#This Row],[ActualHomeScore]]&gt;Table2[[#This Row],[PredictedHomeScore]],"N", IF(ISBLANK(Table2[[#This Row],[ActualResult]]), "_", IF(Table2[[#This Row],[ActualHomeScore]]=Table2[[#This Row],[PredictedHomeScore]], "Y", "N")))</f>
        <v>Y</v>
      </c>
      <c r="R714" s="2">
        <v>1</v>
      </c>
      <c r="S714" s="2" t="str">
        <f t="shared" si="61"/>
        <v>NYI</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2</v>
      </c>
      <c r="AB714" s="2">
        <f>IF(Table2[[#This Row],[GameIsOver]]= 0, 0, IF(Table2[[#This Row],[ActualWinner]]=Table2[[#This Row],[HomeTeam]], 2, IF(OR(Table2[[#This Row],[ActualResult]]="OT", Table2[[#This Row],[ActualResult]]="SO"), 1, 0)))</f>
        <v>0</v>
      </c>
      <c r="AC714" s="32">
        <f>(($AX$11)*IF(Table2[[#This Row],[CorrectWinnerPrediction]]="Y", 1, 0))+(($AX$12)*IF(Table2[[#This Row],[CorrectAwayScorePrediction]]="Y", 1, 0))+(($AX$13)*IF(Table2[[#This Row],[CorrectHomeScorePrediction]]="Y", 1, 0))</f>
        <v>0.9</v>
      </c>
      <c r="AD7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1</v>
      </c>
      <c r="AG714" s="2">
        <f>Table2[[#This Row],[ActualHomeScore]]-Table2[[#This Row],[PredictedHomeScore]]</f>
        <v>0</v>
      </c>
      <c r="AH714" s="2">
        <f t="shared" si="62"/>
        <v>5</v>
      </c>
      <c r="AI714" s="2">
        <f t="shared" si="63"/>
        <v>-6</v>
      </c>
      <c r="AJ714" s="2">
        <v>8</v>
      </c>
      <c r="AK714" s="4">
        <v>45675</v>
      </c>
      <c r="AL714" s="2">
        <f>IF(Table2[[#This Row],[GameIsOver]]=0,0,IF(Table2[[#This Row],[ActualWinner]]=Table2[[#This Row],[AwayTeam]], 1, 0))</f>
        <v>1</v>
      </c>
      <c r="AM714" s="2">
        <f>IF(Table2[[#This Row],[GameIsOver]]=0,0,IF(Table2[[#This Row],[ActualWinner]]=Table2[[#This Row],[HomeTeam]], 1, 0))</f>
        <v>0</v>
      </c>
      <c r="AN714" s="2">
        <f>IF(IFERROR(FIND(Table2[[#This Row],[AwayTeam]], _xlfn.TEXTJOIN(";", 1, $AV$31:$AV$40)), 0) &gt; 0, 1, 0) + IF(IFERROR(FIND(Table2[[#This Row],[HomeTeam]], _xlfn.TEXTJOIN(";", 1, $AV$31:$AV$40)), 0) &gt; 0, 1, 0)</f>
        <v>0</v>
      </c>
    </row>
    <row r="715" spans="1:40" x14ac:dyDescent="0.25">
      <c r="A715" s="4">
        <v>45673</v>
      </c>
      <c r="B715" s="4">
        <v>45673</v>
      </c>
      <c r="C715" s="7" t="s">
        <v>824</v>
      </c>
      <c r="D715" s="2" t="s">
        <v>24</v>
      </c>
      <c r="E715" s="2" t="s">
        <v>13</v>
      </c>
      <c r="F715" s="2">
        <v>4</v>
      </c>
      <c r="G715" s="2">
        <v>2</v>
      </c>
      <c r="H715" s="2" t="str">
        <f t="shared" si="59"/>
        <v>CGY</v>
      </c>
      <c r="I715" s="2" t="s">
        <v>40</v>
      </c>
      <c r="J715" s="2">
        <v>1</v>
      </c>
      <c r="K715" s="2">
        <v>4</v>
      </c>
      <c r="L715" s="2" t="str">
        <f t="shared" si="60"/>
        <v>STL</v>
      </c>
      <c r="M715" s="2" t="s">
        <v>40</v>
      </c>
      <c r="N715" s="2">
        <f>IF(ISBLANK(Table2[[#This Row],[ActualResult]]), 0, 1)</f>
        <v>1</v>
      </c>
      <c r="O715" s="2" t="str">
        <f>IF(ISBLANK(Table2[[#This Row],[ActualResult]]), "_", IF(Table2[[#This Row],[ActualWinner]]=Table2[[#This Row],[PredictedWinner]], "Y", "N"))</f>
        <v>N</v>
      </c>
      <c r="P715" s="2" t="str">
        <f>IF(Table2[[#This Row],[ActualAwayScore]]&gt;Table2[[#This Row],[PredictedAwayScore]], "N", IF(ISBLANK(Table2[[#This Row],[ActualResult]]), "_", IF(Table2[[#This Row],[ActualAwayScore]]=Table2[[#This Row],[PredictedAwayScore]], "Y", "N")))</f>
        <v>N</v>
      </c>
      <c r="Q715" s="2" t="str">
        <f>IF(Table2[[#This Row],[ActualHomeScore]]&gt;Table2[[#This Row],[PredictedHomeScore]],"N", IF(ISBLANK(Table2[[#This Row],[ActualResult]]), "_", IF(Table2[[#This Row],[ActualHomeScore]]=Table2[[#This Row],[PredictedHomeScore]], "Y", "N")))</f>
        <v>N</v>
      </c>
      <c r="R715" s="2">
        <v>1</v>
      </c>
      <c r="S715" s="2" t="str">
        <f t="shared" si="61"/>
        <v>CGY</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2</v>
      </c>
      <c r="AC715" s="32">
        <f>(($AX$11)*IF(Table2[[#This Row],[CorrectWinnerPrediction]]="Y", 1, 0))+(($AX$12)*IF(Table2[[#This Row],[CorrectAwayScorePrediction]]="Y", 1, 0))+(($AX$13)*IF(Table2[[#This Row],[CorrectHomeScorePrediction]]="Y", 1, 0))</f>
        <v>0</v>
      </c>
      <c r="AD7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-3</v>
      </c>
      <c r="AG715" s="2">
        <f>Table2[[#This Row],[ActualHomeScore]]-Table2[[#This Row],[PredictedHomeScore]]</f>
        <v>2</v>
      </c>
      <c r="AH715" s="2">
        <f t="shared" si="62"/>
        <v>5</v>
      </c>
      <c r="AI715" s="2">
        <f t="shared" si="63"/>
        <v>-6</v>
      </c>
      <c r="AJ715" s="2">
        <v>5</v>
      </c>
      <c r="AK715" s="4">
        <v>45675</v>
      </c>
      <c r="AL715" s="2">
        <f>IF(Table2[[#This Row],[GameIsOver]]=0,0,IF(Table2[[#This Row],[ActualWinner]]=Table2[[#This Row],[AwayTeam]], 1, 0))</f>
        <v>0</v>
      </c>
      <c r="AM715" s="2">
        <f>IF(Table2[[#This Row],[GameIsOver]]=0,0,IF(Table2[[#This Row],[ActualWinner]]=Table2[[#This Row],[HomeTeam]], 1, 0))</f>
        <v>1</v>
      </c>
      <c r="AN715" s="2">
        <f>IF(IFERROR(FIND(Table2[[#This Row],[AwayTeam]], _xlfn.TEXTJOIN(";", 1, $AV$31:$AV$40)), 0) &gt; 0, 1, 0) + IF(IFERROR(FIND(Table2[[#This Row],[HomeTeam]], _xlfn.TEXTJOIN(";", 1, $AV$31:$AV$40)), 0) &gt; 0, 1, 0)</f>
        <v>1</v>
      </c>
    </row>
    <row r="716" spans="1:40" x14ac:dyDescent="0.25">
      <c r="A716" s="4">
        <v>45673</v>
      </c>
      <c r="B716" s="4">
        <v>45673</v>
      </c>
      <c r="C716" s="7" t="s">
        <v>825</v>
      </c>
      <c r="D716" s="2" t="s">
        <v>17</v>
      </c>
      <c r="E716" s="2" t="s">
        <v>35</v>
      </c>
      <c r="F716" s="2">
        <v>2</v>
      </c>
      <c r="G716" s="2">
        <v>4</v>
      </c>
      <c r="H716" s="2" t="str">
        <f t="shared" si="59"/>
        <v>NSH</v>
      </c>
      <c r="I716" s="2" t="s">
        <v>40</v>
      </c>
      <c r="J716" s="2">
        <v>2</v>
      </c>
      <c r="K716" s="2">
        <v>3</v>
      </c>
      <c r="L716" s="2" t="str">
        <f t="shared" si="60"/>
        <v>NSH</v>
      </c>
      <c r="M716" s="2" t="s">
        <v>39</v>
      </c>
      <c r="N716" s="2">
        <f>IF(ISBLANK(Table2[[#This Row],[ActualResult]]), 0, 1)</f>
        <v>1</v>
      </c>
      <c r="O716" s="2" t="str">
        <f>IF(ISBLANK(Table2[[#This Row],[ActualResult]]), "_", IF(Table2[[#This Row],[ActualWinner]]=Table2[[#This Row],[PredictedWinner]], "Y", "N"))</f>
        <v>Y</v>
      </c>
      <c r="P716" s="2" t="str">
        <f>IF(Table2[[#This Row],[ActualAwayScore]]&gt;Table2[[#This Row],[PredictedAwayScore]], "N", IF(ISBLANK(Table2[[#This Row],[ActualResult]]), "_", IF(Table2[[#This Row],[ActualAwayScore]]=Table2[[#This Row],[PredictedAwayScore]], "Y", "N")))</f>
        <v>Y</v>
      </c>
      <c r="Q716" s="2" t="str">
        <f>IF(Table2[[#This Row],[ActualHomeScore]]&gt;Table2[[#This Row],[PredictedHomeScore]],"N", IF(ISBLANK(Table2[[#This Row],[ActualResult]]), "_", IF(Table2[[#This Row],[ActualHomeScore]]=Table2[[#This Row],[PredictedHomeScore]], "Y", "N")))</f>
        <v>N</v>
      </c>
      <c r="R716" s="2">
        <v>1</v>
      </c>
      <c r="S716" s="2" t="str">
        <f t="shared" si="61"/>
        <v>CHI</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1</v>
      </c>
      <c r="AB716" s="2">
        <f>IF(Table2[[#This Row],[GameIsOver]]= 0, 0, IF(Table2[[#This Row],[ActualWinner]]=Table2[[#This Row],[HomeTeam]], 2, IF(OR(Table2[[#This Row],[ActualResult]]="OT", Table2[[#This Row],[ActualResult]]="SO"), 1, 0)))</f>
        <v>2</v>
      </c>
      <c r="AC716" s="32">
        <f>(($AX$11)*IF(Table2[[#This Row],[CorrectWinnerPrediction]]="Y", 1, 0))+(($AX$12)*IF(Table2[[#This Row],[CorrectAwayScorePrediction]]="Y", 1, 0))+(($AX$13)*IF(Table2[[#This Row],[CorrectHomeScorePrediction]]="Y", 1, 0))</f>
        <v>0.9</v>
      </c>
      <c r="AD7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-1</v>
      </c>
      <c r="AH716" s="2">
        <f t="shared" si="62"/>
        <v>5</v>
      </c>
      <c r="AI716" s="2">
        <f t="shared" si="63"/>
        <v>-6</v>
      </c>
      <c r="AJ716" s="2">
        <v>9</v>
      </c>
      <c r="AK716" s="4">
        <v>45675</v>
      </c>
      <c r="AL716" s="2">
        <f>IF(Table2[[#This Row],[GameIsOver]]=0,0,IF(Table2[[#This Row],[ActualWinner]]=Table2[[#This Row],[AwayTeam]], 1, 0))</f>
        <v>0</v>
      </c>
      <c r="AM716" s="2">
        <f>IF(Table2[[#This Row],[GameIsOver]]=0,0,IF(Table2[[#This Row],[ActualWinner]]=Table2[[#This Row],[HomeTeam]], 1, 0))</f>
        <v>1</v>
      </c>
      <c r="AN716" s="2">
        <f>IF(IFERROR(FIND(Table2[[#This Row],[AwayTeam]], _xlfn.TEXTJOIN(";", 1, $AV$31:$AV$40)), 0) &gt; 0, 1, 0) + IF(IFERROR(FIND(Table2[[#This Row],[HomeTeam]], _xlfn.TEXTJOIN(";", 1, $AV$31:$AV$40)), 0) &gt; 0, 1, 0)</f>
        <v>0</v>
      </c>
    </row>
    <row r="717" spans="1:40" x14ac:dyDescent="0.25">
      <c r="A717" s="4">
        <v>45673</v>
      </c>
      <c r="B717" s="4">
        <v>45673</v>
      </c>
      <c r="C717" s="7" t="s">
        <v>826</v>
      </c>
      <c r="D717" s="2" t="s">
        <v>19</v>
      </c>
      <c r="E717" s="2" t="s">
        <v>34</v>
      </c>
      <c r="F717" s="2">
        <v>1</v>
      </c>
      <c r="G717" s="2">
        <v>2</v>
      </c>
      <c r="H717" s="2" t="str">
        <f t="shared" si="59"/>
        <v>DAL</v>
      </c>
      <c r="I717" s="2" t="s">
        <v>40</v>
      </c>
      <c r="J717" s="2">
        <v>3</v>
      </c>
      <c r="K717" s="2">
        <v>1</v>
      </c>
      <c r="L717" s="2" t="str">
        <f t="shared" si="60"/>
        <v>MTL</v>
      </c>
      <c r="M717" s="2" t="s">
        <v>40</v>
      </c>
      <c r="N717" s="2">
        <f>IF(ISBLANK(Table2[[#This Row],[ActualResult]]), 0, 1)</f>
        <v>1</v>
      </c>
      <c r="O717" s="2" t="str">
        <f>IF(ISBLANK(Table2[[#This Row],[ActualResult]]), "_", IF(Table2[[#This Row],[ActualWinner]]=Table2[[#This Row],[PredictedWinner]], "Y", "N"))</f>
        <v>N</v>
      </c>
      <c r="P717" s="2" t="str">
        <f>IF(Table2[[#This Row],[ActualAwayScore]]&gt;Table2[[#This Row],[PredictedAwayScore]], "N", IF(ISBLANK(Table2[[#This Row],[ActualResult]]), "_", IF(Table2[[#This Row],[ActualAwayScore]]=Table2[[#This Row],[PredictedAwayScore]], "Y", "N")))</f>
        <v>N</v>
      </c>
      <c r="Q717" s="2" t="str">
        <f>IF(Table2[[#This Row],[ActualHomeScore]]&gt;Table2[[#This Row],[PredictedHomeScore]],"N", IF(ISBLANK(Table2[[#This Row],[ActualResult]]), "_", IF(Table2[[#This Row],[ActualHomeScore]]=Table2[[#This Row],[PredictedHomeScore]], "Y", "N")))</f>
        <v>N</v>
      </c>
      <c r="R717" s="2">
        <v>0</v>
      </c>
      <c r="S717" s="2" t="str">
        <f t="shared" si="61"/>
        <v>DAL</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t="s">
        <v>1777</v>
      </c>
      <c r="Z717" s="2">
        <f>IF(AND(Table2[[#This Row],[GameIsOver]]=1,Table2[[#This Row],[ActualHomeScore]]*Table2[[#This Row],[ActualAwayScore]]=0), 1,0)</f>
        <v>0</v>
      </c>
      <c r="AA717" s="2">
        <f>IF(Table2[[#This Row],[GameIsOver]]=0,0, IF(Table2[[#This Row],[ActualWinner]]=Table2[[#This Row],[AwayTeam]], 2, IF(OR(Table2[[#This Row],[ActualResult]]="OT", Table2[[#This Row],[ActualResult]]="SO"), 1, 0)))</f>
        <v>2</v>
      </c>
      <c r="AB717" s="2">
        <f>IF(Table2[[#This Row],[GameIsOver]]= 0, 0, IF(Table2[[#This Row],[ActualWinner]]=Table2[[#This Row],[HomeTeam]], 2, IF(OR(Table2[[#This Row],[ActualResult]]="OT", Table2[[#This Row],[ActualResult]]="SO"), 1, 0)))</f>
        <v>0</v>
      </c>
      <c r="AC717" s="32">
        <f>(($AX$11)*IF(Table2[[#This Row],[CorrectWinnerPrediction]]="Y", 1, 0))+(($AX$12)*IF(Table2[[#This Row],[CorrectAwayScorePrediction]]="Y", 1, 0))+(($AX$13)*IF(Table2[[#This Row],[CorrectHomeScorePrediction]]="Y", 1, 0))</f>
        <v>0</v>
      </c>
      <c r="AD7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2</v>
      </c>
      <c r="AG717" s="2">
        <f>Table2[[#This Row],[ActualHomeScore]]-Table2[[#This Row],[PredictedHomeScore]]</f>
        <v>-1</v>
      </c>
      <c r="AH717" s="2">
        <f t="shared" si="62"/>
        <v>5</v>
      </c>
      <c r="AI717" s="2">
        <f t="shared" si="63"/>
        <v>-6</v>
      </c>
      <c r="AJ717" s="2">
        <v>2</v>
      </c>
      <c r="AK717" s="4">
        <v>45675</v>
      </c>
      <c r="AL717" s="2">
        <f>IF(Table2[[#This Row],[GameIsOver]]=0,0,IF(Table2[[#This Row],[ActualWinner]]=Table2[[#This Row],[AwayTeam]], 1, 0))</f>
        <v>1</v>
      </c>
      <c r="AM717" s="2">
        <f>IF(Table2[[#This Row],[GameIsOver]]=0,0,IF(Table2[[#This Row],[ActualWinner]]=Table2[[#This Row],[HomeTeam]], 1, 0))</f>
        <v>0</v>
      </c>
      <c r="AN717" s="2">
        <f>IF(IFERROR(FIND(Table2[[#This Row],[AwayTeam]], _xlfn.TEXTJOIN(";", 1, $AV$31:$AV$40)), 0) &gt; 0, 1, 0) + IF(IFERROR(FIND(Table2[[#This Row],[HomeTeam]], _xlfn.TEXTJOIN(";", 1, $AV$31:$AV$40)), 0) &gt; 0, 1, 0)</f>
        <v>1</v>
      </c>
    </row>
    <row r="718" spans="1:40" x14ac:dyDescent="0.25">
      <c r="A718" s="4">
        <v>45673</v>
      </c>
      <c r="B718" s="4">
        <v>45673</v>
      </c>
      <c r="C718" s="7" t="s">
        <v>827</v>
      </c>
      <c r="D718" s="2" t="s">
        <v>12</v>
      </c>
      <c r="E718" s="2" t="s">
        <v>22</v>
      </c>
      <c r="F718" s="2">
        <v>1</v>
      </c>
      <c r="G718" s="2">
        <v>4</v>
      </c>
      <c r="H718" s="2" t="str">
        <f t="shared" si="59"/>
        <v>WPG</v>
      </c>
      <c r="I718" s="2" t="s">
        <v>40</v>
      </c>
      <c r="J718" s="2">
        <v>1</v>
      </c>
      <c r="K718" s="2">
        <v>2</v>
      </c>
      <c r="L718" s="2" t="str">
        <f t="shared" si="60"/>
        <v>WPG</v>
      </c>
      <c r="M718" s="2" t="s">
        <v>40</v>
      </c>
      <c r="N718" s="2">
        <f>IF(ISBLANK(Table2[[#This Row],[ActualResult]]), 0, 1)</f>
        <v>1</v>
      </c>
      <c r="O718" s="2" t="str">
        <f>IF(ISBLANK(Table2[[#This Row],[ActualResult]]), "_", IF(Table2[[#This Row],[ActualWinner]]=Table2[[#This Row],[PredictedWinner]], "Y", "N"))</f>
        <v>Y</v>
      </c>
      <c r="P718" s="2" t="str">
        <f>IF(Table2[[#This Row],[ActualAwayScore]]&gt;Table2[[#This Row],[PredictedAwayScore]], "N", IF(ISBLANK(Table2[[#This Row],[ActualResult]]), "_", IF(Table2[[#This Row],[ActualAwayScore]]=Table2[[#This Row],[PredictedAwayScore]], "Y", "N")))</f>
        <v>Y</v>
      </c>
      <c r="Q718" s="2" t="str">
        <f>IF(Table2[[#This Row],[ActualHomeScore]]&gt;Table2[[#This Row],[PredictedHomeScore]],"N", IF(ISBLANK(Table2[[#This Row],[ActualResult]]), "_", IF(Table2[[#This Row],[ActualHomeScore]]=Table2[[#This Row],[PredictedHomeScore]], "Y", "N")))</f>
        <v>N</v>
      </c>
      <c r="R718" s="2">
        <v>1</v>
      </c>
      <c r="S718" s="2" t="str">
        <f t="shared" si="61"/>
        <v>SEA</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2</v>
      </c>
      <c r="AC718" s="32">
        <f>(($AX$11)*IF(Table2[[#This Row],[CorrectWinnerPrediction]]="Y", 1, 0))+(($AX$12)*IF(Table2[[#This Row],[CorrectAwayScorePrediction]]="Y", 1, 0))+(($AX$13)*IF(Table2[[#This Row],[CorrectHomeScorePrediction]]="Y", 1, 0))</f>
        <v>0.9</v>
      </c>
      <c r="AD7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-2</v>
      </c>
      <c r="AH718" s="2">
        <f t="shared" si="62"/>
        <v>5</v>
      </c>
      <c r="AI718" s="2">
        <f t="shared" si="63"/>
        <v>-6</v>
      </c>
      <c r="AJ718" s="2">
        <v>10</v>
      </c>
      <c r="AK718" s="4">
        <v>45675</v>
      </c>
      <c r="AL718" s="2">
        <f>IF(Table2[[#This Row],[GameIsOver]]=0,0,IF(Table2[[#This Row],[ActualWinner]]=Table2[[#This Row],[AwayTeam]], 1, 0))</f>
        <v>0</v>
      </c>
      <c r="AM718" s="2">
        <f>IF(Table2[[#This Row],[GameIsOver]]=0,0,IF(Table2[[#This Row],[ActualWinner]]=Table2[[#This Row],[HomeTeam]], 1, 0))</f>
        <v>1</v>
      </c>
      <c r="AN718" s="2">
        <f>IF(IFERROR(FIND(Table2[[#This Row],[AwayTeam]], _xlfn.TEXTJOIN(";", 1, $AV$31:$AV$40)), 0) &gt; 0, 1, 0) + IF(IFERROR(FIND(Table2[[#This Row],[HomeTeam]], _xlfn.TEXTJOIN(";", 1, $AV$31:$AV$40)), 0) &gt; 0, 1, 0)</f>
        <v>1</v>
      </c>
    </row>
    <row r="719" spans="1:40" x14ac:dyDescent="0.25">
      <c r="A719" s="4">
        <v>45673</v>
      </c>
      <c r="B719" s="4">
        <v>45673</v>
      </c>
      <c r="C719" s="7" t="s">
        <v>828</v>
      </c>
      <c r="D719" s="2" t="s">
        <v>20</v>
      </c>
      <c r="E719" s="2" t="s">
        <v>15</v>
      </c>
      <c r="F719" s="2">
        <v>4</v>
      </c>
      <c r="G719" s="2">
        <v>2</v>
      </c>
      <c r="H719" s="2" t="str">
        <f t="shared" si="59"/>
        <v>NYR</v>
      </c>
      <c r="I719" s="2" t="s">
        <v>40</v>
      </c>
      <c r="J719" s="2">
        <v>5</v>
      </c>
      <c r="K719" s="2">
        <v>3</v>
      </c>
      <c r="L719" s="2" t="str">
        <f t="shared" si="60"/>
        <v>NYR</v>
      </c>
      <c r="M719" s="2" t="s">
        <v>40</v>
      </c>
      <c r="N719" s="2">
        <f>IF(ISBLANK(Table2[[#This Row],[ActualResult]]), 0, 1)</f>
        <v>1</v>
      </c>
      <c r="O719" s="2" t="str">
        <f>IF(ISBLANK(Table2[[#This Row],[ActualResult]]), "_", IF(Table2[[#This Row],[ActualWinner]]=Table2[[#This Row],[PredictedWinner]], "Y", "N"))</f>
        <v>Y</v>
      </c>
      <c r="P719" s="2" t="str">
        <f>IF(Table2[[#This Row],[ActualAwayScore]]&gt;Table2[[#This Row],[PredictedAwayScore]], "N", IF(ISBLANK(Table2[[#This Row],[ActualResult]]), "_", IF(Table2[[#This Row],[ActualAwayScore]]=Table2[[#This Row],[PredictedAwayScore]], "Y", "N")))</f>
        <v>N</v>
      </c>
      <c r="Q719" s="2" t="str">
        <f>IF(Table2[[#This Row],[ActualHomeScore]]&gt;Table2[[#This Row],[PredictedHomeScore]],"N", IF(ISBLANK(Table2[[#This Row],[ActualResult]]), "_", IF(Table2[[#This Row],[ActualHomeScore]]=Table2[[#This Row],[PredictedHomeScore]], "Y", "N")))</f>
        <v>N</v>
      </c>
      <c r="R719" s="2">
        <v>1</v>
      </c>
      <c r="S719" s="2" t="str">
        <f t="shared" si="61"/>
        <v>UTA</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2</v>
      </c>
      <c r="AB719" s="2">
        <f>IF(Table2[[#This Row],[GameIsOver]]= 0, 0, IF(Table2[[#This Row],[ActualWinner]]=Table2[[#This Row],[HomeTeam]], 2, IF(OR(Table2[[#This Row],[ActualResult]]="OT", Table2[[#This Row],[ActualResult]]="SO"), 1, 0)))</f>
        <v>0</v>
      </c>
      <c r="AC719" s="32">
        <f>(($AX$11)*IF(Table2[[#This Row],[CorrectWinnerPrediction]]="Y", 1, 0))+(($AX$12)*IF(Table2[[#This Row],[CorrectAwayScorePrediction]]="Y", 1, 0))+(($AX$13)*IF(Table2[[#This Row],[CorrectHomeScorePrediction]]="Y", 1, 0))</f>
        <v>0.8</v>
      </c>
      <c r="AD7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1</v>
      </c>
      <c r="AG719" s="2">
        <f>Table2[[#This Row],[ActualHomeScore]]-Table2[[#This Row],[PredictedHomeScore]]</f>
        <v>1</v>
      </c>
      <c r="AH719" s="2">
        <f t="shared" si="62"/>
        <v>5</v>
      </c>
      <c r="AI719" s="2">
        <f t="shared" si="63"/>
        <v>-6</v>
      </c>
      <c r="AJ719" s="2">
        <v>11</v>
      </c>
      <c r="AK719" s="4">
        <v>45675</v>
      </c>
      <c r="AL719" s="2">
        <f>IF(Table2[[#This Row],[GameIsOver]]=0,0,IF(Table2[[#This Row],[ActualWinner]]=Table2[[#This Row],[AwayTeam]], 1, 0))</f>
        <v>1</v>
      </c>
      <c r="AM719" s="2">
        <f>IF(Table2[[#This Row],[GameIsOver]]=0,0,IF(Table2[[#This Row],[ActualWinner]]=Table2[[#This Row],[HomeTeam]], 1, 0))</f>
        <v>0</v>
      </c>
      <c r="AN719" s="2">
        <f>IF(IFERROR(FIND(Table2[[#This Row],[AwayTeam]], _xlfn.TEXTJOIN(";", 1, $AV$31:$AV$40)), 0) &gt; 0, 1, 0) + IF(IFERROR(FIND(Table2[[#This Row],[HomeTeam]], _xlfn.TEXTJOIN(";", 1, $AV$31:$AV$40)), 0) &gt; 0, 1, 0)</f>
        <v>0</v>
      </c>
    </row>
    <row r="720" spans="1:40" x14ac:dyDescent="0.25">
      <c r="A720" s="4">
        <v>45673</v>
      </c>
      <c r="B720" s="4">
        <v>45673</v>
      </c>
      <c r="C720" s="7" t="s">
        <v>829</v>
      </c>
      <c r="D720" s="2" t="s">
        <v>23</v>
      </c>
      <c r="E720" s="2" t="s">
        <v>26</v>
      </c>
      <c r="F720" s="2">
        <v>3</v>
      </c>
      <c r="G720" s="2">
        <v>5</v>
      </c>
      <c r="H720" s="2" t="str">
        <f t="shared" si="59"/>
        <v>COL</v>
      </c>
      <c r="I720" s="2" t="s">
        <v>40</v>
      </c>
      <c r="J720" s="2">
        <v>4</v>
      </c>
      <c r="K720" s="2">
        <v>3</v>
      </c>
      <c r="L720" s="2" t="str">
        <f t="shared" si="60"/>
        <v>EDM</v>
      </c>
      <c r="M720" s="2" t="s">
        <v>40</v>
      </c>
      <c r="N720" s="2">
        <f>IF(ISBLANK(Table2[[#This Row],[ActualResult]]), 0, 1)</f>
        <v>1</v>
      </c>
      <c r="O720" s="2" t="str">
        <f>IF(ISBLANK(Table2[[#This Row],[ActualResult]]), "_", IF(Table2[[#This Row],[ActualWinner]]=Table2[[#This Row],[PredictedWinner]], "Y", "N"))</f>
        <v>N</v>
      </c>
      <c r="P720" s="2" t="str">
        <f>IF(Table2[[#This Row],[ActualAwayScore]]&gt;Table2[[#This Row],[PredictedAwayScore]], "N", IF(ISBLANK(Table2[[#This Row],[ActualResult]]), "_", IF(Table2[[#This Row],[ActualAwayScore]]=Table2[[#This Row],[PredictedAwayScore]], "Y", "N")))</f>
        <v>N</v>
      </c>
      <c r="Q720" s="2" t="str">
        <f>IF(Table2[[#This Row],[ActualHomeScore]]&gt;Table2[[#This Row],[PredictedHomeScore]],"N", IF(ISBLANK(Table2[[#This Row],[ActualResult]]), "_", IF(Table2[[#This Row],[ActualHomeScore]]=Table2[[#This Row],[PredictedHomeScore]], "Y", "N")))</f>
        <v>N</v>
      </c>
      <c r="R720" s="2">
        <v>1</v>
      </c>
      <c r="S720" s="2" t="str">
        <f t="shared" si="61"/>
        <v>COL</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2</v>
      </c>
      <c r="AB720" s="2">
        <f>IF(Table2[[#This Row],[GameIsOver]]= 0, 0, IF(Table2[[#This Row],[ActualWinner]]=Table2[[#This Row],[HomeTeam]], 2, IF(OR(Table2[[#This Row],[ActualResult]]="OT", Table2[[#This Row],[ActualResult]]="SO"), 1, 0)))</f>
        <v>0</v>
      </c>
      <c r="AC720" s="32">
        <f>(($AX$11)*IF(Table2[[#This Row],[CorrectWinnerPrediction]]="Y", 1, 0))+(($AX$12)*IF(Table2[[#This Row],[CorrectAwayScorePrediction]]="Y", 1, 0))+(($AX$13)*IF(Table2[[#This Row],[CorrectHomeScorePrediction]]="Y", 1, 0))</f>
        <v>0</v>
      </c>
      <c r="AD7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1</v>
      </c>
      <c r="AG720" s="2">
        <f>Table2[[#This Row],[ActualHomeScore]]-Table2[[#This Row],[PredictedHomeScore]]</f>
        <v>-2</v>
      </c>
      <c r="AH720" s="2">
        <f t="shared" si="62"/>
        <v>5</v>
      </c>
      <c r="AI720" s="2">
        <f t="shared" si="63"/>
        <v>-6</v>
      </c>
      <c r="AJ720" s="2">
        <v>12</v>
      </c>
      <c r="AK720" s="4">
        <v>45676</v>
      </c>
      <c r="AL720" s="2">
        <f>IF(Table2[[#This Row],[GameIsOver]]=0,0,IF(Table2[[#This Row],[ActualWinner]]=Table2[[#This Row],[AwayTeam]], 1, 0))</f>
        <v>1</v>
      </c>
      <c r="AM720" s="2">
        <f>IF(Table2[[#This Row],[GameIsOver]]=0,0,IF(Table2[[#This Row],[ActualWinner]]=Table2[[#This Row],[HomeTeam]], 1, 0))</f>
        <v>0</v>
      </c>
      <c r="AN720" s="2">
        <f>IF(IFERROR(FIND(Table2[[#This Row],[AwayTeam]], _xlfn.TEXTJOIN(";", 1, $AV$31:$AV$40)), 0) &gt; 0, 1, 0) + IF(IFERROR(FIND(Table2[[#This Row],[HomeTeam]], _xlfn.TEXTJOIN(";", 1, $AV$31:$AV$40)), 0) &gt; 0, 1, 0)</f>
        <v>1</v>
      </c>
    </row>
    <row r="721" spans="1:40" x14ac:dyDescent="0.25">
      <c r="A721" s="5">
        <v>45673</v>
      </c>
      <c r="B721" s="5">
        <v>45673</v>
      </c>
      <c r="C721" s="8" t="s">
        <v>830</v>
      </c>
      <c r="D721" s="3" t="s">
        <v>28</v>
      </c>
      <c r="E721" s="3" t="s">
        <v>25</v>
      </c>
      <c r="F721" s="3">
        <v>3</v>
      </c>
      <c r="G721" s="3">
        <v>2</v>
      </c>
      <c r="H721" s="3" t="str">
        <f t="shared" si="59"/>
        <v>LAK</v>
      </c>
      <c r="I721" s="3" t="s">
        <v>77</v>
      </c>
      <c r="J721" s="3">
        <v>5</v>
      </c>
      <c r="K721" s="3">
        <v>1</v>
      </c>
      <c r="L721" s="2" t="str">
        <f t="shared" si="60"/>
        <v>LAK</v>
      </c>
      <c r="M721" s="3" t="s">
        <v>40</v>
      </c>
      <c r="N721" s="3">
        <f>IF(ISBLANK(Table2[[#This Row],[ActualResult]]), 0, 1)</f>
        <v>1</v>
      </c>
      <c r="O721" s="3" t="str">
        <f>IF(ISBLANK(Table2[[#This Row],[ActualResult]]), "_", IF(Table2[[#This Row],[ActualWinner]]=Table2[[#This Row],[PredictedWinner]], "Y", "N"))</f>
        <v>Y</v>
      </c>
      <c r="P721" s="3" t="str">
        <f>IF(Table2[[#This Row],[ActualAwayScore]]&gt;Table2[[#This Row],[PredictedAwayScore]], "N", IF(ISBLANK(Table2[[#This Row],[ActualResult]]), "_", IF(Table2[[#This Row],[ActualAwayScore]]=Table2[[#This Row],[PredictedAwayScore]], "Y", "N")))</f>
        <v>N</v>
      </c>
      <c r="Q721" s="3" t="str">
        <f>IF(Table2[[#This Row],[ActualHomeScore]]&gt;Table2[[#This Row],[PredictedHomeScore]],"N", IF(ISBLANK(Table2[[#This Row],[ActualResult]]), "_", IF(Table2[[#This Row],[ActualHomeScore]]=Table2[[#This Row],[PredictedHomeScore]], "Y", "N")))</f>
        <v>N</v>
      </c>
      <c r="R721" s="3">
        <v>1</v>
      </c>
      <c r="S721" s="3" t="str">
        <f t="shared" si="61"/>
        <v>VAN</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2</v>
      </c>
      <c r="AB721" s="3">
        <f>IF(Table2[[#This Row],[GameIsOver]]= 0, 0, IF(Table2[[#This Row],[ActualWinner]]=Table2[[#This Row],[HomeTeam]], 2, IF(OR(Table2[[#This Row],[ActualResult]]="OT", Table2[[#This Row],[ActualResult]]="SO"), 1, 0)))</f>
        <v>0</v>
      </c>
      <c r="AC721" s="51">
        <f>(($AX$11)*IF(Table2[[#This Row],[CorrectWinnerPrediction]]="Y", 1, 0))+(($AX$12)*IF(Table2[[#This Row],[CorrectAwayScorePrediction]]="Y", 1, 0))+(($AX$13)*IF(Table2[[#This Row],[CorrectHomeScorePrediction]]="Y", 1, 0))</f>
        <v>0.8</v>
      </c>
      <c r="AD7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2</v>
      </c>
      <c r="AG721" s="3">
        <f>Table2[[#This Row],[ActualHomeScore]]-Table2[[#This Row],[PredictedHomeScore]]</f>
        <v>-1</v>
      </c>
      <c r="AH721" s="3">
        <f t="shared" si="62"/>
        <v>5</v>
      </c>
      <c r="AI721" s="3">
        <f t="shared" si="63"/>
        <v>-6</v>
      </c>
      <c r="AJ721" s="3">
        <v>13</v>
      </c>
      <c r="AK721" s="4">
        <v>45677</v>
      </c>
      <c r="AL721" s="2">
        <f>IF(Table2[[#This Row],[GameIsOver]]=0,0,IF(Table2[[#This Row],[ActualWinner]]=Table2[[#This Row],[AwayTeam]], 1, 0))</f>
        <v>1</v>
      </c>
      <c r="AM721" s="2">
        <f>IF(Table2[[#This Row],[GameIsOver]]=0,0,IF(Table2[[#This Row],[ActualWinner]]=Table2[[#This Row],[HomeTeam]], 1, 0))</f>
        <v>0</v>
      </c>
      <c r="AN721" s="2">
        <f>IF(IFERROR(FIND(Table2[[#This Row],[AwayTeam]], _xlfn.TEXTJOIN(";", 1, $AV$31:$AV$40)), 0) &gt; 0, 1, 0) + IF(IFERROR(FIND(Table2[[#This Row],[HomeTeam]], _xlfn.TEXTJOIN(";", 1, $AV$31:$AV$40)), 0) &gt; 0, 1, 0)</f>
        <v>1</v>
      </c>
    </row>
    <row r="722" spans="1:40" x14ac:dyDescent="0.25">
      <c r="A722" s="4">
        <v>45674</v>
      </c>
      <c r="B722" s="4">
        <v>45674</v>
      </c>
      <c r="C722" s="7" t="s">
        <v>831</v>
      </c>
      <c r="D722" s="2" t="s">
        <v>21</v>
      </c>
      <c r="E722" s="2" t="s">
        <v>29</v>
      </c>
      <c r="F722" s="2">
        <v>4</v>
      </c>
      <c r="G722" s="2">
        <v>2</v>
      </c>
      <c r="H722" s="2" t="str">
        <f t="shared" si="59"/>
        <v>PIT</v>
      </c>
      <c r="I722" s="2" t="s">
        <v>40</v>
      </c>
      <c r="J722" s="2">
        <v>5</v>
      </c>
      <c r="K722" s="2">
        <v>2</v>
      </c>
      <c r="L722" s="13" t="str">
        <f t="shared" si="60"/>
        <v>PIT</v>
      </c>
      <c r="M722" s="2" t="s">
        <v>40</v>
      </c>
      <c r="N722" s="2">
        <f>IF(ISBLANK(Table2[[#This Row],[ActualResult]]), 0, 1)</f>
        <v>1</v>
      </c>
      <c r="O722" s="2" t="str">
        <f>IF(ISBLANK(Table2[[#This Row],[ActualResult]]), "_", IF(Table2[[#This Row],[ActualWinner]]=Table2[[#This Row],[PredictedWinner]], "Y", "N"))</f>
        <v>Y</v>
      </c>
      <c r="P722" s="2" t="str">
        <f>IF(Table2[[#This Row],[ActualAwayScore]]&gt;Table2[[#This Row],[PredictedAwayScore]], "N", IF(ISBLANK(Table2[[#This Row],[ActualResult]]), "_", IF(Table2[[#This Row],[ActualAwayScore]]=Table2[[#This Row],[PredictedAwayScore]], "Y", "N")))</f>
        <v>N</v>
      </c>
      <c r="Q722" s="2" t="str">
        <f>IF(Table2[[#This Row],[ActualHomeScore]]&gt;Table2[[#This Row],[PredictedHomeScore]],"N", IF(ISBLANK(Table2[[#This Row],[ActualResult]]), "_", IF(Table2[[#This Row],[ActualHomeScore]]=Table2[[#This Row],[PredictedHomeScore]], "Y", "N")))</f>
        <v>Y</v>
      </c>
      <c r="R722" s="2">
        <v>1</v>
      </c>
      <c r="S722" s="2" t="str">
        <f t="shared" si="61"/>
        <v>BUF</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t="s">
        <v>1848</v>
      </c>
      <c r="Z722" s="2">
        <f>IF(AND(Table2[[#This Row],[GameIsOver]]=1,Table2[[#This Row],[ActualHomeScore]]*Table2[[#This Row],[ActualAwayScore]]=0), 1,0)</f>
        <v>0</v>
      </c>
      <c r="AA722" s="2">
        <f>IF(Table2[[#This Row],[GameIsOver]]=0,0, IF(Table2[[#This Row],[ActualWinner]]=Table2[[#This Row],[AwayTeam]], 2, IF(OR(Table2[[#This Row],[ActualResult]]="OT", Table2[[#This Row],[ActualResult]]="SO"), 1, 0)))</f>
        <v>2</v>
      </c>
      <c r="AB722" s="2">
        <f>IF(Table2[[#This Row],[GameIsOver]]= 0, 0, IF(Table2[[#This Row],[ActualWinner]]=Table2[[#This Row],[HomeTeam]], 2, IF(OR(Table2[[#This Row],[ActualResult]]="OT", Table2[[#This Row],[ActualResult]]="SO"), 1, 0)))</f>
        <v>0</v>
      </c>
      <c r="AC722" s="32">
        <f>(($AX$11)*IF(Table2[[#This Row],[CorrectWinnerPrediction]]="Y", 1, 0))+(($AX$12)*IF(Table2[[#This Row],[CorrectAwayScorePrediction]]="Y", 1, 0))+(($AX$13)*IF(Table2[[#This Row],[CorrectHomeScorePrediction]]="Y", 1, 0))</f>
        <v>0.9</v>
      </c>
      <c r="AD7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1</v>
      </c>
      <c r="AG722" s="2">
        <f>Table2[[#This Row],[ActualHomeScore]]-Table2[[#This Row],[PredictedHomeScore]]</f>
        <v>0</v>
      </c>
      <c r="AH722" s="2">
        <f t="shared" si="62"/>
        <v>1</v>
      </c>
      <c r="AI722" s="2">
        <f t="shared" si="63"/>
        <v>0</v>
      </c>
      <c r="AJ722" s="2">
        <v>1</v>
      </c>
      <c r="AK722" s="4">
        <v>45677</v>
      </c>
      <c r="AL722" s="2">
        <f>IF(Table2[[#This Row],[GameIsOver]]=0,0,IF(Table2[[#This Row],[ActualWinner]]=Table2[[#This Row],[AwayTeam]], 1, 0))</f>
        <v>1</v>
      </c>
      <c r="AM722" s="2">
        <f>IF(Table2[[#This Row],[GameIsOver]]=0,0,IF(Table2[[#This Row],[ActualWinner]]=Table2[[#This Row],[HomeTeam]], 1, 0))</f>
        <v>0</v>
      </c>
      <c r="AN722" s="2">
        <f>IF(IFERROR(FIND(Table2[[#This Row],[AwayTeam]], _xlfn.TEXTJOIN(";", 1, $AV$31:$AV$40)), 0) &gt; 0, 1, 0) + IF(IFERROR(FIND(Table2[[#This Row],[HomeTeam]], _xlfn.TEXTJOIN(";", 1, $AV$31:$AV$40)), 0) &gt; 0, 1, 0)</f>
        <v>0</v>
      </c>
    </row>
    <row r="723" spans="1:40" x14ac:dyDescent="0.25">
      <c r="A723" s="5">
        <v>45674</v>
      </c>
      <c r="B723" s="5">
        <v>45674</v>
      </c>
      <c r="C723" s="8" t="s">
        <v>832</v>
      </c>
      <c r="D723" s="3" t="s">
        <v>27</v>
      </c>
      <c r="E723" s="3" t="s">
        <v>44</v>
      </c>
      <c r="F723" s="3">
        <v>2</v>
      </c>
      <c r="G723" s="3">
        <v>3</v>
      </c>
      <c r="H723" s="3" t="str">
        <f t="shared" si="59"/>
        <v>CAR</v>
      </c>
      <c r="I723" s="3" t="s">
        <v>40</v>
      </c>
      <c r="J723" s="3">
        <v>2</v>
      </c>
      <c r="K723" s="3">
        <v>3</v>
      </c>
      <c r="L723" s="2" t="str">
        <f t="shared" si="60"/>
        <v>CAR</v>
      </c>
      <c r="M723" s="3" t="s">
        <v>40</v>
      </c>
      <c r="N723" s="3">
        <f>IF(ISBLANK(Table2[[#This Row],[ActualResult]]), 0, 1)</f>
        <v>1</v>
      </c>
      <c r="O723" s="3" t="str">
        <f>IF(ISBLANK(Table2[[#This Row],[ActualResult]]), "_", IF(Table2[[#This Row],[ActualWinner]]=Table2[[#This Row],[PredictedWinner]], "Y", "N"))</f>
        <v>Y</v>
      </c>
      <c r="P723" s="3" t="str">
        <f>IF(Table2[[#This Row],[ActualAwayScore]]&gt;Table2[[#This Row],[PredictedAwayScore]], "N", IF(ISBLANK(Table2[[#This Row],[ActualResult]]), "_", IF(Table2[[#This Row],[ActualAwayScore]]=Table2[[#This Row],[PredictedAwayScore]], "Y", "N")))</f>
        <v>Y</v>
      </c>
      <c r="Q723" s="3" t="str">
        <f>IF(Table2[[#This Row],[ActualHomeScore]]&gt;Table2[[#This Row],[PredictedHomeScore]],"N", IF(ISBLANK(Table2[[#This Row],[ActualResult]]), "_", IF(Table2[[#This Row],[ActualHomeScore]]=Table2[[#This Row],[PredictedHomeScore]], "Y", "N")))</f>
        <v>Y</v>
      </c>
      <c r="R723" s="3">
        <v>1</v>
      </c>
      <c r="S723" s="3" t="str">
        <f t="shared" si="61"/>
        <v>VGK</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2</v>
      </c>
      <c r="AC723" s="51">
        <f>(($AX$11)*IF(Table2[[#This Row],[CorrectWinnerPrediction]]="Y", 1, 0))+(($AX$12)*IF(Table2[[#This Row],[CorrectAwayScorePrediction]]="Y", 1, 0))+(($AX$13)*IF(Table2[[#This Row],[CorrectHomeScorePrediction]]="Y", 1, 0))</f>
        <v>1</v>
      </c>
      <c r="AD7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1</v>
      </c>
      <c r="AI723" s="3">
        <f t="shared" si="63"/>
        <v>0</v>
      </c>
      <c r="AJ723" s="3">
        <v>2</v>
      </c>
      <c r="AK723" s="4">
        <v>45677</v>
      </c>
      <c r="AL723" s="2">
        <f>IF(Table2[[#This Row],[GameIsOver]]=0,0,IF(Table2[[#This Row],[ActualWinner]]=Table2[[#This Row],[AwayTeam]], 1, 0))</f>
        <v>0</v>
      </c>
      <c r="AM723" s="2">
        <f>IF(Table2[[#This Row],[GameIsOver]]=0,0,IF(Table2[[#This Row],[ActualWinner]]=Table2[[#This Row],[HomeTeam]], 1, 0))</f>
        <v>1</v>
      </c>
      <c r="AN723" s="2">
        <f>IF(IFERROR(FIND(Table2[[#This Row],[AwayTeam]], _xlfn.TEXTJOIN(";", 1, $AV$31:$AV$40)), 0) &gt; 0, 1, 0) + IF(IFERROR(FIND(Table2[[#This Row],[HomeTeam]], _xlfn.TEXTJOIN(";", 1, $AV$31:$AV$40)), 0) &gt; 0, 1, 0)</f>
        <v>0</v>
      </c>
    </row>
    <row r="724" spans="1:40" x14ac:dyDescent="0.25">
      <c r="A724" s="4">
        <v>45674</v>
      </c>
      <c r="B724" s="4">
        <v>45675</v>
      </c>
      <c r="C724" s="7" t="s">
        <v>833</v>
      </c>
      <c r="D724" s="2" t="s">
        <v>45</v>
      </c>
      <c r="E724" s="2" t="s">
        <v>32</v>
      </c>
      <c r="F724" s="2">
        <v>2</v>
      </c>
      <c r="G724" s="2">
        <v>3</v>
      </c>
      <c r="H724" s="2" t="str">
        <f t="shared" si="59"/>
        <v>NJD</v>
      </c>
      <c r="I724" s="2" t="s">
        <v>40</v>
      </c>
      <c r="J724" s="2">
        <v>3</v>
      </c>
      <c r="K724" s="2">
        <v>1</v>
      </c>
      <c r="L724" s="13" t="str">
        <f t="shared" si="60"/>
        <v>PHI</v>
      </c>
      <c r="M724" s="2" t="s">
        <v>40</v>
      </c>
      <c r="N724" s="2">
        <f>IF(ISBLANK(Table2[[#This Row],[ActualResult]]), 0, 1)</f>
        <v>1</v>
      </c>
      <c r="O724" s="2" t="str">
        <f>IF(ISBLANK(Table2[[#This Row],[ActualResult]]), "_", IF(Table2[[#This Row],[ActualWinner]]=Table2[[#This Row],[PredictedWinner]], "Y", "N"))</f>
        <v>N</v>
      </c>
      <c r="P724" s="2" t="str">
        <f>IF(Table2[[#This Row],[ActualAwayScore]]&gt;Table2[[#This Row],[PredictedAwayScore]], "N", IF(ISBLANK(Table2[[#This Row],[ActualResult]]), "_", IF(Table2[[#This Row],[ActualAwayScore]]=Table2[[#This Row],[PredictedAwayScore]], "Y", "N")))</f>
        <v>N</v>
      </c>
      <c r="Q724" s="2" t="str">
        <f>IF(Table2[[#This Row],[ActualHomeScore]]&gt;Table2[[#This Row],[PredictedHomeScore]],"N", IF(ISBLANK(Table2[[#This Row],[ActualResult]]), "_", IF(Table2[[#This Row],[ActualHomeScore]]=Table2[[#This Row],[PredictedHomeScore]], "Y", "N")))</f>
        <v>N</v>
      </c>
      <c r="R724" s="2">
        <v>1</v>
      </c>
      <c r="S724" s="2" t="str">
        <f t="shared" si="61"/>
        <v>NJD</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2</v>
      </c>
      <c r="AB724" s="2">
        <f>IF(Table2[[#This Row],[GameIsOver]]= 0, 0, IF(Table2[[#This Row],[ActualWinner]]=Table2[[#This Row],[HomeTeam]], 2, IF(OR(Table2[[#This Row],[ActualResult]]="OT", Table2[[#This Row],[ActualResult]]="SO"), 1, 0)))</f>
        <v>0</v>
      </c>
      <c r="AC724" s="32">
        <f>(($AX$11)*IF(Table2[[#This Row],[CorrectWinnerPrediction]]="Y", 1, 0))+(($AX$12)*IF(Table2[[#This Row],[CorrectAwayScorePrediction]]="Y", 1, 0))+(($AX$13)*IF(Table2[[#This Row],[CorrectHomeScorePrediction]]="Y", 1, 0))</f>
        <v>0</v>
      </c>
      <c r="AD7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1</v>
      </c>
      <c r="AG724" s="2">
        <f>Table2[[#This Row],[ActualHomeScore]]-Table2[[#This Row],[PredictedHomeScore]]</f>
        <v>-2</v>
      </c>
      <c r="AH724" s="2">
        <f t="shared" si="62"/>
        <v>2</v>
      </c>
      <c r="AI724" s="2">
        <f t="shared" si="63"/>
        <v>15</v>
      </c>
      <c r="AJ724" s="2">
        <v>2</v>
      </c>
      <c r="AK724" s="4">
        <v>45677</v>
      </c>
      <c r="AL724" s="2">
        <f>IF(Table2[[#This Row],[GameIsOver]]=0,0,IF(Table2[[#This Row],[ActualWinner]]=Table2[[#This Row],[AwayTeam]], 1, 0))</f>
        <v>1</v>
      </c>
      <c r="AM724" s="2">
        <f>IF(Table2[[#This Row],[GameIsOver]]=0,0,IF(Table2[[#This Row],[ActualWinner]]=Table2[[#This Row],[HomeTeam]], 1, 0))</f>
        <v>0</v>
      </c>
      <c r="AN724" s="2">
        <f>IF(IFERROR(FIND(Table2[[#This Row],[AwayTeam]], _xlfn.TEXTJOIN(";", 1, $AV$31:$AV$40)), 0) &gt; 0, 1, 0) + IF(IFERROR(FIND(Table2[[#This Row],[HomeTeam]], _xlfn.TEXTJOIN(";", 1, $AV$31:$AV$40)), 0) &gt; 0, 1, 0)</f>
        <v>0</v>
      </c>
    </row>
    <row r="725" spans="1:40" x14ac:dyDescent="0.25">
      <c r="A725" s="4">
        <v>45674</v>
      </c>
      <c r="B725" s="4">
        <v>45675</v>
      </c>
      <c r="C725" s="7" t="s">
        <v>834</v>
      </c>
      <c r="D725" s="2" t="s">
        <v>16</v>
      </c>
      <c r="E725" s="2" t="s">
        <v>30</v>
      </c>
      <c r="F725" s="2">
        <v>1</v>
      </c>
      <c r="G725" s="2">
        <v>2</v>
      </c>
      <c r="H725" s="2" t="str">
        <f t="shared" si="59"/>
        <v>OTT</v>
      </c>
      <c r="I725" s="2" t="s">
        <v>40</v>
      </c>
      <c r="J725" s="2">
        <v>5</v>
      </c>
      <c r="K725" s="2">
        <v>6</v>
      </c>
      <c r="L725" s="2" t="str">
        <f t="shared" si="60"/>
        <v>OTT</v>
      </c>
      <c r="M725" s="2" t="s">
        <v>39</v>
      </c>
      <c r="N725" s="2">
        <f>IF(ISBLANK(Table2[[#This Row],[ActualResult]]), 0, 1)</f>
        <v>1</v>
      </c>
      <c r="O725" s="2" t="str">
        <f>IF(ISBLANK(Table2[[#This Row],[ActualResult]]), "_", IF(Table2[[#This Row],[ActualWinner]]=Table2[[#This Row],[PredictedWinner]], "Y", "N"))</f>
        <v>Y</v>
      </c>
      <c r="P725" s="2" t="str">
        <f>IF(Table2[[#This Row],[ActualAwayScore]]&gt;Table2[[#This Row],[PredictedAwayScore]], "N", IF(ISBLANK(Table2[[#This Row],[ActualResult]]), "_", IF(Table2[[#This Row],[ActualAwayScore]]=Table2[[#This Row],[PredictedAwayScore]], "Y", "N")))</f>
        <v>N</v>
      </c>
      <c r="Q725" s="2" t="str">
        <f>IF(Table2[[#This Row],[ActualHomeScore]]&gt;Table2[[#This Row],[PredictedHomeScore]],"N", IF(ISBLANK(Table2[[#This Row],[ActualResult]]), "_", IF(Table2[[#This Row],[ActualHomeScore]]=Table2[[#This Row],[PredictedHomeScore]], "Y", "N")))</f>
        <v>N</v>
      </c>
      <c r="R725" s="2">
        <v>1</v>
      </c>
      <c r="S725" s="2" t="str">
        <f t="shared" si="61"/>
        <v>BOS</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1</v>
      </c>
      <c r="AB725" s="2">
        <f>IF(Table2[[#This Row],[GameIsOver]]= 0, 0, IF(Table2[[#This Row],[ActualWinner]]=Table2[[#This Row],[HomeTeam]], 2, IF(OR(Table2[[#This Row],[ActualResult]]="OT", Table2[[#This Row],[ActualResult]]="SO"), 1, 0)))</f>
        <v>2</v>
      </c>
      <c r="AC725" s="32">
        <f>(($AX$11)*IF(Table2[[#This Row],[CorrectWinnerPrediction]]="Y", 1, 0))+(($AX$12)*IF(Table2[[#This Row],[CorrectAwayScorePrediction]]="Y", 1, 0))+(($AX$13)*IF(Table2[[#This Row],[CorrectHomeScorePrediction]]="Y", 1, 0))</f>
        <v>0.8</v>
      </c>
      <c r="AD7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4</v>
      </c>
      <c r="AG725" s="2">
        <f>Table2[[#This Row],[ActualHomeScore]]-Table2[[#This Row],[PredictedHomeScore]]</f>
        <v>4</v>
      </c>
      <c r="AH725" s="2">
        <f t="shared" si="62"/>
        <v>2</v>
      </c>
      <c r="AI725" s="2">
        <f t="shared" si="63"/>
        <v>15</v>
      </c>
      <c r="AJ725" s="2">
        <v>3</v>
      </c>
      <c r="AK725" s="4">
        <v>45677</v>
      </c>
      <c r="AL725" s="2">
        <f>IF(Table2[[#This Row],[GameIsOver]]=0,0,IF(Table2[[#This Row],[ActualWinner]]=Table2[[#This Row],[AwayTeam]], 1, 0))</f>
        <v>0</v>
      </c>
      <c r="AM725" s="2">
        <f>IF(Table2[[#This Row],[GameIsOver]]=0,0,IF(Table2[[#This Row],[ActualWinner]]=Table2[[#This Row],[HomeTeam]], 1, 0))</f>
        <v>1</v>
      </c>
      <c r="AN725" s="2">
        <f>IF(IFERROR(FIND(Table2[[#This Row],[AwayTeam]], _xlfn.TEXTJOIN(";", 1, $AV$31:$AV$40)), 0) &gt; 0, 1, 0) + IF(IFERROR(FIND(Table2[[#This Row],[HomeTeam]], _xlfn.TEXTJOIN(";", 1, $AV$31:$AV$40)), 0) &gt; 0, 1, 0)</f>
        <v>1</v>
      </c>
    </row>
    <row r="726" spans="1:40" x14ac:dyDescent="0.25">
      <c r="A726" s="4">
        <v>45674</v>
      </c>
      <c r="B726" s="4">
        <v>45675</v>
      </c>
      <c r="C726" s="7" t="s">
        <v>835</v>
      </c>
      <c r="D726" s="2" t="s">
        <v>34</v>
      </c>
      <c r="E726" s="2" t="s">
        <v>26</v>
      </c>
      <c r="F726" s="2">
        <v>1</v>
      </c>
      <c r="G726" s="2">
        <v>3</v>
      </c>
      <c r="H726" s="2" t="str">
        <f t="shared" si="59"/>
        <v>COL</v>
      </c>
      <c r="I726" s="2" t="s">
        <v>40</v>
      </c>
      <c r="J726" s="2">
        <v>3</v>
      </c>
      <c r="K726" s="2">
        <v>6</v>
      </c>
      <c r="L726" s="2" t="str">
        <f t="shared" si="60"/>
        <v>COL</v>
      </c>
      <c r="M726" s="2" t="s">
        <v>40</v>
      </c>
      <c r="N726" s="2">
        <f>IF(ISBLANK(Table2[[#This Row],[ActualResult]]), 0, 1)</f>
        <v>1</v>
      </c>
      <c r="O726" s="2" t="str">
        <f>IF(ISBLANK(Table2[[#This Row],[ActualResult]]), "_", IF(Table2[[#This Row],[ActualWinner]]=Table2[[#This Row],[PredictedWinner]], "Y", "N"))</f>
        <v>Y</v>
      </c>
      <c r="P726" s="2" t="str">
        <f>IF(Table2[[#This Row],[ActualAwayScore]]&gt;Table2[[#This Row],[PredictedAwayScore]], "N", IF(ISBLANK(Table2[[#This Row],[ActualResult]]), "_", IF(Table2[[#This Row],[ActualAwayScore]]=Table2[[#This Row],[PredictedAwayScore]], "Y", "N")))</f>
        <v>N</v>
      </c>
      <c r="Q726" s="2" t="str">
        <f>IF(Table2[[#This Row],[ActualHomeScore]]&gt;Table2[[#This Row],[PredictedHomeScore]],"N", IF(ISBLANK(Table2[[#This Row],[ActualResult]]), "_", IF(Table2[[#This Row],[ActualHomeScore]]=Table2[[#This Row],[PredictedHomeScore]], "Y", "N")))</f>
        <v>N</v>
      </c>
      <c r="R726" s="2">
        <v>1</v>
      </c>
      <c r="S726" s="2" t="str">
        <f t="shared" si="61"/>
        <v>DAL</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2</v>
      </c>
      <c r="AC726" s="32">
        <f>(($AX$11)*IF(Table2[[#This Row],[CorrectWinnerPrediction]]="Y", 1, 0))+(($AX$12)*IF(Table2[[#This Row],[CorrectAwayScorePrediction]]="Y", 1, 0))+(($AX$13)*IF(Table2[[#This Row],[CorrectHomeScorePrediction]]="Y", 1, 0))</f>
        <v>0.8</v>
      </c>
      <c r="AD7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2</v>
      </c>
      <c r="AG726" s="2">
        <f>Table2[[#This Row],[ActualHomeScore]]-Table2[[#This Row],[PredictedHomeScore]]</f>
        <v>3</v>
      </c>
      <c r="AH726" s="2">
        <f t="shared" si="62"/>
        <v>2</v>
      </c>
      <c r="AI726" s="2">
        <f t="shared" si="63"/>
        <v>15</v>
      </c>
      <c r="AJ726" s="2">
        <v>4</v>
      </c>
      <c r="AK726" s="4">
        <v>45677</v>
      </c>
      <c r="AL726" s="2">
        <f>IF(Table2[[#This Row],[GameIsOver]]=0,0,IF(Table2[[#This Row],[ActualWinner]]=Table2[[#This Row],[AwayTeam]], 1, 0))</f>
        <v>0</v>
      </c>
      <c r="AM726" s="2">
        <f>IF(Table2[[#This Row],[GameIsOver]]=0,0,IF(Table2[[#This Row],[ActualWinner]]=Table2[[#This Row],[HomeTeam]], 1, 0))</f>
        <v>1</v>
      </c>
      <c r="AN726" s="2">
        <f>IF(IFERROR(FIND(Table2[[#This Row],[AwayTeam]], _xlfn.TEXTJOIN(";", 1, $AV$31:$AV$40)), 0) &gt; 0, 1, 0) + IF(IFERROR(FIND(Table2[[#This Row],[HomeTeam]], _xlfn.TEXTJOIN(";", 1, $AV$31:$AV$40)), 0) &gt; 0, 1, 0)</f>
        <v>0</v>
      </c>
    </row>
    <row r="727" spans="1:40" x14ac:dyDescent="0.25">
      <c r="A727" s="4">
        <v>45674</v>
      </c>
      <c r="B727" s="4">
        <v>45675</v>
      </c>
      <c r="C727" s="7" t="s">
        <v>836</v>
      </c>
      <c r="D727" s="2" t="s">
        <v>47</v>
      </c>
      <c r="E727" s="2" t="s">
        <v>14</v>
      </c>
      <c r="F727" s="2">
        <v>2</v>
      </c>
      <c r="G727" s="2">
        <v>4</v>
      </c>
      <c r="H727" s="2" t="str">
        <f t="shared" si="59"/>
        <v>FLA</v>
      </c>
      <c r="I727" s="2" t="s">
        <v>40</v>
      </c>
      <c r="J727" s="2">
        <v>0</v>
      </c>
      <c r="K727" s="2">
        <v>3</v>
      </c>
      <c r="L727" s="2" t="str">
        <f t="shared" si="60"/>
        <v>FLA</v>
      </c>
      <c r="M727" s="2" t="s">
        <v>40</v>
      </c>
      <c r="N727" s="2">
        <f>IF(ISBLANK(Table2[[#This Row],[ActualResult]]), 0, 1)</f>
        <v>1</v>
      </c>
      <c r="O727" s="2" t="str">
        <f>IF(ISBLANK(Table2[[#This Row],[ActualResult]]), "_", IF(Table2[[#This Row],[ActualWinner]]=Table2[[#This Row],[PredictedWinner]], "Y", "N"))</f>
        <v>Y</v>
      </c>
      <c r="P727" s="2" t="str">
        <f>IF(Table2[[#This Row],[ActualAwayScore]]&gt;Table2[[#This Row],[PredictedAwayScore]], "N", IF(ISBLANK(Table2[[#This Row],[ActualResult]]), "_", IF(Table2[[#This Row],[ActualAwayScore]]=Table2[[#This Row],[PredictedAwayScore]], "Y", "N")))</f>
        <v>N</v>
      </c>
      <c r="Q727" s="2" t="str">
        <f>IF(Table2[[#This Row],[ActualHomeScore]]&gt;Table2[[#This Row],[PredictedHomeScore]],"N", IF(ISBLANK(Table2[[#This Row],[ActualResult]]), "_", IF(Table2[[#This Row],[ActualHomeScore]]=Table2[[#This Row],[PredictedHomeScore]], "Y", "N")))</f>
        <v>N</v>
      </c>
      <c r="R727" s="2">
        <v>1</v>
      </c>
      <c r="S727" s="2" t="str">
        <f t="shared" si="61"/>
        <v>ANA</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1</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2</v>
      </c>
      <c r="AC727" s="32">
        <f>(($AX$11)*IF(Table2[[#This Row],[CorrectWinnerPrediction]]="Y", 1, 0))+(($AX$12)*IF(Table2[[#This Row],[CorrectAwayScorePrediction]]="Y", 1, 0))+(($AX$13)*IF(Table2[[#This Row],[CorrectHomeScorePrediction]]="Y", 1, 0))</f>
        <v>0.8</v>
      </c>
      <c r="AD7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-2</v>
      </c>
      <c r="AG727" s="2">
        <f>Table2[[#This Row],[ActualHomeScore]]-Table2[[#This Row],[PredictedHomeScore]]</f>
        <v>-1</v>
      </c>
      <c r="AH727" s="2">
        <f t="shared" si="62"/>
        <v>2</v>
      </c>
      <c r="AI727" s="2">
        <f t="shared" si="63"/>
        <v>15</v>
      </c>
      <c r="AJ727" s="2">
        <v>5</v>
      </c>
      <c r="AK727" s="4">
        <v>45677</v>
      </c>
      <c r="AL727" s="2">
        <f>IF(Table2[[#This Row],[GameIsOver]]=0,0,IF(Table2[[#This Row],[ActualWinner]]=Table2[[#This Row],[AwayTeam]], 1, 0))</f>
        <v>0</v>
      </c>
      <c r="AM727" s="2">
        <f>IF(Table2[[#This Row],[GameIsOver]]=0,0,IF(Table2[[#This Row],[ActualWinner]]=Table2[[#This Row],[HomeTeam]], 1, 0))</f>
        <v>1</v>
      </c>
      <c r="AN727" s="2">
        <f>IF(IFERROR(FIND(Table2[[#This Row],[AwayTeam]], _xlfn.TEXTJOIN(";", 1, $AV$31:$AV$40)), 0) &gt; 0, 1, 0) + IF(IFERROR(FIND(Table2[[#This Row],[HomeTeam]], _xlfn.TEXTJOIN(";", 1, $AV$31:$AV$40)), 0) &gt; 0, 1, 0)</f>
        <v>0</v>
      </c>
    </row>
    <row r="728" spans="1:40" x14ac:dyDescent="0.25">
      <c r="A728" s="4">
        <v>45674</v>
      </c>
      <c r="B728" s="4">
        <v>45675</v>
      </c>
      <c r="C728" s="7" t="s">
        <v>837</v>
      </c>
      <c r="D728" s="2" t="s">
        <v>18</v>
      </c>
      <c r="E728" s="2" t="s">
        <v>19</v>
      </c>
      <c r="F728" s="2">
        <v>2</v>
      </c>
      <c r="G728" s="2">
        <v>3</v>
      </c>
      <c r="H728" s="2" t="str">
        <f t="shared" si="59"/>
        <v>MTL</v>
      </c>
      <c r="I728" s="2" t="s">
        <v>77</v>
      </c>
      <c r="J728" s="2">
        <v>7</v>
      </c>
      <c r="K728" s="2">
        <v>3</v>
      </c>
      <c r="L728" s="2" t="str">
        <f t="shared" si="60"/>
        <v>TOR</v>
      </c>
      <c r="M728" s="2" t="s">
        <v>40</v>
      </c>
      <c r="N728" s="2">
        <f>IF(ISBLANK(Table2[[#This Row],[ActualResult]]), 0, 1)</f>
        <v>1</v>
      </c>
      <c r="O728" s="2" t="str">
        <f>IF(ISBLANK(Table2[[#This Row],[ActualResult]]), "_", IF(Table2[[#This Row],[ActualWinner]]=Table2[[#This Row],[PredictedWinner]], "Y", "N"))</f>
        <v>N</v>
      </c>
      <c r="P728" s="2" t="str">
        <f>IF(Table2[[#This Row],[ActualAwayScore]]&gt;Table2[[#This Row],[PredictedAwayScore]], "N", IF(ISBLANK(Table2[[#This Row],[ActualResult]]), "_", IF(Table2[[#This Row],[ActualAwayScore]]=Table2[[#This Row],[PredictedAwayScore]], "Y", "N")))</f>
        <v>N</v>
      </c>
      <c r="Q728" s="2" t="str">
        <f>IF(Table2[[#This Row],[ActualHomeScore]]&gt;Table2[[#This Row],[PredictedHomeScore]],"N", IF(ISBLANK(Table2[[#This Row],[ActualResult]]), "_", IF(Table2[[#This Row],[ActualHomeScore]]=Table2[[#This Row],[PredictedHomeScore]], "Y", "N")))</f>
        <v>Y</v>
      </c>
      <c r="R728" s="2">
        <v>1</v>
      </c>
      <c r="S728" s="2" t="str">
        <f t="shared" si="61"/>
        <v>MTL</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2</v>
      </c>
      <c r="AB728" s="2">
        <f>IF(Table2[[#This Row],[GameIsOver]]= 0, 0, IF(Table2[[#This Row],[ActualWinner]]=Table2[[#This Row],[HomeTeam]], 2, IF(OR(Table2[[#This Row],[ActualResult]]="OT", Table2[[#This Row],[ActualResult]]="SO"), 1, 0)))</f>
        <v>0</v>
      </c>
      <c r="AC728" s="32">
        <f>(($AX$11)*IF(Table2[[#This Row],[CorrectWinnerPrediction]]="Y", 1, 0))+(($AX$12)*IF(Table2[[#This Row],[CorrectAwayScorePrediction]]="Y", 1, 0))+(($AX$13)*IF(Table2[[#This Row],[CorrectHomeScorePrediction]]="Y", 1, 0))</f>
        <v>0.1</v>
      </c>
      <c r="AD7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5</v>
      </c>
      <c r="AG728" s="2">
        <f>Table2[[#This Row],[ActualHomeScore]]-Table2[[#This Row],[PredictedHomeScore]]</f>
        <v>0</v>
      </c>
      <c r="AH728" s="2">
        <f t="shared" si="62"/>
        <v>2</v>
      </c>
      <c r="AI728" s="2">
        <f t="shared" si="63"/>
        <v>15</v>
      </c>
      <c r="AJ728" s="2">
        <v>6</v>
      </c>
      <c r="AK728" s="4">
        <v>45677</v>
      </c>
      <c r="AL728" s="2">
        <f>IF(Table2[[#This Row],[GameIsOver]]=0,0,IF(Table2[[#This Row],[ActualWinner]]=Table2[[#This Row],[AwayTeam]], 1, 0))</f>
        <v>1</v>
      </c>
      <c r="AM728" s="2">
        <f>IF(Table2[[#This Row],[GameIsOver]]=0,0,IF(Table2[[#This Row],[ActualWinner]]=Table2[[#This Row],[HomeTeam]], 1, 0))</f>
        <v>0</v>
      </c>
      <c r="AN728" s="2">
        <f>IF(IFERROR(FIND(Table2[[#This Row],[AwayTeam]], _xlfn.TEXTJOIN(";", 1, $AV$31:$AV$40)), 0) &gt; 0, 1, 0) + IF(IFERROR(FIND(Table2[[#This Row],[HomeTeam]], _xlfn.TEXTJOIN(";", 1, $AV$31:$AV$40)), 0) &gt; 0, 1, 0)</f>
        <v>2</v>
      </c>
    </row>
    <row r="729" spans="1:40" x14ac:dyDescent="0.25">
      <c r="A729" s="4">
        <v>45674</v>
      </c>
      <c r="B729" s="4">
        <v>45675</v>
      </c>
      <c r="C729" s="7" t="s">
        <v>838</v>
      </c>
      <c r="D729" s="2" t="s">
        <v>31</v>
      </c>
      <c r="E729" s="2" t="s">
        <v>43</v>
      </c>
      <c r="F729" s="2">
        <v>4</v>
      </c>
      <c r="G729" s="2">
        <v>3</v>
      </c>
      <c r="H729" s="2" t="str">
        <f t="shared" si="59"/>
        <v>DET</v>
      </c>
      <c r="I729" s="2" t="s">
        <v>77</v>
      </c>
      <c r="J729" s="2">
        <v>1</v>
      </c>
      <c r="K729" s="2">
        <v>5</v>
      </c>
      <c r="L729" s="2" t="str">
        <f t="shared" si="60"/>
        <v>TBL</v>
      </c>
      <c r="M729" s="2" t="s">
        <v>40</v>
      </c>
      <c r="N729" s="2">
        <f>IF(ISBLANK(Table2[[#This Row],[ActualResult]]), 0, 1)</f>
        <v>1</v>
      </c>
      <c r="O729" s="2" t="str">
        <f>IF(ISBLANK(Table2[[#This Row],[ActualResult]]), "_", IF(Table2[[#This Row],[ActualWinner]]=Table2[[#This Row],[PredictedWinner]], "Y", "N"))</f>
        <v>N</v>
      </c>
      <c r="P729" s="2" t="str">
        <f>IF(Table2[[#This Row],[ActualAwayScore]]&gt;Table2[[#This Row],[PredictedAwayScore]], "N", IF(ISBLANK(Table2[[#This Row],[ActualResult]]), "_", IF(Table2[[#This Row],[ActualAwayScore]]=Table2[[#This Row],[PredictedAwayScore]], "Y", "N")))</f>
        <v>N</v>
      </c>
      <c r="Q729" s="2" t="str">
        <f>IF(Table2[[#This Row],[ActualHomeScore]]&gt;Table2[[#This Row],[PredictedHomeScore]],"N", IF(ISBLANK(Table2[[#This Row],[ActualResult]]), "_", IF(Table2[[#This Row],[ActualHomeScore]]=Table2[[#This Row],[PredictedHomeScore]], "Y", "N")))</f>
        <v>N</v>
      </c>
      <c r="R729" s="2">
        <v>1</v>
      </c>
      <c r="S729" s="2" t="str">
        <f t="shared" si="61"/>
        <v>DET</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2</v>
      </c>
      <c r="AC729" s="32">
        <f>(($AX$11)*IF(Table2[[#This Row],[CorrectWinnerPrediction]]="Y", 1, 0))+(($AX$12)*IF(Table2[[#This Row],[CorrectAwayScorePrediction]]="Y", 1, 0))+(($AX$13)*IF(Table2[[#This Row],[CorrectHomeScorePrediction]]="Y", 1, 0))</f>
        <v>0</v>
      </c>
      <c r="AD7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-3</v>
      </c>
      <c r="AG729" s="2">
        <f>Table2[[#This Row],[ActualHomeScore]]-Table2[[#This Row],[PredictedHomeScore]]</f>
        <v>2</v>
      </c>
      <c r="AH729" s="2">
        <f t="shared" si="62"/>
        <v>2</v>
      </c>
      <c r="AI729" s="2">
        <f t="shared" si="63"/>
        <v>15</v>
      </c>
      <c r="AJ729" s="2">
        <v>7</v>
      </c>
      <c r="AK729" s="4">
        <v>45678</v>
      </c>
      <c r="AL729" s="2">
        <f>IF(Table2[[#This Row],[GameIsOver]]=0,0,IF(Table2[[#This Row],[ActualWinner]]=Table2[[#This Row],[AwayTeam]], 1, 0))</f>
        <v>0</v>
      </c>
      <c r="AM729" s="2">
        <f>IF(Table2[[#This Row],[GameIsOver]]=0,0,IF(Table2[[#This Row],[ActualWinner]]=Table2[[#This Row],[HomeTeam]], 1, 0))</f>
        <v>1</v>
      </c>
      <c r="AN729" s="2">
        <f>IF(IFERROR(FIND(Table2[[#This Row],[AwayTeam]], _xlfn.TEXTJOIN(";", 1, $AV$31:$AV$40)), 0) &gt; 0, 1, 0) + IF(IFERROR(FIND(Table2[[#This Row],[HomeTeam]], _xlfn.TEXTJOIN(";", 1, $AV$31:$AV$40)), 0) &gt; 0, 1, 0)</f>
        <v>0</v>
      </c>
    </row>
    <row r="730" spans="1:40" x14ac:dyDescent="0.25">
      <c r="A730" s="4">
        <v>45674</v>
      </c>
      <c r="B730" s="4">
        <v>45675</v>
      </c>
      <c r="C730" s="7" t="s">
        <v>839</v>
      </c>
      <c r="D730" s="2" t="s">
        <v>36</v>
      </c>
      <c r="E730" s="2" t="s">
        <v>20</v>
      </c>
      <c r="F730" s="2">
        <v>1</v>
      </c>
      <c r="G730" s="2">
        <v>3</v>
      </c>
      <c r="H730" s="2" t="str">
        <f t="shared" si="59"/>
        <v>NYR</v>
      </c>
      <c r="I730" s="2" t="s">
        <v>40</v>
      </c>
      <c r="J730" s="2">
        <v>0</v>
      </c>
      <c r="K730" s="2">
        <v>1</v>
      </c>
      <c r="L730" s="2" t="str">
        <f t="shared" si="60"/>
        <v>NYR</v>
      </c>
      <c r="M730" s="2" t="s">
        <v>39</v>
      </c>
      <c r="N730" s="2">
        <f>IF(ISBLANK(Table2[[#This Row],[ActualResult]]), 0, 1)</f>
        <v>1</v>
      </c>
      <c r="O730" s="2" t="str">
        <f>IF(ISBLANK(Table2[[#This Row],[ActualResult]]), "_", IF(Table2[[#This Row],[ActualWinner]]=Table2[[#This Row],[PredictedWinner]], "Y", "N"))</f>
        <v>Y</v>
      </c>
      <c r="P730" s="2" t="str">
        <f>IF(Table2[[#This Row],[ActualAwayScore]]&gt;Table2[[#This Row],[PredictedAwayScore]], "N", IF(ISBLANK(Table2[[#This Row],[ActualResult]]), "_", IF(Table2[[#This Row],[ActualAwayScore]]=Table2[[#This Row],[PredictedAwayScore]], "Y", "N")))</f>
        <v>N</v>
      </c>
      <c r="Q730" s="2" t="str">
        <f>IF(Table2[[#This Row],[ActualHomeScore]]&gt;Table2[[#This Row],[PredictedHomeScore]],"N", IF(ISBLANK(Table2[[#This Row],[ActualResult]]), "_", IF(Table2[[#This Row],[ActualHomeScore]]=Table2[[#This Row],[PredictedHomeScore]], "Y", "N")))</f>
        <v>N</v>
      </c>
      <c r="R730" s="2">
        <v>1</v>
      </c>
      <c r="S730" s="2" t="str">
        <f t="shared" si="61"/>
        <v>CBJ</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1</v>
      </c>
      <c r="AA730" s="2">
        <f>IF(Table2[[#This Row],[GameIsOver]]=0,0, IF(Table2[[#This Row],[ActualWinner]]=Table2[[#This Row],[AwayTeam]], 2, IF(OR(Table2[[#This Row],[ActualResult]]="OT", Table2[[#This Row],[ActualResult]]="SO"), 1, 0)))</f>
        <v>1</v>
      </c>
      <c r="AB730" s="2">
        <f>IF(Table2[[#This Row],[GameIsOver]]= 0, 0, IF(Table2[[#This Row],[ActualWinner]]=Table2[[#This Row],[HomeTeam]], 2, IF(OR(Table2[[#This Row],[ActualResult]]="OT", Table2[[#This Row],[ActualResult]]="SO"), 1, 0)))</f>
        <v>2</v>
      </c>
      <c r="AC730" s="32">
        <f>(($AX$11)*IF(Table2[[#This Row],[CorrectWinnerPrediction]]="Y", 1, 0))+(($AX$12)*IF(Table2[[#This Row],[CorrectAwayScorePrediction]]="Y", 1, 0))+(($AX$13)*IF(Table2[[#This Row],[CorrectHomeScorePrediction]]="Y", 1, 0))</f>
        <v>0.8</v>
      </c>
      <c r="AD7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-1</v>
      </c>
      <c r="AG730" s="2">
        <f>Table2[[#This Row],[ActualHomeScore]]-Table2[[#This Row],[PredictedHomeScore]]</f>
        <v>-2</v>
      </c>
      <c r="AH730" s="2">
        <f t="shared" si="62"/>
        <v>2</v>
      </c>
      <c r="AI730" s="2">
        <f t="shared" si="63"/>
        <v>15</v>
      </c>
      <c r="AJ730" s="2">
        <v>8</v>
      </c>
      <c r="AK730" s="4">
        <v>45678</v>
      </c>
      <c r="AL730" s="2">
        <f>IF(Table2[[#This Row],[GameIsOver]]=0,0,IF(Table2[[#This Row],[ActualWinner]]=Table2[[#This Row],[AwayTeam]], 1, 0))</f>
        <v>0</v>
      </c>
      <c r="AM730" s="2">
        <f>IF(Table2[[#This Row],[GameIsOver]]=0,0,IF(Table2[[#This Row],[ActualWinner]]=Table2[[#This Row],[HomeTeam]], 1, 0))</f>
        <v>1</v>
      </c>
      <c r="AN730" s="2">
        <f>IF(IFERROR(FIND(Table2[[#This Row],[AwayTeam]], _xlfn.TEXTJOIN(";", 1, $AV$31:$AV$40)), 0) &gt; 0, 1, 0) + IF(IFERROR(FIND(Table2[[#This Row],[HomeTeam]], _xlfn.TEXTJOIN(";", 1, $AV$31:$AV$40)), 0) &gt; 0, 1, 0)</f>
        <v>0</v>
      </c>
    </row>
    <row r="731" spans="1:40" x14ac:dyDescent="0.25">
      <c r="A731" s="4">
        <v>45674</v>
      </c>
      <c r="B731" s="4">
        <v>45675</v>
      </c>
      <c r="C731" s="7" t="s">
        <v>840</v>
      </c>
      <c r="D731" s="2" t="s">
        <v>21</v>
      </c>
      <c r="E731" s="2" t="s">
        <v>46</v>
      </c>
      <c r="F731" s="2">
        <v>2</v>
      </c>
      <c r="G731" s="2">
        <v>5</v>
      </c>
      <c r="H731" s="2" t="str">
        <f t="shared" si="59"/>
        <v>WSH</v>
      </c>
      <c r="I731" s="2" t="s">
        <v>40</v>
      </c>
      <c r="J731" s="2">
        <v>1</v>
      </c>
      <c r="K731" s="2">
        <v>4</v>
      </c>
      <c r="L731" s="2" t="str">
        <f t="shared" si="60"/>
        <v>WSH</v>
      </c>
      <c r="M731" s="2" t="s">
        <v>40</v>
      </c>
      <c r="N731" s="2">
        <f>IF(ISBLANK(Table2[[#This Row],[ActualResult]]), 0, 1)</f>
        <v>1</v>
      </c>
      <c r="O731" s="2" t="str">
        <f>IF(ISBLANK(Table2[[#This Row],[ActualResult]]), "_", IF(Table2[[#This Row],[ActualWinner]]=Table2[[#This Row],[PredictedWinner]], "Y", "N"))</f>
        <v>Y</v>
      </c>
      <c r="P731" s="2" t="str">
        <f>IF(Table2[[#This Row],[ActualAwayScore]]&gt;Table2[[#This Row],[PredictedAwayScore]], "N", IF(ISBLANK(Table2[[#This Row],[ActualResult]]), "_", IF(Table2[[#This Row],[ActualAwayScore]]=Table2[[#This Row],[PredictedAwayScore]], "Y", "N")))</f>
        <v>N</v>
      </c>
      <c r="Q731" s="2" t="str">
        <f>IF(Table2[[#This Row],[ActualHomeScore]]&gt;Table2[[#This Row],[PredictedHomeScore]],"N", IF(ISBLANK(Table2[[#This Row],[ActualResult]]), "_", IF(Table2[[#This Row],[ActualHomeScore]]=Table2[[#This Row],[PredictedHomeScore]], "Y", "N")))</f>
        <v>N</v>
      </c>
      <c r="R731" s="2">
        <v>1</v>
      </c>
      <c r="S731" s="2" t="str">
        <f t="shared" si="61"/>
        <v>PIT</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2</v>
      </c>
      <c r="AC731" s="32">
        <f>(($AX$11)*IF(Table2[[#This Row],[CorrectWinnerPrediction]]="Y", 1, 0))+(($AX$12)*IF(Table2[[#This Row],[CorrectAwayScorePrediction]]="Y", 1, 0))+(($AX$13)*IF(Table2[[#This Row],[CorrectHomeScorePrediction]]="Y", 1, 0))</f>
        <v>0.8</v>
      </c>
      <c r="AD7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-1</v>
      </c>
      <c r="AG731" s="2">
        <f>Table2[[#This Row],[ActualHomeScore]]-Table2[[#This Row],[PredictedHomeScore]]</f>
        <v>-1</v>
      </c>
      <c r="AH731" s="2">
        <f t="shared" si="62"/>
        <v>2</v>
      </c>
      <c r="AI731" s="2">
        <f t="shared" si="63"/>
        <v>15</v>
      </c>
      <c r="AJ731" s="2">
        <v>9</v>
      </c>
      <c r="AK731" s="4">
        <v>45678</v>
      </c>
      <c r="AL731" s="2">
        <f>IF(Table2[[#This Row],[GameIsOver]]=0,0,IF(Table2[[#This Row],[ActualWinner]]=Table2[[#This Row],[AwayTeam]], 1, 0))</f>
        <v>0</v>
      </c>
      <c r="AM731" s="2">
        <f>IF(Table2[[#This Row],[GameIsOver]]=0,0,IF(Table2[[#This Row],[ActualWinner]]=Table2[[#This Row],[HomeTeam]], 1, 0))</f>
        <v>1</v>
      </c>
      <c r="AN731" s="2">
        <f>IF(IFERROR(FIND(Table2[[#This Row],[AwayTeam]], _xlfn.TEXTJOIN(";", 1, $AV$31:$AV$40)), 0) &gt; 0, 1, 0) + IF(IFERROR(FIND(Table2[[#This Row],[HomeTeam]], _xlfn.TEXTJOIN(";", 1, $AV$31:$AV$40)), 0) &gt; 0, 1, 0)</f>
        <v>0</v>
      </c>
    </row>
    <row r="732" spans="1:40" x14ac:dyDescent="0.25">
      <c r="A732" s="4">
        <v>45674</v>
      </c>
      <c r="B732" s="4">
        <v>45675</v>
      </c>
      <c r="C732" s="7" t="s">
        <v>841</v>
      </c>
      <c r="D732" s="2" t="s">
        <v>24</v>
      </c>
      <c r="E732" s="2" t="s">
        <v>22</v>
      </c>
      <c r="F732" s="2">
        <v>2</v>
      </c>
      <c r="G732" s="2">
        <v>1</v>
      </c>
      <c r="H732" s="2" t="str">
        <f t="shared" si="59"/>
        <v>CGY</v>
      </c>
      <c r="I732" s="2" t="s">
        <v>77</v>
      </c>
      <c r="J732" s="2">
        <v>3</v>
      </c>
      <c r="K732" s="2">
        <v>1</v>
      </c>
      <c r="L732" s="2" t="str">
        <f t="shared" si="60"/>
        <v>CGY</v>
      </c>
      <c r="M732" s="2" t="s">
        <v>40</v>
      </c>
      <c r="N732" s="2">
        <f>IF(ISBLANK(Table2[[#This Row],[ActualResult]]), 0, 1)</f>
        <v>1</v>
      </c>
      <c r="O732" s="2" t="str">
        <f>IF(ISBLANK(Table2[[#This Row],[ActualResult]]), "_", IF(Table2[[#This Row],[ActualWinner]]=Table2[[#This Row],[PredictedWinner]], "Y", "N"))</f>
        <v>Y</v>
      </c>
      <c r="P732" s="2" t="str">
        <f>IF(Table2[[#This Row],[ActualAwayScore]]&gt;Table2[[#This Row],[PredictedAwayScore]], "N", IF(ISBLANK(Table2[[#This Row],[ActualResult]]), "_", IF(Table2[[#This Row],[ActualAwayScore]]=Table2[[#This Row],[PredictedAwayScore]], "Y", "N")))</f>
        <v>N</v>
      </c>
      <c r="Q732" s="2" t="str">
        <f>IF(Table2[[#This Row],[ActualHomeScore]]&gt;Table2[[#This Row],[PredictedHomeScore]],"N", IF(ISBLANK(Table2[[#This Row],[ActualResult]]), "_", IF(Table2[[#This Row],[ActualHomeScore]]=Table2[[#This Row],[PredictedHomeScore]], "Y", "N")))</f>
        <v>Y</v>
      </c>
      <c r="R732" s="2">
        <v>1</v>
      </c>
      <c r="S732" s="2" t="str">
        <f t="shared" si="61"/>
        <v>WPG</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2</v>
      </c>
      <c r="AB732" s="2">
        <f>IF(Table2[[#This Row],[GameIsOver]]= 0, 0, IF(Table2[[#This Row],[ActualWinner]]=Table2[[#This Row],[HomeTeam]], 2, IF(OR(Table2[[#This Row],[ActualResult]]="OT", Table2[[#This Row],[ActualResult]]="SO"), 1, 0)))</f>
        <v>0</v>
      </c>
      <c r="AC732" s="32">
        <f>(($AX$11)*IF(Table2[[#This Row],[CorrectWinnerPrediction]]="Y", 1, 0))+(($AX$12)*IF(Table2[[#This Row],[CorrectAwayScorePrediction]]="Y", 1, 0))+(($AX$13)*IF(Table2[[#This Row],[CorrectHomeScorePrediction]]="Y", 1, 0))</f>
        <v>0.9</v>
      </c>
      <c r="AD7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1</v>
      </c>
      <c r="AG732" s="2">
        <f>Table2[[#This Row],[ActualHomeScore]]-Table2[[#This Row],[PredictedHomeScore]]</f>
        <v>0</v>
      </c>
      <c r="AH732" s="2">
        <f t="shared" si="62"/>
        <v>2</v>
      </c>
      <c r="AI732" s="2">
        <f t="shared" si="63"/>
        <v>15</v>
      </c>
      <c r="AJ732" s="2">
        <v>1</v>
      </c>
      <c r="AK732" s="4">
        <v>45677</v>
      </c>
      <c r="AL732" s="2">
        <f>IF(Table2[[#This Row],[GameIsOver]]=0,0,IF(Table2[[#This Row],[ActualWinner]]=Table2[[#This Row],[AwayTeam]], 1, 0))</f>
        <v>1</v>
      </c>
      <c r="AM732" s="2">
        <f>IF(Table2[[#This Row],[GameIsOver]]=0,0,IF(Table2[[#This Row],[ActualWinner]]=Table2[[#This Row],[HomeTeam]], 1, 0))</f>
        <v>0</v>
      </c>
      <c r="AN732" s="2">
        <f>IF(IFERROR(FIND(Table2[[#This Row],[AwayTeam]], _xlfn.TEXTJOIN(";", 1, $AV$31:$AV$40)), 0) &gt; 0, 1, 0) + IF(IFERROR(FIND(Table2[[#This Row],[HomeTeam]], _xlfn.TEXTJOIN(";", 1, $AV$31:$AV$40)), 0) &gt; 0, 1, 0)</f>
        <v>2</v>
      </c>
    </row>
    <row r="733" spans="1:40" x14ac:dyDescent="0.25">
      <c r="A733" s="4">
        <v>45674</v>
      </c>
      <c r="B733" s="4">
        <v>45675</v>
      </c>
      <c r="C733" s="7" t="s">
        <v>842</v>
      </c>
      <c r="D733" s="2" t="s">
        <v>38</v>
      </c>
      <c r="E733" s="2" t="s">
        <v>33</v>
      </c>
      <c r="F733" s="2">
        <v>2</v>
      </c>
      <c r="G733" s="2">
        <v>3</v>
      </c>
      <c r="H733" s="2" t="str">
        <f t="shared" si="59"/>
        <v>NYI</v>
      </c>
      <c r="I733" s="2" t="s">
        <v>40</v>
      </c>
      <c r="J733" s="2">
        <v>1</v>
      </c>
      <c r="K733" s="2">
        <v>4</v>
      </c>
      <c r="L733" s="2" t="str">
        <f t="shared" si="60"/>
        <v>NYI</v>
      </c>
      <c r="M733" s="2" t="s">
        <v>40</v>
      </c>
      <c r="N733" s="2">
        <f>IF(ISBLANK(Table2[[#This Row],[ActualResult]]), 0, 1)</f>
        <v>1</v>
      </c>
      <c r="O733" s="2" t="str">
        <f>IF(ISBLANK(Table2[[#This Row],[ActualResult]]), "_", IF(Table2[[#This Row],[ActualWinner]]=Table2[[#This Row],[PredictedWinner]], "Y", "N"))</f>
        <v>Y</v>
      </c>
      <c r="P733" s="2" t="str">
        <f>IF(Table2[[#This Row],[ActualAwayScore]]&gt;Table2[[#This Row],[PredictedAwayScore]], "N", IF(ISBLANK(Table2[[#This Row],[ActualResult]]), "_", IF(Table2[[#This Row],[ActualAwayScore]]=Table2[[#This Row],[PredictedAwayScore]], "Y", "N")))</f>
        <v>N</v>
      </c>
      <c r="Q733" s="2" t="str">
        <f>IF(Table2[[#This Row],[ActualHomeScore]]&gt;Table2[[#This Row],[PredictedHomeScore]],"N", IF(ISBLANK(Table2[[#This Row],[ActualResult]]), "_", IF(Table2[[#This Row],[ActualHomeScore]]=Table2[[#This Row],[PredictedHomeScore]], "Y", "N")))</f>
        <v>N</v>
      </c>
      <c r="R733" s="2">
        <v>1</v>
      </c>
      <c r="S733" s="2" t="str">
        <f t="shared" si="61"/>
        <v>SJS</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2</v>
      </c>
      <c r="AC733" s="32">
        <f>(($AX$11)*IF(Table2[[#This Row],[CorrectWinnerPrediction]]="Y", 1, 0))+(($AX$12)*IF(Table2[[#This Row],[CorrectAwayScorePrediction]]="Y", 1, 0))+(($AX$13)*IF(Table2[[#This Row],[CorrectHomeScorePrediction]]="Y", 1, 0))</f>
        <v>0.8</v>
      </c>
      <c r="AD7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-1</v>
      </c>
      <c r="AG733" s="2">
        <f>Table2[[#This Row],[ActualHomeScore]]-Table2[[#This Row],[PredictedHomeScore]]</f>
        <v>1</v>
      </c>
      <c r="AH733" s="2">
        <f t="shared" si="62"/>
        <v>2</v>
      </c>
      <c r="AI733" s="2">
        <f t="shared" si="63"/>
        <v>15</v>
      </c>
      <c r="AJ733" s="2">
        <v>10</v>
      </c>
      <c r="AK733" s="4">
        <v>45678</v>
      </c>
      <c r="AL733" s="2">
        <f>IF(Table2[[#This Row],[GameIsOver]]=0,0,IF(Table2[[#This Row],[ActualWinner]]=Table2[[#This Row],[AwayTeam]], 1, 0))</f>
        <v>0</v>
      </c>
      <c r="AM733" s="2">
        <f>IF(Table2[[#This Row],[GameIsOver]]=0,0,IF(Table2[[#This Row],[ActualWinner]]=Table2[[#This Row],[HomeTeam]], 1, 0))</f>
        <v>1</v>
      </c>
      <c r="AN733" s="2">
        <f>IF(IFERROR(FIND(Table2[[#This Row],[AwayTeam]], _xlfn.TEXTJOIN(";", 1, $AV$31:$AV$40)), 0) &gt; 0, 1, 0) + IF(IFERROR(FIND(Table2[[#This Row],[HomeTeam]], _xlfn.TEXTJOIN(";", 1, $AV$31:$AV$40)), 0) &gt; 0, 1, 0)</f>
        <v>0</v>
      </c>
    </row>
    <row r="734" spans="1:40" x14ac:dyDescent="0.25">
      <c r="A734" s="4">
        <v>45674</v>
      </c>
      <c r="B734" s="4">
        <v>45675</v>
      </c>
      <c r="C734" s="7" t="s">
        <v>843</v>
      </c>
      <c r="D734" s="2" t="s">
        <v>27</v>
      </c>
      <c r="E734" s="2" t="s">
        <v>17</v>
      </c>
      <c r="F734" s="2">
        <v>2</v>
      </c>
      <c r="G734" s="2">
        <v>4</v>
      </c>
      <c r="H734" s="2" t="str">
        <f t="shared" si="59"/>
        <v>CHI</v>
      </c>
      <c r="I734" s="2" t="s">
        <v>40</v>
      </c>
      <c r="J734" s="2">
        <v>3</v>
      </c>
      <c r="K734" s="2">
        <v>5</v>
      </c>
      <c r="L734" s="2" t="str">
        <f t="shared" si="60"/>
        <v>CHI</v>
      </c>
      <c r="M734" s="2" t="s">
        <v>40</v>
      </c>
      <c r="N734" s="2">
        <f>IF(ISBLANK(Table2[[#This Row],[ActualResult]]), 0, 1)</f>
        <v>1</v>
      </c>
      <c r="O734" s="2" t="str">
        <f>IF(ISBLANK(Table2[[#This Row],[ActualResult]]), "_", IF(Table2[[#This Row],[ActualWinner]]=Table2[[#This Row],[PredictedWinner]], "Y", "N"))</f>
        <v>Y</v>
      </c>
      <c r="P734" s="2" t="str">
        <f>IF(Table2[[#This Row],[ActualAwayScore]]&gt;Table2[[#This Row],[PredictedAwayScore]], "N", IF(ISBLANK(Table2[[#This Row],[ActualResult]]), "_", IF(Table2[[#This Row],[ActualAwayScore]]=Table2[[#This Row],[PredictedAwayScore]], "Y", "N")))</f>
        <v>N</v>
      </c>
      <c r="Q734" s="2" t="str">
        <f>IF(Table2[[#This Row],[ActualHomeScore]]&gt;Table2[[#This Row],[PredictedHomeScore]],"N", IF(ISBLANK(Table2[[#This Row],[ActualResult]]), "_", IF(Table2[[#This Row],[ActualHomeScore]]=Table2[[#This Row],[PredictedHomeScore]], "Y", "N")))</f>
        <v>N</v>
      </c>
      <c r="R734" s="2">
        <v>1</v>
      </c>
      <c r="S734" s="2" t="str">
        <f t="shared" si="61"/>
        <v>VGK</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2</v>
      </c>
      <c r="AC734" s="32">
        <f>(($AX$11)*IF(Table2[[#This Row],[CorrectWinnerPrediction]]="Y", 1, 0))+(($AX$12)*IF(Table2[[#This Row],[CorrectAwayScorePrediction]]="Y", 1, 0))+(($AX$13)*IF(Table2[[#This Row],[CorrectHomeScorePrediction]]="Y", 1, 0))</f>
        <v>0.8</v>
      </c>
      <c r="AD7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1</v>
      </c>
      <c r="AG734" s="2">
        <f>Table2[[#This Row],[ActualHomeScore]]-Table2[[#This Row],[PredictedHomeScore]]</f>
        <v>1</v>
      </c>
      <c r="AH734" s="2">
        <f t="shared" si="62"/>
        <v>2</v>
      </c>
      <c r="AI734" s="2">
        <f t="shared" si="63"/>
        <v>15</v>
      </c>
      <c r="AJ734" s="2">
        <v>11</v>
      </c>
      <c r="AK734" s="4">
        <v>45678</v>
      </c>
      <c r="AL734" s="2">
        <f>IF(Table2[[#This Row],[GameIsOver]]=0,0,IF(Table2[[#This Row],[ActualWinner]]=Table2[[#This Row],[AwayTeam]], 1, 0))</f>
        <v>0</v>
      </c>
      <c r="AM734" s="2">
        <f>IF(Table2[[#This Row],[GameIsOver]]=0,0,IF(Table2[[#This Row],[ActualWinner]]=Table2[[#This Row],[HomeTeam]], 1, 0))</f>
        <v>1</v>
      </c>
      <c r="AN734" s="2">
        <f>IF(IFERROR(FIND(Table2[[#This Row],[AwayTeam]], _xlfn.TEXTJOIN(";", 1, $AV$31:$AV$40)), 0) &gt; 0, 1, 0) + IF(IFERROR(FIND(Table2[[#This Row],[HomeTeam]], _xlfn.TEXTJOIN(";", 1, $AV$31:$AV$40)), 0) &gt; 0, 1, 0)</f>
        <v>0</v>
      </c>
    </row>
    <row r="735" spans="1:40" x14ac:dyDescent="0.25">
      <c r="A735" s="4">
        <v>45674</v>
      </c>
      <c r="B735" s="4">
        <v>45675</v>
      </c>
      <c r="C735" s="7" t="s">
        <v>844</v>
      </c>
      <c r="D735" s="2" t="s">
        <v>37</v>
      </c>
      <c r="E735" s="2" t="s">
        <v>35</v>
      </c>
      <c r="F735" s="2">
        <v>2</v>
      </c>
      <c r="G735" s="2">
        <v>3</v>
      </c>
      <c r="H735" s="2" t="str">
        <f t="shared" si="59"/>
        <v>NSH</v>
      </c>
      <c r="I735" s="2" t="s">
        <v>40</v>
      </c>
      <c r="J735" s="2">
        <v>2</v>
      </c>
      <c r="K735" s="2">
        <v>6</v>
      </c>
      <c r="L735" s="2" t="str">
        <f t="shared" si="60"/>
        <v>NSH</v>
      </c>
      <c r="M735" s="2" t="s">
        <v>40</v>
      </c>
      <c r="N735" s="2">
        <f>IF(ISBLANK(Table2[[#This Row],[ActualResult]]), 0, 1)</f>
        <v>1</v>
      </c>
      <c r="O735" s="2" t="str">
        <f>IF(ISBLANK(Table2[[#This Row],[ActualResult]]), "_", IF(Table2[[#This Row],[ActualWinner]]=Table2[[#This Row],[PredictedWinner]], "Y", "N"))</f>
        <v>Y</v>
      </c>
      <c r="P735" s="2" t="str">
        <f>IF(Table2[[#This Row],[ActualAwayScore]]&gt;Table2[[#This Row],[PredictedAwayScore]], "N", IF(ISBLANK(Table2[[#This Row],[ActualResult]]), "_", IF(Table2[[#This Row],[ActualAwayScore]]=Table2[[#This Row],[PredictedAwayScore]], "Y", "N")))</f>
        <v>Y</v>
      </c>
      <c r="Q735" s="2" t="str">
        <f>IF(Table2[[#This Row],[ActualHomeScore]]&gt;Table2[[#This Row],[PredictedHomeScore]],"N", IF(ISBLANK(Table2[[#This Row],[ActualResult]]), "_", IF(Table2[[#This Row],[ActualHomeScore]]=Table2[[#This Row],[PredictedHomeScore]], "Y", "N")))</f>
        <v>N</v>
      </c>
      <c r="R735" s="2">
        <v>1</v>
      </c>
      <c r="S735" s="2" t="str">
        <f t="shared" si="61"/>
        <v>MIN</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2</v>
      </c>
      <c r="AC735" s="32">
        <f>(($AX$11)*IF(Table2[[#This Row],[CorrectWinnerPrediction]]="Y", 1, 0))+(($AX$12)*IF(Table2[[#This Row],[CorrectAwayScorePrediction]]="Y", 1, 0))+(($AX$13)*IF(Table2[[#This Row],[CorrectHomeScorePrediction]]="Y", 1, 0))</f>
        <v>0.9</v>
      </c>
      <c r="AD7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3</v>
      </c>
      <c r="AH735" s="2">
        <f t="shared" si="62"/>
        <v>2</v>
      </c>
      <c r="AI735" s="2">
        <f t="shared" si="63"/>
        <v>15</v>
      </c>
      <c r="AJ735" s="2">
        <v>12</v>
      </c>
      <c r="AK735" s="4">
        <v>45678</v>
      </c>
      <c r="AL735" s="2">
        <f>IF(Table2[[#This Row],[GameIsOver]]=0,0,IF(Table2[[#This Row],[ActualWinner]]=Table2[[#This Row],[AwayTeam]], 1, 0))</f>
        <v>0</v>
      </c>
      <c r="AM735" s="2">
        <f>IF(Table2[[#This Row],[GameIsOver]]=0,0,IF(Table2[[#This Row],[ActualWinner]]=Table2[[#This Row],[HomeTeam]], 1, 0))</f>
        <v>1</v>
      </c>
      <c r="AN735" s="2">
        <f>IF(IFERROR(FIND(Table2[[#This Row],[AwayTeam]], _xlfn.TEXTJOIN(";", 1, $AV$31:$AV$40)), 0) &gt; 0, 1, 0) + IF(IFERROR(FIND(Table2[[#This Row],[HomeTeam]], _xlfn.TEXTJOIN(";", 1, $AV$31:$AV$40)), 0) &gt; 0, 1, 0)</f>
        <v>0</v>
      </c>
    </row>
    <row r="736" spans="1:40" x14ac:dyDescent="0.25">
      <c r="A736" s="4">
        <v>45674</v>
      </c>
      <c r="B736" s="4">
        <v>45675</v>
      </c>
      <c r="C736" s="7" t="s">
        <v>845</v>
      </c>
      <c r="D736" s="2" t="s">
        <v>13</v>
      </c>
      <c r="E736" s="2" t="s">
        <v>15</v>
      </c>
      <c r="F736" s="2">
        <v>4</v>
      </c>
      <c r="G736" s="2">
        <v>1</v>
      </c>
      <c r="H736" s="2" t="str">
        <f t="shared" si="59"/>
        <v>STL</v>
      </c>
      <c r="I736" s="2" t="s">
        <v>40</v>
      </c>
      <c r="J736" s="2">
        <v>2</v>
      </c>
      <c r="K736" s="2">
        <v>4</v>
      </c>
      <c r="L736" s="2" t="str">
        <f t="shared" si="60"/>
        <v>UTA</v>
      </c>
      <c r="M736" s="2" t="s">
        <v>40</v>
      </c>
      <c r="N736" s="2">
        <f>IF(ISBLANK(Table2[[#This Row],[ActualResult]]), 0, 1)</f>
        <v>1</v>
      </c>
      <c r="O736" s="2" t="str">
        <f>IF(ISBLANK(Table2[[#This Row],[ActualResult]]), "_", IF(Table2[[#This Row],[ActualWinner]]=Table2[[#This Row],[PredictedWinner]], "Y", "N"))</f>
        <v>N</v>
      </c>
      <c r="P736" s="2" t="str">
        <f>IF(Table2[[#This Row],[ActualAwayScore]]&gt;Table2[[#This Row],[PredictedAwayScore]], "N", IF(ISBLANK(Table2[[#This Row],[ActualResult]]), "_", IF(Table2[[#This Row],[ActualAwayScore]]=Table2[[#This Row],[PredictedAwayScore]], "Y", "N")))</f>
        <v>N</v>
      </c>
      <c r="Q736" s="2" t="str">
        <f>IF(Table2[[#This Row],[ActualHomeScore]]&gt;Table2[[#This Row],[PredictedHomeScore]],"N", IF(ISBLANK(Table2[[#This Row],[ActualResult]]), "_", IF(Table2[[#This Row],[ActualHomeScore]]=Table2[[#This Row],[PredictedHomeScore]], "Y", "N")))</f>
        <v>N</v>
      </c>
      <c r="R736" s="2">
        <v>1</v>
      </c>
      <c r="S736" s="2" t="str">
        <f t="shared" si="61"/>
        <v>STL</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2</v>
      </c>
      <c r="AC736" s="32">
        <f>(($AX$11)*IF(Table2[[#This Row],[CorrectWinnerPrediction]]="Y", 1, 0))+(($AX$12)*IF(Table2[[#This Row],[CorrectAwayScorePrediction]]="Y", 1, 0))+(($AX$13)*IF(Table2[[#This Row],[CorrectHomeScorePrediction]]="Y", 1, 0))</f>
        <v>0</v>
      </c>
      <c r="AD7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-2</v>
      </c>
      <c r="AG736" s="2">
        <f>Table2[[#This Row],[ActualHomeScore]]-Table2[[#This Row],[PredictedHomeScore]]</f>
        <v>3</v>
      </c>
      <c r="AH736" s="2">
        <f t="shared" si="62"/>
        <v>2</v>
      </c>
      <c r="AI736" s="2">
        <f t="shared" si="63"/>
        <v>15</v>
      </c>
      <c r="AJ736" s="2">
        <v>13</v>
      </c>
      <c r="AK736" s="4">
        <v>45678</v>
      </c>
      <c r="AL736" s="2">
        <f>IF(Table2[[#This Row],[GameIsOver]]=0,0,IF(Table2[[#This Row],[ActualWinner]]=Table2[[#This Row],[AwayTeam]], 1, 0))</f>
        <v>0</v>
      </c>
      <c r="AM736" s="2">
        <f>IF(Table2[[#This Row],[GameIsOver]]=0,0,IF(Table2[[#This Row],[ActualWinner]]=Table2[[#This Row],[HomeTeam]], 1, 0))</f>
        <v>1</v>
      </c>
      <c r="AN736" s="2">
        <f>IF(IFERROR(FIND(Table2[[#This Row],[AwayTeam]], _xlfn.TEXTJOIN(";", 1, $AV$31:$AV$40)), 0) &gt; 0, 1, 0) + IF(IFERROR(FIND(Table2[[#This Row],[HomeTeam]], _xlfn.TEXTJOIN(";", 1, $AV$31:$AV$40)), 0) &gt; 0, 1, 0)</f>
        <v>0</v>
      </c>
    </row>
    <row r="737" spans="1:40" x14ac:dyDescent="0.25">
      <c r="A737" s="4">
        <v>45674</v>
      </c>
      <c r="B737" s="4">
        <v>45675</v>
      </c>
      <c r="C737" s="7" t="s">
        <v>846</v>
      </c>
      <c r="D737" s="2" t="s">
        <v>23</v>
      </c>
      <c r="E737" s="2" t="s">
        <v>25</v>
      </c>
      <c r="F737" s="2">
        <v>3</v>
      </c>
      <c r="G737" s="2">
        <v>2</v>
      </c>
      <c r="H737" s="2" t="str">
        <f t="shared" si="59"/>
        <v>EDM</v>
      </c>
      <c r="I737" s="2" t="s">
        <v>40</v>
      </c>
      <c r="J737" s="2">
        <v>2</v>
      </c>
      <c r="K737" s="2">
        <v>3</v>
      </c>
      <c r="L737" s="2" t="str">
        <f t="shared" si="60"/>
        <v>VAN</v>
      </c>
      <c r="M737" s="2" t="s">
        <v>40</v>
      </c>
      <c r="N737" s="2">
        <f>IF(ISBLANK(Table2[[#This Row],[ActualResult]]), 0, 1)</f>
        <v>1</v>
      </c>
      <c r="O737" s="2" t="str">
        <f>IF(ISBLANK(Table2[[#This Row],[ActualResult]]), "_", IF(Table2[[#This Row],[ActualWinner]]=Table2[[#This Row],[PredictedWinner]], "Y", "N"))</f>
        <v>N</v>
      </c>
      <c r="P737" s="2" t="str">
        <f>IF(Table2[[#This Row],[ActualAwayScore]]&gt;Table2[[#This Row],[PredictedAwayScore]], "N", IF(ISBLANK(Table2[[#This Row],[ActualResult]]), "_", IF(Table2[[#This Row],[ActualAwayScore]]=Table2[[#This Row],[PredictedAwayScore]], "Y", "N")))</f>
        <v>N</v>
      </c>
      <c r="Q737" s="2" t="str">
        <f>IF(Table2[[#This Row],[ActualHomeScore]]&gt;Table2[[#This Row],[PredictedHomeScore]],"N", IF(ISBLANK(Table2[[#This Row],[ActualResult]]), "_", IF(Table2[[#This Row],[ActualHomeScore]]=Table2[[#This Row],[PredictedHomeScore]], "Y", "N")))</f>
        <v>N</v>
      </c>
      <c r="R737" s="2">
        <v>1</v>
      </c>
      <c r="S737" s="2" t="str">
        <f t="shared" si="61"/>
        <v>EDM</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2</v>
      </c>
      <c r="AC737" s="32">
        <f>(($AX$11)*IF(Table2[[#This Row],[CorrectWinnerPrediction]]="Y", 1, 0))+(($AX$12)*IF(Table2[[#This Row],[CorrectAwayScorePrediction]]="Y", 1, 0))+(($AX$13)*IF(Table2[[#This Row],[CorrectHomeScorePrediction]]="Y", 1, 0))</f>
        <v>0</v>
      </c>
      <c r="AD7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-1</v>
      </c>
      <c r="AG737" s="2">
        <f>Table2[[#This Row],[ActualHomeScore]]-Table2[[#This Row],[PredictedHomeScore]]</f>
        <v>1</v>
      </c>
      <c r="AH737" s="2">
        <f t="shared" si="62"/>
        <v>2</v>
      </c>
      <c r="AI737" s="2">
        <f t="shared" si="63"/>
        <v>15</v>
      </c>
      <c r="AJ737" s="2">
        <v>14</v>
      </c>
      <c r="AK737" s="4">
        <v>45679</v>
      </c>
      <c r="AL737" s="2">
        <f>IF(Table2[[#This Row],[GameIsOver]]=0,0,IF(Table2[[#This Row],[ActualWinner]]=Table2[[#This Row],[AwayTeam]], 1, 0))</f>
        <v>0</v>
      </c>
      <c r="AM737" s="2">
        <f>IF(Table2[[#This Row],[GameIsOver]]=0,0,IF(Table2[[#This Row],[ActualWinner]]=Table2[[#This Row],[HomeTeam]], 1, 0))</f>
        <v>1</v>
      </c>
      <c r="AN737" s="2">
        <f>IF(IFERROR(FIND(Table2[[#This Row],[AwayTeam]], _xlfn.TEXTJOIN(";", 1, $AV$31:$AV$40)), 0) &gt; 0, 1, 0) + IF(IFERROR(FIND(Table2[[#This Row],[HomeTeam]], _xlfn.TEXTJOIN(";", 1, $AV$31:$AV$40)), 0) &gt; 0, 1, 0)</f>
        <v>2</v>
      </c>
    </row>
    <row r="738" spans="1:40" x14ac:dyDescent="0.25">
      <c r="A738" s="5">
        <v>45674</v>
      </c>
      <c r="B738" s="5">
        <v>45675</v>
      </c>
      <c r="C738" s="8" t="s">
        <v>847</v>
      </c>
      <c r="D738" s="3" t="s">
        <v>28</v>
      </c>
      <c r="E738" s="3" t="s">
        <v>12</v>
      </c>
      <c r="F738" s="3">
        <v>3</v>
      </c>
      <c r="G738" s="3">
        <v>1</v>
      </c>
      <c r="H738" s="3" t="str">
        <f t="shared" si="59"/>
        <v>LAK</v>
      </c>
      <c r="I738" s="3" t="s">
        <v>40</v>
      </c>
      <c r="J738" s="3">
        <v>2</v>
      </c>
      <c r="K738" s="3">
        <v>4</v>
      </c>
      <c r="L738" s="2" t="str">
        <f t="shared" si="60"/>
        <v>SEA</v>
      </c>
      <c r="M738" s="3" t="s">
        <v>40</v>
      </c>
      <c r="N738" s="3">
        <f>IF(ISBLANK(Table2[[#This Row],[ActualResult]]), 0, 1)</f>
        <v>1</v>
      </c>
      <c r="O738" s="3" t="str">
        <f>IF(ISBLANK(Table2[[#This Row],[ActualResult]]), "_", IF(Table2[[#This Row],[ActualWinner]]=Table2[[#This Row],[PredictedWinner]], "Y", "N"))</f>
        <v>N</v>
      </c>
      <c r="P738" s="3" t="str">
        <f>IF(Table2[[#This Row],[ActualAwayScore]]&gt;Table2[[#This Row],[PredictedAwayScore]], "N", IF(ISBLANK(Table2[[#This Row],[ActualResult]]), "_", IF(Table2[[#This Row],[ActualAwayScore]]=Table2[[#This Row],[PredictedAwayScore]], "Y", "N")))</f>
        <v>N</v>
      </c>
      <c r="Q738" s="3" t="str">
        <f>IF(Table2[[#This Row],[ActualHomeScore]]&gt;Table2[[#This Row],[PredictedHomeScore]],"N", IF(ISBLANK(Table2[[#This Row],[ActualResult]]), "_", IF(Table2[[#This Row],[ActualHomeScore]]=Table2[[#This Row],[PredictedHomeScore]], "Y", "N")))</f>
        <v>N</v>
      </c>
      <c r="R738" s="3">
        <v>1</v>
      </c>
      <c r="S738" s="3" t="str">
        <f t="shared" si="61"/>
        <v>LAK</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2</v>
      </c>
      <c r="AC738" s="51">
        <f>(($AX$11)*IF(Table2[[#This Row],[CorrectWinnerPrediction]]="Y", 1, 0))+(($AX$12)*IF(Table2[[#This Row],[CorrectAwayScorePrediction]]="Y", 1, 0))+(($AX$13)*IF(Table2[[#This Row],[CorrectHomeScorePrediction]]="Y", 1, 0))</f>
        <v>0</v>
      </c>
      <c r="AD7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-1</v>
      </c>
      <c r="AG738" s="3">
        <f>Table2[[#This Row],[ActualHomeScore]]-Table2[[#This Row],[PredictedHomeScore]]</f>
        <v>3</v>
      </c>
      <c r="AH738" s="3">
        <f t="shared" si="62"/>
        <v>2</v>
      </c>
      <c r="AI738" s="3">
        <f t="shared" si="63"/>
        <v>15</v>
      </c>
      <c r="AJ738" s="3">
        <v>15</v>
      </c>
      <c r="AK738" s="4">
        <v>45679</v>
      </c>
      <c r="AL738" s="2">
        <f>IF(Table2[[#This Row],[GameIsOver]]=0,0,IF(Table2[[#This Row],[ActualWinner]]=Table2[[#This Row],[AwayTeam]], 1, 0))</f>
        <v>0</v>
      </c>
      <c r="AM738" s="2">
        <f>IF(Table2[[#This Row],[GameIsOver]]=0,0,IF(Table2[[#This Row],[ActualWinner]]=Table2[[#This Row],[HomeTeam]], 1, 0))</f>
        <v>1</v>
      </c>
      <c r="AN738" s="2">
        <f>IF(IFERROR(FIND(Table2[[#This Row],[AwayTeam]], _xlfn.TEXTJOIN(";", 1, $AV$31:$AV$40)), 0) &gt; 0, 1, 0) + IF(IFERROR(FIND(Table2[[#This Row],[HomeTeam]], _xlfn.TEXTJOIN(";", 1, $AV$31:$AV$40)), 0) &gt; 0, 1, 0)</f>
        <v>0</v>
      </c>
    </row>
    <row r="739" spans="1:40" x14ac:dyDescent="0.25">
      <c r="A739" s="4">
        <v>45674</v>
      </c>
      <c r="B739" s="4">
        <v>45676</v>
      </c>
      <c r="C739" s="7" t="s">
        <v>848</v>
      </c>
      <c r="D739" s="2" t="s">
        <v>30</v>
      </c>
      <c r="E739" s="2" t="s">
        <v>32</v>
      </c>
      <c r="F739" s="2">
        <v>2</v>
      </c>
      <c r="G739" s="2">
        <v>3</v>
      </c>
      <c r="H739" s="2" t="str">
        <f t="shared" si="59"/>
        <v>NJD</v>
      </c>
      <c r="I739" s="2" t="s">
        <v>39</v>
      </c>
      <c r="J739" s="2">
        <v>2</v>
      </c>
      <c r="K739" s="2">
        <v>1</v>
      </c>
      <c r="L739" s="13" t="str">
        <f t="shared" si="60"/>
        <v>OTT</v>
      </c>
      <c r="M739" s="2" t="s">
        <v>40</v>
      </c>
      <c r="N739" s="2">
        <f>IF(ISBLANK(Table2[[#This Row],[ActualResult]]), 0, 1)</f>
        <v>1</v>
      </c>
      <c r="O739" s="2" t="str">
        <f>IF(ISBLANK(Table2[[#This Row],[ActualResult]]), "_", IF(Table2[[#This Row],[ActualWinner]]=Table2[[#This Row],[PredictedWinner]], "Y", "N"))</f>
        <v>N</v>
      </c>
      <c r="P739" s="2" t="str">
        <f>IF(Table2[[#This Row],[ActualAwayScore]]&gt;Table2[[#This Row],[PredictedAwayScore]], "N", IF(ISBLANK(Table2[[#This Row],[ActualResult]]), "_", IF(Table2[[#This Row],[ActualAwayScore]]=Table2[[#This Row],[PredictedAwayScore]], "Y", "N")))</f>
        <v>Y</v>
      </c>
      <c r="Q739" s="2" t="str">
        <f>IF(Table2[[#This Row],[ActualHomeScore]]&gt;Table2[[#This Row],[PredictedHomeScore]],"N", IF(ISBLANK(Table2[[#This Row],[ActualResult]]), "_", IF(Table2[[#This Row],[ActualHomeScore]]=Table2[[#This Row],[PredictedHomeScore]], "Y", "N")))</f>
        <v>N</v>
      </c>
      <c r="R739" s="2">
        <v>0</v>
      </c>
      <c r="S739" s="2" t="str">
        <f t="shared" si="61"/>
        <v>NJD</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t="s">
        <v>1776</v>
      </c>
      <c r="Z739" s="2">
        <f>IF(AND(Table2[[#This Row],[GameIsOver]]=1,Table2[[#This Row],[ActualHomeScore]]*Table2[[#This Row],[ActualAwayScore]]=0), 1,0)</f>
        <v>0</v>
      </c>
      <c r="AA739" s="2">
        <f>IF(Table2[[#This Row],[GameIsOver]]=0,0, IF(Table2[[#This Row],[ActualWinner]]=Table2[[#This Row],[AwayTeam]], 2, IF(OR(Table2[[#This Row],[ActualResult]]="OT", Table2[[#This Row],[ActualResult]]="SO"), 1, 0)))</f>
        <v>2</v>
      </c>
      <c r="AB739" s="2">
        <f>IF(Table2[[#This Row],[GameIsOver]]= 0, 0, IF(Table2[[#This Row],[ActualWinner]]=Table2[[#This Row],[HomeTeam]], 2, IF(OR(Table2[[#This Row],[ActualResult]]="OT", Table2[[#This Row],[ActualResult]]="SO"), 1, 0)))</f>
        <v>0</v>
      </c>
      <c r="AC739" s="32">
        <f>(($AX$11)*IF(Table2[[#This Row],[CorrectWinnerPrediction]]="Y", 1, 0))+(($AX$12)*IF(Table2[[#This Row],[CorrectAwayScorePrediction]]="Y", 1, 0))+(($AX$13)*IF(Table2[[#This Row],[CorrectHomeScorePrediction]]="Y", 1, 0))</f>
        <v>0.1</v>
      </c>
      <c r="AD7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-2</v>
      </c>
      <c r="AH739" s="2">
        <f t="shared" si="62"/>
        <v>2</v>
      </c>
      <c r="AI739" s="2">
        <f t="shared" si="63"/>
        <v>2</v>
      </c>
      <c r="AJ739" s="2">
        <v>1</v>
      </c>
      <c r="AK739" s="4">
        <v>45679</v>
      </c>
      <c r="AL739" s="2">
        <f>IF(Table2[[#This Row],[GameIsOver]]=0,0,IF(Table2[[#This Row],[ActualWinner]]=Table2[[#This Row],[AwayTeam]], 1, 0))</f>
        <v>1</v>
      </c>
      <c r="AM739" s="2">
        <f>IF(Table2[[#This Row],[GameIsOver]]=0,0,IF(Table2[[#This Row],[ActualWinner]]=Table2[[#This Row],[HomeTeam]], 1, 0))</f>
        <v>0</v>
      </c>
      <c r="AN739" s="2">
        <f>IF(IFERROR(FIND(Table2[[#This Row],[AwayTeam]], _xlfn.TEXTJOIN(";", 1, $AV$31:$AV$40)), 0) &gt; 0, 1, 0) + IF(IFERROR(FIND(Table2[[#This Row],[HomeTeam]], _xlfn.TEXTJOIN(";", 1, $AV$31:$AV$40)), 0) &gt; 0, 1, 0)</f>
        <v>1</v>
      </c>
    </row>
    <row r="740" spans="1:40" x14ac:dyDescent="0.25">
      <c r="A740" s="4">
        <v>45674</v>
      </c>
      <c r="B740" s="4">
        <v>45676</v>
      </c>
      <c r="C740" s="7" t="s">
        <v>849</v>
      </c>
      <c r="D740" s="2" t="s">
        <v>20</v>
      </c>
      <c r="E740" s="2" t="s">
        <v>19</v>
      </c>
      <c r="F740" s="2">
        <v>1</v>
      </c>
      <c r="G740" s="2">
        <v>2</v>
      </c>
      <c r="H740" s="2" t="str">
        <f t="shared" si="59"/>
        <v>MTL</v>
      </c>
      <c r="I740" s="2" t="s">
        <v>40</v>
      </c>
      <c r="J740" s="2">
        <v>4</v>
      </c>
      <c r="K740" s="2">
        <v>5</v>
      </c>
      <c r="L740" s="2" t="str">
        <f t="shared" si="60"/>
        <v>MTL</v>
      </c>
      <c r="M740" s="2" t="s">
        <v>77</v>
      </c>
      <c r="N740" s="2">
        <f>IF(ISBLANK(Table2[[#This Row],[ActualResult]]), 0, 1)</f>
        <v>1</v>
      </c>
      <c r="O740" s="2" t="str">
        <f>IF(ISBLANK(Table2[[#This Row],[ActualResult]]), "_", IF(Table2[[#This Row],[ActualWinner]]=Table2[[#This Row],[PredictedWinner]], "Y", "N"))</f>
        <v>Y</v>
      </c>
      <c r="P740" s="2" t="str">
        <f>IF(Table2[[#This Row],[ActualAwayScore]]&gt;Table2[[#This Row],[PredictedAwayScore]], "N", IF(ISBLANK(Table2[[#This Row],[ActualResult]]), "_", IF(Table2[[#This Row],[ActualAwayScore]]=Table2[[#This Row],[PredictedAwayScore]], "Y", "N")))</f>
        <v>N</v>
      </c>
      <c r="Q740" s="2" t="str">
        <f>IF(Table2[[#This Row],[ActualHomeScore]]&gt;Table2[[#This Row],[PredictedHomeScore]],"N", IF(ISBLANK(Table2[[#This Row],[ActualResult]]), "_", IF(Table2[[#This Row],[ActualHomeScore]]=Table2[[#This Row],[PredictedHomeScore]], "Y", "N")))</f>
        <v>N</v>
      </c>
      <c r="R740" s="2">
        <v>0</v>
      </c>
      <c r="S740" s="2" t="str">
        <f t="shared" si="61"/>
        <v>NYR</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t="s">
        <v>1776</v>
      </c>
      <c r="Z740" s="2">
        <f>IF(AND(Table2[[#This Row],[GameIsOver]]=1,Table2[[#This Row],[ActualHomeScore]]*Table2[[#This Row],[ActualAwayScore]]=0), 1,0)</f>
        <v>0</v>
      </c>
      <c r="AA740" s="2">
        <f>IF(Table2[[#This Row],[GameIsOver]]=0,0, IF(Table2[[#This Row],[ActualWinner]]=Table2[[#This Row],[AwayTeam]], 2, IF(OR(Table2[[#This Row],[ActualResult]]="OT", Table2[[#This Row],[ActualResult]]="SO"), 1, 0)))</f>
        <v>1</v>
      </c>
      <c r="AB740" s="2">
        <f>IF(Table2[[#This Row],[GameIsOver]]= 0, 0, IF(Table2[[#This Row],[ActualWinner]]=Table2[[#This Row],[HomeTeam]], 2, IF(OR(Table2[[#This Row],[ActualResult]]="OT", Table2[[#This Row],[ActualResult]]="SO"), 1, 0)))</f>
        <v>2</v>
      </c>
      <c r="AC740" s="32">
        <f>(($AX$11)*IF(Table2[[#This Row],[CorrectWinnerPrediction]]="Y", 1, 0))+(($AX$12)*IF(Table2[[#This Row],[CorrectAwayScorePrediction]]="Y", 1, 0))+(($AX$13)*IF(Table2[[#This Row],[CorrectHomeScorePrediction]]="Y", 1, 0))</f>
        <v>0.8</v>
      </c>
      <c r="AD7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3</v>
      </c>
      <c r="AG740" s="2">
        <f>Table2[[#This Row],[ActualHomeScore]]-Table2[[#This Row],[PredictedHomeScore]]</f>
        <v>3</v>
      </c>
      <c r="AH740" s="2">
        <f t="shared" si="62"/>
        <v>2</v>
      </c>
      <c r="AI740" s="2">
        <f t="shared" si="63"/>
        <v>2</v>
      </c>
      <c r="AJ740" s="2">
        <v>2</v>
      </c>
      <c r="AK740" s="4">
        <v>45679</v>
      </c>
      <c r="AL740" s="2">
        <f>IF(Table2[[#This Row],[GameIsOver]]=0,0,IF(Table2[[#This Row],[ActualWinner]]=Table2[[#This Row],[AwayTeam]], 1, 0))</f>
        <v>0</v>
      </c>
      <c r="AM740" s="2">
        <f>IF(Table2[[#This Row],[GameIsOver]]=0,0,IF(Table2[[#This Row],[ActualWinner]]=Table2[[#This Row],[HomeTeam]], 1, 0))</f>
        <v>1</v>
      </c>
      <c r="AN740" s="2">
        <f>IF(IFERROR(FIND(Table2[[#This Row],[AwayTeam]], _xlfn.TEXTJOIN(";", 1, $AV$31:$AV$40)), 0) &gt; 0, 1, 0) + IF(IFERROR(FIND(Table2[[#This Row],[HomeTeam]], _xlfn.TEXTJOIN(";", 1, $AV$31:$AV$40)), 0) &gt; 0, 1, 0)</f>
        <v>1</v>
      </c>
    </row>
    <row r="741" spans="1:40" x14ac:dyDescent="0.25">
      <c r="A741" s="5">
        <v>45674</v>
      </c>
      <c r="B741" s="5">
        <v>45676</v>
      </c>
      <c r="C741" s="8" t="s">
        <v>850</v>
      </c>
      <c r="D741" s="3" t="s">
        <v>31</v>
      </c>
      <c r="E741" s="3" t="s">
        <v>34</v>
      </c>
      <c r="F741" s="3">
        <v>2</v>
      </c>
      <c r="G741" s="3">
        <v>3</v>
      </c>
      <c r="H741" s="3" t="str">
        <f t="shared" si="59"/>
        <v>DAL</v>
      </c>
      <c r="I741" s="3" t="s">
        <v>40</v>
      </c>
      <c r="J741" s="3">
        <v>1</v>
      </c>
      <c r="K741" s="3">
        <v>4</v>
      </c>
      <c r="L741" s="2" t="str">
        <f t="shared" si="60"/>
        <v>DAL</v>
      </c>
      <c r="M741" s="3" t="s">
        <v>40</v>
      </c>
      <c r="N741" s="3">
        <f>IF(ISBLANK(Table2[[#This Row],[ActualResult]]), 0, 1)</f>
        <v>1</v>
      </c>
      <c r="O741" s="3" t="str">
        <f>IF(ISBLANK(Table2[[#This Row],[ActualResult]]), "_", IF(Table2[[#This Row],[ActualWinner]]=Table2[[#This Row],[PredictedWinner]], "Y", "N"))</f>
        <v>Y</v>
      </c>
      <c r="P741" s="3" t="str">
        <f>IF(Table2[[#This Row],[ActualAwayScore]]&gt;Table2[[#This Row],[PredictedAwayScore]], "N", IF(ISBLANK(Table2[[#This Row],[ActualResult]]), "_", IF(Table2[[#This Row],[ActualAwayScore]]=Table2[[#This Row],[PredictedAwayScore]], "Y", "N")))</f>
        <v>N</v>
      </c>
      <c r="Q741" s="3" t="str">
        <f>IF(Table2[[#This Row],[ActualHomeScore]]&gt;Table2[[#This Row],[PredictedHomeScore]],"N", IF(ISBLANK(Table2[[#This Row],[ActualResult]]), "_", IF(Table2[[#This Row],[ActualHomeScore]]=Table2[[#This Row],[PredictedHomeScore]], "Y", "N")))</f>
        <v>N</v>
      </c>
      <c r="R741" s="3">
        <v>1</v>
      </c>
      <c r="S741" s="3" t="str">
        <f t="shared" si="61"/>
        <v>DET</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2</v>
      </c>
      <c r="AC741" s="51">
        <f>(($AX$11)*IF(Table2[[#This Row],[CorrectWinnerPrediction]]="Y", 1, 0))+(($AX$12)*IF(Table2[[#This Row],[CorrectAwayScorePrediction]]="Y", 1, 0))+(($AX$13)*IF(Table2[[#This Row],[CorrectHomeScorePrediction]]="Y", 1, 0))</f>
        <v>0.8</v>
      </c>
      <c r="AD7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-1</v>
      </c>
      <c r="AG741" s="3">
        <f>Table2[[#This Row],[ActualHomeScore]]-Table2[[#This Row],[PredictedHomeScore]]</f>
        <v>1</v>
      </c>
      <c r="AH741" s="3">
        <f t="shared" si="62"/>
        <v>2</v>
      </c>
      <c r="AI741" s="3">
        <f t="shared" si="63"/>
        <v>2</v>
      </c>
      <c r="AJ741" s="3">
        <v>3</v>
      </c>
      <c r="AK741" s="4">
        <v>45679</v>
      </c>
      <c r="AL741" s="2">
        <f>IF(Table2[[#This Row],[GameIsOver]]=0,0,IF(Table2[[#This Row],[ActualWinner]]=Table2[[#This Row],[AwayTeam]], 1, 0))</f>
        <v>0</v>
      </c>
      <c r="AM741" s="2">
        <f>IF(Table2[[#This Row],[GameIsOver]]=0,0,IF(Table2[[#This Row],[ActualWinner]]=Table2[[#This Row],[HomeTeam]], 1, 0))</f>
        <v>1</v>
      </c>
      <c r="AN741" s="2">
        <f>IF(IFERROR(FIND(Table2[[#This Row],[AwayTeam]], _xlfn.TEXTJOIN(";", 1, $AV$31:$AV$40)), 0) &gt; 0, 1, 0) + IF(IFERROR(FIND(Table2[[#This Row],[HomeTeam]], _xlfn.TEXTJOIN(";", 1, $AV$31:$AV$40)), 0) &gt; 0, 1, 0)</f>
        <v>0</v>
      </c>
    </row>
    <row r="742" spans="1:40" x14ac:dyDescent="0.25">
      <c r="A742" s="4">
        <v>45677</v>
      </c>
      <c r="B742" s="4">
        <v>45677</v>
      </c>
      <c r="C742" s="7" t="s">
        <v>851</v>
      </c>
      <c r="D742" s="2" t="s">
        <v>38</v>
      </c>
      <c r="E742" s="2" t="s">
        <v>16</v>
      </c>
      <c r="F742" s="2">
        <v>2</v>
      </c>
      <c r="G742" s="2">
        <v>4</v>
      </c>
      <c r="H742" s="2" t="str">
        <f t="shared" si="59"/>
        <v>BOS</v>
      </c>
      <c r="I742" s="2" t="s">
        <v>40</v>
      </c>
      <c r="J742" s="2">
        <v>3</v>
      </c>
      <c r="K742" s="2">
        <v>6</v>
      </c>
      <c r="L742" s="13" t="str">
        <f t="shared" si="60"/>
        <v>BOS</v>
      </c>
      <c r="M742" s="2" t="s">
        <v>40</v>
      </c>
      <c r="N742" s="2">
        <f>IF(ISBLANK(Table2[[#This Row],[ActualResult]]), 0, 1)</f>
        <v>1</v>
      </c>
      <c r="O742" s="2" t="str">
        <f>IF(ISBLANK(Table2[[#This Row],[ActualResult]]), "_", IF(Table2[[#This Row],[ActualWinner]]=Table2[[#This Row],[PredictedWinner]], "Y", "N"))</f>
        <v>Y</v>
      </c>
      <c r="P742" s="2" t="str">
        <f>IF(Table2[[#This Row],[ActualAwayScore]]&gt;Table2[[#This Row],[PredictedAwayScore]], "N", IF(ISBLANK(Table2[[#This Row],[ActualResult]]), "_", IF(Table2[[#This Row],[ActualAwayScore]]=Table2[[#This Row],[PredictedAwayScore]], "Y", "N")))</f>
        <v>N</v>
      </c>
      <c r="Q742" s="2" t="str">
        <f>IF(Table2[[#This Row],[ActualHomeScore]]&gt;Table2[[#This Row],[PredictedHomeScore]],"N", IF(ISBLANK(Table2[[#This Row],[ActualResult]]), "_", IF(Table2[[#This Row],[ActualHomeScore]]=Table2[[#This Row],[PredictedHomeScore]], "Y", "N")))</f>
        <v>N</v>
      </c>
      <c r="R742" s="2">
        <v>1</v>
      </c>
      <c r="S742" s="2" t="str">
        <f t="shared" si="61"/>
        <v>SJS</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2</v>
      </c>
      <c r="AC742" s="32">
        <f>(($AX$11)*IF(Table2[[#This Row],[CorrectWinnerPrediction]]="Y", 1, 0))+(($AX$12)*IF(Table2[[#This Row],[CorrectAwayScorePrediction]]="Y", 1, 0))+(($AX$13)*IF(Table2[[#This Row],[CorrectHomeScorePrediction]]="Y", 1, 0))</f>
        <v>0.8</v>
      </c>
      <c r="AD7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1</v>
      </c>
      <c r="AG742" s="2">
        <f>Table2[[#This Row],[ActualHomeScore]]-Table2[[#This Row],[PredictedHomeScore]]</f>
        <v>2</v>
      </c>
      <c r="AH742" s="2">
        <f t="shared" si="62"/>
        <v>3</v>
      </c>
      <c r="AI742" s="2">
        <f t="shared" si="63"/>
        <v>4</v>
      </c>
      <c r="AJ742" s="2">
        <v>1</v>
      </c>
      <c r="AK742" s="4">
        <v>45679</v>
      </c>
      <c r="AL742" s="2">
        <f>IF(Table2[[#This Row],[GameIsOver]]=0,0,IF(Table2[[#This Row],[ActualWinner]]=Table2[[#This Row],[AwayTeam]], 1, 0))</f>
        <v>0</v>
      </c>
      <c r="AM742" s="2">
        <f>IF(Table2[[#This Row],[GameIsOver]]=0,0,IF(Table2[[#This Row],[ActualWinner]]=Table2[[#This Row],[HomeTeam]], 1, 0))</f>
        <v>1</v>
      </c>
      <c r="AN742" s="2">
        <f>IF(IFERROR(FIND(Table2[[#This Row],[AwayTeam]], _xlfn.TEXTJOIN(";", 1, $AV$31:$AV$40)), 0) &gt; 0, 1, 0) + IF(IFERROR(FIND(Table2[[#This Row],[HomeTeam]], _xlfn.TEXTJOIN(";", 1, $AV$31:$AV$40)), 0) &gt; 0, 1, 0)</f>
        <v>0</v>
      </c>
    </row>
    <row r="743" spans="1:40" x14ac:dyDescent="0.25">
      <c r="A743" s="4">
        <v>45677</v>
      </c>
      <c r="B743" s="4">
        <v>45677</v>
      </c>
      <c r="C743" s="7" t="s">
        <v>852</v>
      </c>
      <c r="D743" s="2" t="s">
        <v>37</v>
      </c>
      <c r="E743" s="2" t="s">
        <v>26</v>
      </c>
      <c r="F743" s="2">
        <v>4</v>
      </c>
      <c r="G743" s="2">
        <v>2</v>
      </c>
      <c r="H743" s="2" t="str">
        <f t="shared" si="59"/>
        <v>MIN</v>
      </c>
      <c r="I743" s="2" t="s">
        <v>40</v>
      </c>
      <c r="J743" s="2">
        <v>3</v>
      </c>
      <c r="K743" s="2">
        <v>1</v>
      </c>
      <c r="L743" s="2" t="str">
        <f t="shared" si="60"/>
        <v>MIN</v>
      </c>
      <c r="M743" s="2" t="s">
        <v>40</v>
      </c>
      <c r="N743" s="2">
        <f>IF(ISBLANK(Table2[[#This Row],[ActualResult]]), 0, 1)</f>
        <v>1</v>
      </c>
      <c r="O743" s="2" t="str">
        <f>IF(ISBLANK(Table2[[#This Row],[ActualResult]]), "_", IF(Table2[[#This Row],[ActualWinner]]=Table2[[#This Row],[PredictedWinner]], "Y", "N"))</f>
        <v>Y</v>
      </c>
      <c r="P743" s="2" t="str">
        <f>IF(Table2[[#This Row],[ActualAwayScore]]&gt;Table2[[#This Row],[PredictedAwayScore]], "N", IF(ISBLANK(Table2[[#This Row],[ActualResult]]), "_", IF(Table2[[#This Row],[ActualAwayScore]]=Table2[[#This Row],[PredictedAwayScore]], "Y", "N")))</f>
        <v>N</v>
      </c>
      <c r="Q743" s="2" t="str">
        <f>IF(Table2[[#This Row],[ActualHomeScore]]&gt;Table2[[#This Row],[PredictedHomeScore]],"N", IF(ISBLANK(Table2[[#This Row],[ActualResult]]), "_", IF(Table2[[#This Row],[ActualHomeScore]]=Table2[[#This Row],[PredictedHomeScore]], "Y", "N")))</f>
        <v>N</v>
      </c>
      <c r="R743" s="2">
        <v>1</v>
      </c>
      <c r="S743" s="2" t="str">
        <f t="shared" si="61"/>
        <v>COL</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2</v>
      </c>
      <c r="AB743" s="2">
        <f>IF(Table2[[#This Row],[GameIsOver]]= 0, 0, IF(Table2[[#This Row],[ActualWinner]]=Table2[[#This Row],[HomeTeam]], 2, IF(OR(Table2[[#This Row],[ActualResult]]="OT", Table2[[#This Row],[ActualResult]]="SO"), 1, 0)))</f>
        <v>0</v>
      </c>
      <c r="AC743" s="32">
        <f>(($AX$11)*IF(Table2[[#This Row],[CorrectWinnerPrediction]]="Y", 1, 0))+(($AX$12)*IF(Table2[[#This Row],[CorrectAwayScorePrediction]]="Y", 1, 0))+(($AX$13)*IF(Table2[[#This Row],[CorrectHomeScorePrediction]]="Y", 1, 0))</f>
        <v>0.8</v>
      </c>
      <c r="AD7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-1</v>
      </c>
      <c r="AG743" s="2">
        <f>Table2[[#This Row],[ActualHomeScore]]-Table2[[#This Row],[PredictedHomeScore]]</f>
        <v>-1</v>
      </c>
      <c r="AH743" s="2">
        <f t="shared" si="62"/>
        <v>3</v>
      </c>
      <c r="AI743" s="2">
        <f t="shared" si="63"/>
        <v>4</v>
      </c>
      <c r="AJ743" s="2">
        <v>2</v>
      </c>
      <c r="AK743" s="4">
        <v>45679</v>
      </c>
      <c r="AL743" s="2">
        <f>IF(Table2[[#This Row],[GameIsOver]]=0,0,IF(Table2[[#This Row],[ActualWinner]]=Table2[[#This Row],[AwayTeam]], 1, 0))</f>
        <v>1</v>
      </c>
      <c r="AM743" s="2">
        <f>IF(Table2[[#This Row],[GameIsOver]]=0,0,IF(Table2[[#This Row],[ActualWinner]]=Table2[[#This Row],[HomeTeam]], 1, 0))</f>
        <v>0</v>
      </c>
      <c r="AN743" s="2">
        <f>IF(IFERROR(FIND(Table2[[#This Row],[AwayTeam]], _xlfn.TEXTJOIN(";", 1, $AV$31:$AV$40)), 0) &gt; 0, 1, 0) + IF(IFERROR(FIND(Table2[[#This Row],[HomeTeam]], _xlfn.TEXTJOIN(";", 1, $AV$31:$AV$40)), 0) &gt; 0, 1, 0)</f>
        <v>0</v>
      </c>
    </row>
    <row r="744" spans="1:40" x14ac:dyDescent="0.25">
      <c r="A744" s="4">
        <v>45677</v>
      </c>
      <c r="B744" s="4">
        <v>45677</v>
      </c>
      <c r="C744" s="7" t="s">
        <v>853</v>
      </c>
      <c r="D744" s="2" t="s">
        <v>29</v>
      </c>
      <c r="E744" s="2" t="s">
        <v>12</v>
      </c>
      <c r="F744" s="2">
        <v>2</v>
      </c>
      <c r="G744" s="2">
        <v>4</v>
      </c>
      <c r="H744" s="2" t="str">
        <f t="shared" si="59"/>
        <v>SEA</v>
      </c>
      <c r="I744" s="2" t="s">
        <v>40</v>
      </c>
      <c r="J744" s="2">
        <v>4</v>
      </c>
      <c r="K744" s="2">
        <v>6</v>
      </c>
      <c r="L744" s="2" t="str">
        <f t="shared" si="60"/>
        <v>SEA</v>
      </c>
      <c r="M744" s="2" t="s">
        <v>40</v>
      </c>
      <c r="N744" s="2">
        <f>IF(ISBLANK(Table2[[#This Row],[ActualResult]]), 0, 1)</f>
        <v>1</v>
      </c>
      <c r="O744" s="2" t="str">
        <f>IF(ISBLANK(Table2[[#This Row],[ActualResult]]), "_", IF(Table2[[#This Row],[ActualWinner]]=Table2[[#This Row],[PredictedWinner]], "Y", "N"))</f>
        <v>Y</v>
      </c>
      <c r="P744" s="2" t="str">
        <f>IF(Table2[[#This Row],[ActualAwayScore]]&gt;Table2[[#This Row],[PredictedAwayScore]], "N", IF(ISBLANK(Table2[[#This Row],[ActualResult]]), "_", IF(Table2[[#This Row],[ActualAwayScore]]=Table2[[#This Row],[PredictedAwayScore]], "Y", "N")))</f>
        <v>N</v>
      </c>
      <c r="Q744" s="2" t="str">
        <f>IF(Table2[[#This Row],[ActualHomeScore]]&gt;Table2[[#This Row],[PredictedHomeScore]],"N", IF(ISBLANK(Table2[[#This Row],[ActualResult]]), "_", IF(Table2[[#This Row],[ActualHomeScore]]=Table2[[#This Row],[PredictedHomeScore]], "Y", "N")))</f>
        <v>N</v>
      </c>
      <c r="R744" s="2">
        <v>1</v>
      </c>
      <c r="S744" s="2" t="str">
        <f t="shared" si="61"/>
        <v>BUF</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2</v>
      </c>
      <c r="AC744" s="32">
        <f>(($AX$11)*IF(Table2[[#This Row],[CorrectWinnerPrediction]]="Y", 1, 0))+(($AX$12)*IF(Table2[[#This Row],[CorrectAwayScorePrediction]]="Y", 1, 0))+(($AX$13)*IF(Table2[[#This Row],[CorrectHomeScorePrediction]]="Y", 1, 0))</f>
        <v>0.8</v>
      </c>
      <c r="AD7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2</v>
      </c>
      <c r="AG744" s="2">
        <f>Table2[[#This Row],[ActualHomeScore]]-Table2[[#This Row],[PredictedHomeScore]]</f>
        <v>2</v>
      </c>
      <c r="AH744" s="2">
        <f t="shared" si="62"/>
        <v>3</v>
      </c>
      <c r="AI744" s="2">
        <f t="shared" si="63"/>
        <v>4</v>
      </c>
      <c r="AJ744" s="2">
        <v>3</v>
      </c>
      <c r="AK744" s="4">
        <v>45679</v>
      </c>
      <c r="AL744" s="2">
        <f>IF(Table2[[#This Row],[GameIsOver]]=0,0,IF(Table2[[#This Row],[ActualWinner]]=Table2[[#This Row],[AwayTeam]], 1, 0))</f>
        <v>0</v>
      </c>
      <c r="AM744" s="2">
        <f>IF(Table2[[#This Row],[GameIsOver]]=0,0,IF(Table2[[#This Row],[ActualWinner]]=Table2[[#This Row],[HomeTeam]], 1, 0))</f>
        <v>1</v>
      </c>
      <c r="AN744" s="2">
        <f>IF(IFERROR(FIND(Table2[[#This Row],[AwayTeam]], _xlfn.TEXTJOIN(";", 1, $AV$31:$AV$40)), 0) &gt; 0, 1, 0) + IF(IFERROR(FIND(Table2[[#This Row],[HomeTeam]], _xlfn.TEXTJOIN(";", 1, $AV$31:$AV$40)), 0) &gt; 0, 1, 0)</f>
        <v>0</v>
      </c>
    </row>
    <row r="745" spans="1:40" x14ac:dyDescent="0.25">
      <c r="A745" s="4">
        <v>45677</v>
      </c>
      <c r="B745" s="4">
        <v>45677</v>
      </c>
      <c r="C745" s="7" t="s">
        <v>854</v>
      </c>
      <c r="D745" s="2" t="s">
        <v>13</v>
      </c>
      <c r="E745" s="2" t="s">
        <v>27</v>
      </c>
      <c r="F745" s="2">
        <v>2</v>
      </c>
      <c r="G745" s="2">
        <v>3</v>
      </c>
      <c r="H745" s="2" t="str">
        <f t="shared" si="59"/>
        <v>VGK</v>
      </c>
      <c r="I745" s="2" t="s">
        <v>40</v>
      </c>
      <c r="J745" s="2">
        <v>5</v>
      </c>
      <c r="K745" s="2">
        <v>4</v>
      </c>
      <c r="L745" s="2" t="str">
        <f t="shared" si="60"/>
        <v>STL</v>
      </c>
      <c r="M745" s="2" t="s">
        <v>39</v>
      </c>
      <c r="N745" s="2">
        <f>IF(ISBLANK(Table2[[#This Row],[ActualResult]]), 0, 1)</f>
        <v>1</v>
      </c>
      <c r="O745" s="2" t="str">
        <f>IF(ISBLANK(Table2[[#This Row],[ActualResult]]), "_", IF(Table2[[#This Row],[ActualWinner]]=Table2[[#This Row],[PredictedWinner]], "Y", "N"))</f>
        <v>N</v>
      </c>
      <c r="P745" s="2" t="str">
        <f>IF(Table2[[#This Row],[ActualAwayScore]]&gt;Table2[[#This Row],[PredictedAwayScore]], "N", IF(ISBLANK(Table2[[#This Row],[ActualResult]]), "_", IF(Table2[[#This Row],[ActualAwayScore]]=Table2[[#This Row],[PredictedAwayScore]], "Y", "N")))</f>
        <v>N</v>
      </c>
      <c r="Q745" s="2" t="str">
        <f>IF(Table2[[#This Row],[ActualHomeScore]]&gt;Table2[[#This Row],[PredictedHomeScore]],"N", IF(ISBLANK(Table2[[#This Row],[ActualResult]]), "_", IF(Table2[[#This Row],[ActualHomeScore]]=Table2[[#This Row],[PredictedHomeScore]], "Y", "N")))</f>
        <v>N</v>
      </c>
      <c r="R745" s="2">
        <v>1</v>
      </c>
      <c r="S745" s="2" t="str">
        <f t="shared" si="61"/>
        <v>VGK</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2</v>
      </c>
      <c r="AB745" s="2">
        <f>IF(Table2[[#This Row],[GameIsOver]]= 0, 0, IF(Table2[[#This Row],[ActualWinner]]=Table2[[#This Row],[HomeTeam]], 2, IF(OR(Table2[[#This Row],[ActualResult]]="OT", Table2[[#This Row],[ActualResult]]="SO"), 1, 0)))</f>
        <v>1</v>
      </c>
      <c r="AC745" s="32">
        <f>(($AX$11)*IF(Table2[[#This Row],[CorrectWinnerPrediction]]="Y", 1, 0))+(($AX$12)*IF(Table2[[#This Row],[CorrectAwayScorePrediction]]="Y", 1, 0))+(($AX$13)*IF(Table2[[#This Row],[CorrectHomeScorePrediction]]="Y", 1, 0))</f>
        <v>0</v>
      </c>
      <c r="AD7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3</v>
      </c>
      <c r="AG745" s="2">
        <f>Table2[[#This Row],[ActualHomeScore]]-Table2[[#This Row],[PredictedHomeScore]]</f>
        <v>1</v>
      </c>
      <c r="AH745" s="2">
        <f t="shared" si="62"/>
        <v>3</v>
      </c>
      <c r="AI745" s="2">
        <f t="shared" si="63"/>
        <v>4</v>
      </c>
      <c r="AJ745" s="2">
        <v>4</v>
      </c>
      <c r="AK745" s="4">
        <v>45679</v>
      </c>
      <c r="AL745" s="2">
        <f>IF(Table2[[#This Row],[GameIsOver]]=0,0,IF(Table2[[#This Row],[ActualWinner]]=Table2[[#This Row],[AwayTeam]], 1, 0))</f>
        <v>1</v>
      </c>
      <c r="AM745" s="2">
        <f>IF(Table2[[#This Row],[GameIsOver]]=0,0,IF(Table2[[#This Row],[ActualWinner]]=Table2[[#This Row],[HomeTeam]], 1, 0))</f>
        <v>0</v>
      </c>
      <c r="AN745" s="2">
        <f>IF(IFERROR(FIND(Table2[[#This Row],[AwayTeam]], _xlfn.TEXTJOIN(";", 1, $AV$31:$AV$40)), 0) &gt; 0, 1, 0) + IF(IFERROR(FIND(Table2[[#This Row],[HomeTeam]], _xlfn.TEXTJOIN(";", 1, $AV$31:$AV$40)), 0) &gt; 0, 1, 0)</f>
        <v>0</v>
      </c>
    </row>
    <row r="746" spans="1:40" x14ac:dyDescent="0.25">
      <c r="A746" s="4">
        <v>45677</v>
      </c>
      <c r="B746" s="4">
        <v>45677</v>
      </c>
      <c r="C746" s="7" t="s">
        <v>855</v>
      </c>
      <c r="D746" s="2" t="s">
        <v>43</v>
      </c>
      <c r="E746" s="2" t="s">
        <v>18</v>
      </c>
      <c r="F746" s="2">
        <v>2</v>
      </c>
      <c r="G746" s="2">
        <v>5</v>
      </c>
      <c r="H746" s="2" t="str">
        <f t="shared" si="59"/>
        <v>TOR</v>
      </c>
      <c r="I746" s="2" t="s">
        <v>40</v>
      </c>
      <c r="J746" s="2">
        <v>3</v>
      </c>
      <c r="K746" s="2">
        <v>4</v>
      </c>
      <c r="L746" s="2" t="str">
        <f t="shared" si="60"/>
        <v>TOR</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N</v>
      </c>
      <c r="Q746" s="2" t="str">
        <f>IF(Table2[[#This Row],[ActualHomeScore]]&gt;Table2[[#This Row],[PredictedHomeScore]],"N", IF(ISBLANK(Table2[[#This Row],[ActualResult]]), "_", IF(Table2[[#This Row],[ActualHomeScore]]=Table2[[#This Row],[PredictedHomeScore]], "Y", "N")))</f>
        <v>_</v>
      </c>
      <c r="R746" s="2">
        <v>1</v>
      </c>
      <c r="S746" s="2" t="str">
        <f t="shared" si="61"/>
        <v>TBL</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t="s">
        <v>1796</v>
      </c>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2">
        <f>(($AX$11)*IF(Table2[[#This Row],[CorrectWinnerPrediction]]="Y", 1, 0))+(($AX$12)*IF(Table2[[#This Row],[CorrectAwayScorePrediction]]="Y", 1, 0))+(($AX$13)*IF(Table2[[#This Row],[CorrectHomeScorePrediction]]="Y", 1, 0))</f>
        <v>0</v>
      </c>
      <c r="AD7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1</v>
      </c>
      <c r="AG746" s="2">
        <f>Table2[[#This Row],[ActualHomeScore]]-Table2[[#This Row],[PredictedHomeScore]]</f>
        <v>-1</v>
      </c>
      <c r="AH746" s="2">
        <f t="shared" si="62"/>
        <v>3</v>
      </c>
      <c r="AI746" s="2">
        <f t="shared" si="63"/>
        <v>4</v>
      </c>
      <c r="AJ746" s="2">
        <v>9</v>
      </c>
      <c r="AK746" s="4">
        <v>45680</v>
      </c>
      <c r="AL746" s="2">
        <f>IF(Table2[[#This Row],[GameIsOver]]=0,0,IF(Table2[[#This Row],[ActualWinner]]=Table2[[#This Row],[AwayTeam]], 1, 0))</f>
        <v>0</v>
      </c>
      <c r="AM746" s="2">
        <f>IF(Table2[[#This Row],[GameIsOver]]=0,0,IF(Table2[[#This Row],[ActualWinner]]=Table2[[#This Row],[HomeTeam]], 1, 0))</f>
        <v>0</v>
      </c>
      <c r="AN746" s="2">
        <f>IF(IFERROR(FIND(Table2[[#This Row],[AwayTeam]], _xlfn.TEXTJOIN(";", 1, $AV$31:$AV$40)), 0) &gt; 0, 1, 0) + IF(IFERROR(FIND(Table2[[#This Row],[HomeTeam]], _xlfn.TEXTJOIN(";", 1, $AV$31:$AV$40)), 0) &gt; 0, 1, 0)</f>
        <v>1</v>
      </c>
    </row>
    <row r="747" spans="1:40" x14ac:dyDescent="0.25">
      <c r="A747" s="4">
        <v>45677</v>
      </c>
      <c r="B747" s="4">
        <v>45677</v>
      </c>
      <c r="C747" s="7" t="s">
        <v>856</v>
      </c>
      <c r="D747" s="2" t="s">
        <v>36</v>
      </c>
      <c r="E747" s="2" t="s">
        <v>33</v>
      </c>
      <c r="F747" s="2">
        <v>4</v>
      </c>
      <c r="G747" s="2">
        <v>3</v>
      </c>
      <c r="H747" s="2" t="str">
        <f t="shared" si="59"/>
        <v>CBJ</v>
      </c>
      <c r="I747" s="2" t="s">
        <v>77</v>
      </c>
      <c r="J747" s="2">
        <v>1</v>
      </c>
      <c r="K747" s="2">
        <v>3</v>
      </c>
      <c r="L747" s="2" t="str">
        <f t="shared" si="60"/>
        <v>NYI</v>
      </c>
      <c r="M747" s="2" t="s">
        <v>40</v>
      </c>
      <c r="N747" s="2">
        <f>IF(ISBLANK(Table2[[#This Row],[ActualResult]]), 0, 1)</f>
        <v>1</v>
      </c>
      <c r="O747" s="2" t="str">
        <f>IF(ISBLANK(Table2[[#This Row],[ActualResult]]), "_", IF(Table2[[#This Row],[ActualWinner]]=Table2[[#This Row],[PredictedWinner]], "Y", "N"))</f>
        <v>N</v>
      </c>
      <c r="P747" s="2" t="str">
        <f>IF(Table2[[#This Row],[ActualAwayScore]]&gt;Table2[[#This Row],[PredictedAwayScore]], "N", IF(ISBLANK(Table2[[#This Row],[ActualResult]]), "_", IF(Table2[[#This Row],[ActualAwayScore]]=Table2[[#This Row],[PredictedAwayScore]], "Y", "N")))</f>
        <v>N</v>
      </c>
      <c r="Q747" s="2" t="str">
        <f>IF(Table2[[#This Row],[ActualHomeScore]]&gt;Table2[[#This Row],[PredictedHomeScore]],"N", IF(ISBLANK(Table2[[#This Row],[ActualResult]]), "_", IF(Table2[[#This Row],[ActualHomeScore]]=Table2[[#This Row],[PredictedHomeScore]], "Y", "N")))</f>
        <v>Y</v>
      </c>
      <c r="R747" s="2">
        <v>1</v>
      </c>
      <c r="S747" s="2" t="str">
        <f t="shared" si="61"/>
        <v>CBJ</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2</v>
      </c>
      <c r="AC747" s="32">
        <f>(($AX$11)*IF(Table2[[#This Row],[CorrectWinnerPrediction]]="Y", 1, 0))+(($AX$12)*IF(Table2[[#This Row],[CorrectAwayScorePrediction]]="Y", 1, 0))+(($AX$13)*IF(Table2[[#This Row],[CorrectHomeScorePrediction]]="Y", 1, 0))</f>
        <v>0.1</v>
      </c>
      <c r="AD7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-3</v>
      </c>
      <c r="AG747" s="2">
        <f>Table2[[#This Row],[ActualHomeScore]]-Table2[[#This Row],[PredictedHomeScore]]</f>
        <v>0</v>
      </c>
      <c r="AH747" s="2">
        <f t="shared" si="62"/>
        <v>3</v>
      </c>
      <c r="AI747" s="2">
        <f t="shared" si="63"/>
        <v>4</v>
      </c>
      <c r="AJ747" s="2">
        <v>5</v>
      </c>
      <c r="AK747" s="4">
        <v>45679</v>
      </c>
      <c r="AL747" s="2">
        <f>IF(Table2[[#This Row],[GameIsOver]]=0,0,IF(Table2[[#This Row],[ActualWinner]]=Table2[[#This Row],[AwayTeam]], 1, 0))</f>
        <v>0</v>
      </c>
      <c r="AM747" s="2">
        <f>IF(Table2[[#This Row],[GameIsOver]]=0,0,IF(Table2[[#This Row],[ActualWinner]]=Table2[[#This Row],[HomeTeam]], 1, 0))</f>
        <v>1</v>
      </c>
      <c r="AN747" s="2">
        <f>IF(IFERROR(FIND(Table2[[#This Row],[AwayTeam]], _xlfn.TEXTJOIN(";", 1, $AV$31:$AV$40)), 0) &gt; 0, 1, 0) + IF(IFERROR(FIND(Table2[[#This Row],[HomeTeam]], _xlfn.TEXTJOIN(";", 1, $AV$31:$AV$40)), 0) &gt; 0, 1, 0)</f>
        <v>0</v>
      </c>
    </row>
    <row r="748" spans="1:40" x14ac:dyDescent="0.25">
      <c r="A748" s="4">
        <v>45677</v>
      </c>
      <c r="B748" s="4">
        <v>45677</v>
      </c>
      <c r="C748" s="7" t="s">
        <v>857</v>
      </c>
      <c r="D748" s="2" t="s">
        <v>44</v>
      </c>
      <c r="E748" s="2" t="s">
        <v>17</v>
      </c>
      <c r="F748" s="2">
        <v>4</v>
      </c>
      <c r="G748" s="2">
        <v>3</v>
      </c>
      <c r="H748" s="2" t="str">
        <f t="shared" si="59"/>
        <v>CAR</v>
      </c>
      <c r="I748" s="2" t="s">
        <v>40</v>
      </c>
      <c r="J748" s="2">
        <v>4</v>
      </c>
      <c r="K748" s="2">
        <v>3</v>
      </c>
      <c r="L748" s="2" t="str">
        <f t="shared" si="60"/>
        <v>CAR</v>
      </c>
      <c r="M748" s="2" t="s">
        <v>77</v>
      </c>
      <c r="N748" s="2">
        <f>IF(ISBLANK(Table2[[#This Row],[ActualResult]]), 0, 1)</f>
        <v>1</v>
      </c>
      <c r="O748" s="2" t="str">
        <f>IF(ISBLANK(Table2[[#This Row],[ActualResult]]), "_", IF(Table2[[#This Row],[ActualWinner]]=Table2[[#This Row],[PredictedWinner]], "Y", "N"))</f>
        <v>Y</v>
      </c>
      <c r="P748" s="2" t="str">
        <f>IF(Table2[[#This Row],[ActualAwayScore]]&gt;Table2[[#This Row],[PredictedAwayScore]], "N", IF(ISBLANK(Table2[[#This Row],[ActualResult]]), "_", IF(Table2[[#This Row],[ActualAwayScore]]=Table2[[#This Row],[PredictedAwayScore]], "Y", "N")))</f>
        <v>Y</v>
      </c>
      <c r="Q748" s="2" t="str">
        <f>IF(Table2[[#This Row],[ActualHomeScore]]&gt;Table2[[#This Row],[PredictedHomeScore]],"N", IF(ISBLANK(Table2[[#This Row],[ActualResult]]), "_", IF(Table2[[#This Row],[ActualHomeScore]]=Table2[[#This Row],[PredictedHomeScore]], "Y", "N")))</f>
        <v>Y</v>
      </c>
      <c r="R748" s="2">
        <v>1</v>
      </c>
      <c r="S748" s="2" t="str">
        <f t="shared" si="61"/>
        <v>CHI</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2</v>
      </c>
      <c r="AB748" s="2">
        <f>IF(Table2[[#This Row],[GameIsOver]]= 0, 0, IF(Table2[[#This Row],[ActualWinner]]=Table2[[#This Row],[HomeTeam]], 2, IF(OR(Table2[[#This Row],[ActualResult]]="OT", Table2[[#This Row],[ActualResult]]="SO"), 1, 0)))</f>
        <v>1</v>
      </c>
      <c r="AC748" s="32">
        <f>(($AX$11)*IF(Table2[[#This Row],[CorrectWinnerPrediction]]="Y", 1, 0))+(($AX$12)*IF(Table2[[#This Row],[CorrectAwayScorePrediction]]="Y", 1, 0))+(($AX$13)*IF(Table2[[#This Row],[CorrectHomeScorePrediction]]="Y", 1, 0))</f>
        <v>1</v>
      </c>
      <c r="AD7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3</v>
      </c>
      <c r="AI748" s="2">
        <f t="shared" si="63"/>
        <v>4</v>
      </c>
      <c r="AJ748" s="2">
        <v>6</v>
      </c>
      <c r="AK748" s="4">
        <v>45680</v>
      </c>
      <c r="AL748" s="2">
        <f>IF(Table2[[#This Row],[GameIsOver]]=0,0,IF(Table2[[#This Row],[ActualWinner]]=Table2[[#This Row],[AwayTeam]], 1, 0))</f>
        <v>1</v>
      </c>
      <c r="AM748" s="2">
        <f>IF(Table2[[#This Row],[GameIsOver]]=0,0,IF(Table2[[#This Row],[ActualWinner]]=Table2[[#This Row],[HomeTeam]], 1, 0))</f>
        <v>0</v>
      </c>
      <c r="AN748" s="2">
        <f>IF(IFERROR(FIND(Table2[[#This Row],[AwayTeam]], _xlfn.TEXTJOIN(";", 1, $AV$31:$AV$40)), 0) &gt; 0, 1, 0) + IF(IFERROR(FIND(Table2[[#This Row],[HomeTeam]], _xlfn.TEXTJOIN(";", 1, $AV$31:$AV$40)), 0) &gt; 0, 1, 0)</f>
        <v>0</v>
      </c>
    </row>
    <row r="749" spans="1:40" x14ac:dyDescent="0.25">
      <c r="A749" s="4">
        <v>45677</v>
      </c>
      <c r="B749" s="4">
        <v>45677</v>
      </c>
      <c r="C749" s="7" t="s">
        <v>858</v>
      </c>
      <c r="D749" s="2" t="s">
        <v>22</v>
      </c>
      <c r="E749" s="2" t="s">
        <v>15</v>
      </c>
      <c r="F749" s="2">
        <v>3</v>
      </c>
      <c r="G749" s="2">
        <v>2</v>
      </c>
      <c r="H749" s="2" t="str">
        <f t="shared" si="59"/>
        <v>WPG</v>
      </c>
      <c r="I749" s="2" t="s">
        <v>40</v>
      </c>
      <c r="J749" s="2">
        <v>2</v>
      </c>
      <c r="K749" s="2">
        <v>5</v>
      </c>
      <c r="L749" s="2" t="str">
        <f t="shared" si="60"/>
        <v>UTA</v>
      </c>
      <c r="M749" s="2" t="s">
        <v>40</v>
      </c>
      <c r="N749" s="2">
        <f>IF(ISBLANK(Table2[[#This Row],[ActualResult]]), 0, 1)</f>
        <v>1</v>
      </c>
      <c r="O749" s="2" t="str">
        <f>IF(ISBLANK(Table2[[#This Row],[ActualResult]]), "_", IF(Table2[[#This Row],[ActualWinner]]=Table2[[#This Row],[PredictedWinner]], "Y", "N"))</f>
        <v>N</v>
      </c>
      <c r="P749" s="2" t="str">
        <f>IF(Table2[[#This Row],[ActualAwayScore]]&gt;Table2[[#This Row],[PredictedAwayScore]], "N", IF(ISBLANK(Table2[[#This Row],[ActualResult]]), "_", IF(Table2[[#This Row],[ActualAwayScore]]=Table2[[#This Row],[PredictedAwayScore]], "Y", "N")))</f>
        <v>N</v>
      </c>
      <c r="Q749" s="2" t="str">
        <f>IF(Table2[[#This Row],[ActualHomeScore]]&gt;Table2[[#This Row],[PredictedHomeScore]],"N", IF(ISBLANK(Table2[[#This Row],[ActualResult]]), "_", IF(Table2[[#This Row],[ActualHomeScore]]=Table2[[#This Row],[PredictedHomeScore]], "Y", "N")))</f>
        <v>N</v>
      </c>
      <c r="R749" s="2">
        <v>1</v>
      </c>
      <c r="S749" s="2" t="str">
        <f t="shared" si="61"/>
        <v>WPG</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2</v>
      </c>
      <c r="AC749" s="32">
        <f>(($AX$11)*IF(Table2[[#This Row],[CorrectWinnerPrediction]]="Y", 1, 0))+(($AX$12)*IF(Table2[[#This Row],[CorrectAwayScorePrediction]]="Y", 1, 0))+(($AX$13)*IF(Table2[[#This Row],[CorrectHomeScorePrediction]]="Y", 1, 0))</f>
        <v>0</v>
      </c>
      <c r="AD7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-1</v>
      </c>
      <c r="AG749" s="2">
        <f>Table2[[#This Row],[ActualHomeScore]]-Table2[[#This Row],[PredictedHomeScore]]</f>
        <v>3</v>
      </c>
      <c r="AH749" s="2">
        <f t="shared" si="62"/>
        <v>3</v>
      </c>
      <c r="AI749" s="2">
        <f t="shared" si="63"/>
        <v>4</v>
      </c>
      <c r="AJ749" s="2">
        <v>7</v>
      </c>
      <c r="AK749" s="4">
        <v>45680</v>
      </c>
      <c r="AL749" s="2">
        <f>IF(Table2[[#This Row],[GameIsOver]]=0,0,IF(Table2[[#This Row],[ActualWinner]]=Table2[[#This Row],[AwayTeam]], 1, 0))</f>
        <v>0</v>
      </c>
      <c r="AM749" s="2">
        <f>IF(Table2[[#This Row],[GameIsOver]]=0,0,IF(Table2[[#This Row],[ActualWinner]]=Table2[[#This Row],[HomeTeam]], 1, 0))</f>
        <v>1</v>
      </c>
      <c r="AN749" s="2">
        <f>IF(IFERROR(FIND(Table2[[#This Row],[AwayTeam]], _xlfn.TEXTJOIN(";", 1, $AV$31:$AV$40)), 0) &gt; 0, 1, 0) + IF(IFERROR(FIND(Table2[[#This Row],[HomeTeam]], _xlfn.TEXTJOIN(";", 1, $AV$31:$AV$40)), 0) &gt; 0, 1, 0)</f>
        <v>1</v>
      </c>
    </row>
    <row r="750" spans="1:40" x14ac:dyDescent="0.25">
      <c r="A750" s="5">
        <v>45677</v>
      </c>
      <c r="B750" s="5">
        <v>45677</v>
      </c>
      <c r="C750" s="8" t="s">
        <v>859</v>
      </c>
      <c r="D750" s="3" t="s">
        <v>21</v>
      </c>
      <c r="E750" s="3" t="s">
        <v>28</v>
      </c>
      <c r="F750" s="3">
        <v>4</v>
      </c>
      <c r="G750" s="3">
        <v>3</v>
      </c>
      <c r="H750" s="3" t="str">
        <f t="shared" si="59"/>
        <v>PIT</v>
      </c>
      <c r="I750" s="3" t="s">
        <v>40</v>
      </c>
      <c r="J750" s="3">
        <v>5</v>
      </c>
      <c r="K750" s="3">
        <v>1</v>
      </c>
      <c r="L750" s="2" t="str">
        <f t="shared" si="60"/>
        <v>PIT</v>
      </c>
      <c r="M750" s="3" t="s">
        <v>40</v>
      </c>
      <c r="N750" s="3">
        <f>IF(ISBLANK(Table2[[#This Row],[ActualResult]]), 0, 1)</f>
        <v>1</v>
      </c>
      <c r="O750" s="3" t="str">
        <f>IF(ISBLANK(Table2[[#This Row],[ActualResult]]), "_", IF(Table2[[#This Row],[ActualWinner]]=Table2[[#This Row],[PredictedWinner]], "Y", "N"))</f>
        <v>Y</v>
      </c>
      <c r="P750" s="3" t="str">
        <f>IF(Table2[[#This Row],[ActualAwayScore]]&gt;Table2[[#This Row],[PredictedAwayScore]], "N", IF(ISBLANK(Table2[[#This Row],[ActualResult]]), "_", IF(Table2[[#This Row],[ActualAwayScore]]=Table2[[#This Row],[PredictedAwayScore]], "Y", "N")))</f>
        <v>N</v>
      </c>
      <c r="Q750" s="3" t="str">
        <f>IF(Table2[[#This Row],[ActualHomeScore]]&gt;Table2[[#This Row],[PredictedHomeScore]],"N", IF(ISBLANK(Table2[[#This Row],[ActualResult]]), "_", IF(Table2[[#This Row],[ActualHomeScore]]=Table2[[#This Row],[PredictedHomeScore]], "Y", "N")))</f>
        <v>N</v>
      </c>
      <c r="R750" s="3">
        <v>1</v>
      </c>
      <c r="S750" s="3" t="str">
        <f t="shared" si="61"/>
        <v>LAK</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2</v>
      </c>
      <c r="AB750" s="3">
        <f>IF(Table2[[#This Row],[GameIsOver]]= 0, 0, IF(Table2[[#This Row],[ActualWinner]]=Table2[[#This Row],[HomeTeam]], 2, IF(OR(Table2[[#This Row],[ActualResult]]="OT", Table2[[#This Row],[ActualResult]]="SO"), 1, 0)))</f>
        <v>0</v>
      </c>
      <c r="AC750" s="51">
        <f>(($AX$11)*IF(Table2[[#This Row],[CorrectWinnerPrediction]]="Y", 1, 0))+(($AX$12)*IF(Table2[[#This Row],[CorrectAwayScorePrediction]]="Y", 1, 0))+(($AX$13)*IF(Table2[[#This Row],[CorrectHomeScorePrediction]]="Y", 1, 0))</f>
        <v>0.8</v>
      </c>
      <c r="AD7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1</v>
      </c>
      <c r="AG750" s="3">
        <f>Table2[[#This Row],[ActualHomeScore]]-Table2[[#This Row],[PredictedHomeScore]]</f>
        <v>-2</v>
      </c>
      <c r="AH750" s="3">
        <f t="shared" si="62"/>
        <v>3</v>
      </c>
      <c r="AI750" s="3">
        <f t="shared" si="63"/>
        <v>4</v>
      </c>
      <c r="AJ750" s="3">
        <v>8</v>
      </c>
      <c r="AK750" s="4">
        <v>45680</v>
      </c>
      <c r="AL750" s="2">
        <f>IF(Table2[[#This Row],[GameIsOver]]=0,0,IF(Table2[[#This Row],[ActualWinner]]=Table2[[#This Row],[AwayTeam]], 1, 0))</f>
        <v>1</v>
      </c>
      <c r="AM750" s="2">
        <f>IF(Table2[[#This Row],[GameIsOver]]=0,0,IF(Table2[[#This Row],[ActualWinner]]=Table2[[#This Row],[HomeTeam]], 1, 0))</f>
        <v>0</v>
      </c>
      <c r="AN750" s="2">
        <f>IF(IFERROR(FIND(Table2[[#This Row],[AwayTeam]], _xlfn.TEXTJOIN(";", 1, $AV$31:$AV$40)), 0) &gt; 0, 1, 0) + IF(IFERROR(FIND(Table2[[#This Row],[HomeTeam]], _xlfn.TEXTJOIN(";", 1, $AV$31:$AV$40)), 0) &gt; 0, 1, 0)</f>
        <v>0</v>
      </c>
    </row>
    <row r="751" spans="1:40" x14ac:dyDescent="0.25">
      <c r="A751" s="4">
        <v>45678</v>
      </c>
      <c r="B751" s="4">
        <v>45678</v>
      </c>
      <c r="C751" s="7" t="s">
        <v>860</v>
      </c>
      <c r="D751" s="2" t="s">
        <v>43</v>
      </c>
      <c r="E751" s="2" t="s">
        <v>19</v>
      </c>
      <c r="F751" s="2">
        <v>3</v>
      </c>
      <c r="G751" s="2">
        <v>4</v>
      </c>
      <c r="H751" s="2" t="str">
        <f t="shared" si="59"/>
        <v>MTL</v>
      </c>
      <c r="I751" s="2" t="s">
        <v>77</v>
      </c>
      <c r="J751" s="2">
        <v>2</v>
      </c>
      <c r="K751" s="2">
        <v>3</v>
      </c>
      <c r="L751" s="13" t="str">
        <f t="shared" si="60"/>
        <v>MTL</v>
      </c>
      <c r="M751" s="2" t="s">
        <v>40</v>
      </c>
      <c r="N751" s="2">
        <f>IF(ISBLANK(Table2[[#This Row],[ActualResult]]), 0, 1)</f>
        <v>1</v>
      </c>
      <c r="O751" s="2" t="str">
        <f>IF(ISBLANK(Table2[[#This Row],[ActualResult]]), "_", IF(Table2[[#This Row],[ActualWinner]]=Table2[[#This Row],[PredictedWinner]], "Y", "N"))</f>
        <v>Y</v>
      </c>
      <c r="P751" s="2" t="str">
        <f>IF(Table2[[#This Row],[ActualAwayScore]]&gt;Table2[[#This Row],[PredictedAwayScore]], "N", IF(ISBLANK(Table2[[#This Row],[ActualResult]]), "_", IF(Table2[[#This Row],[ActualAwayScore]]=Table2[[#This Row],[PredictedAwayScore]], "Y", "N")))</f>
        <v>N</v>
      </c>
      <c r="Q751" s="2" t="str">
        <f>IF(Table2[[#This Row],[ActualHomeScore]]&gt;Table2[[#This Row],[PredictedHomeScore]],"N", IF(ISBLANK(Table2[[#This Row],[ActualResult]]), "_", IF(Table2[[#This Row],[ActualHomeScore]]=Table2[[#This Row],[PredictedHomeScore]], "Y", "N")))</f>
        <v>N</v>
      </c>
      <c r="R751" s="2">
        <v>0</v>
      </c>
      <c r="S751" s="2" t="str">
        <f t="shared" si="61"/>
        <v>TBL</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t="s">
        <v>1777</v>
      </c>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2</v>
      </c>
      <c r="AC751" s="32">
        <f>(($AX$11)*IF(Table2[[#This Row],[CorrectWinnerPrediction]]="Y", 1, 0))+(($AX$12)*IF(Table2[[#This Row],[CorrectAwayScorePrediction]]="Y", 1, 0))+(($AX$13)*IF(Table2[[#This Row],[CorrectHomeScorePrediction]]="Y", 1, 0))</f>
        <v>0.8</v>
      </c>
      <c r="AD7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-1</v>
      </c>
      <c r="AG751" s="2">
        <f>Table2[[#This Row],[ActualHomeScore]]-Table2[[#This Row],[PredictedHomeScore]]</f>
        <v>-1</v>
      </c>
      <c r="AH751" s="2">
        <f t="shared" si="62"/>
        <v>-17</v>
      </c>
      <c r="AI751" s="2">
        <f t="shared" si="63"/>
        <v>-7</v>
      </c>
      <c r="AJ751" s="2">
        <v>1</v>
      </c>
      <c r="AK751" s="4">
        <v>45680</v>
      </c>
      <c r="AL751" s="2">
        <f>IF(Table2[[#This Row],[GameIsOver]]=0,0,IF(Table2[[#This Row],[ActualWinner]]=Table2[[#This Row],[AwayTeam]], 1, 0))</f>
        <v>0</v>
      </c>
      <c r="AM751" s="2">
        <f>IF(Table2[[#This Row],[GameIsOver]]=0,0,IF(Table2[[#This Row],[ActualWinner]]=Table2[[#This Row],[HomeTeam]], 1, 0))</f>
        <v>1</v>
      </c>
      <c r="AN751" s="2">
        <f>IF(IFERROR(FIND(Table2[[#This Row],[AwayTeam]], _xlfn.TEXTJOIN(";", 1, $AV$31:$AV$40)), 0) &gt; 0, 1, 0) + IF(IFERROR(FIND(Table2[[#This Row],[HomeTeam]], _xlfn.TEXTJOIN(";", 1, $AV$31:$AV$40)), 0) &gt; 0, 1, 0)</f>
        <v>1</v>
      </c>
    </row>
    <row r="752" spans="1:40" x14ac:dyDescent="0.25">
      <c r="A752" s="4">
        <v>45678</v>
      </c>
      <c r="B752" s="4">
        <v>45678</v>
      </c>
      <c r="C752" s="7" t="s">
        <v>861</v>
      </c>
      <c r="D752" s="2" t="s">
        <v>30</v>
      </c>
      <c r="E752" s="2" t="s">
        <v>20</v>
      </c>
      <c r="F752" s="2">
        <v>3</v>
      </c>
      <c r="G752" s="2">
        <v>2</v>
      </c>
      <c r="H752" s="2" t="str">
        <f t="shared" si="59"/>
        <v>OTT</v>
      </c>
      <c r="I752" s="2" t="s">
        <v>39</v>
      </c>
      <c r="J752" s="2">
        <v>0</v>
      </c>
      <c r="K752" s="2">
        <v>5</v>
      </c>
      <c r="L752" s="2" t="str">
        <f t="shared" si="60"/>
        <v>NYR</v>
      </c>
      <c r="M752" s="2" t="s">
        <v>40</v>
      </c>
      <c r="N752" s="2">
        <f>IF(ISBLANK(Table2[[#This Row],[ActualResult]]), 0, 1)</f>
        <v>1</v>
      </c>
      <c r="O752" s="2" t="str">
        <f>IF(ISBLANK(Table2[[#This Row],[ActualResult]]), "_", IF(Table2[[#This Row],[ActualWinner]]=Table2[[#This Row],[PredictedWinner]], "Y", "N"))</f>
        <v>N</v>
      </c>
      <c r="P752" s="2" t="str">
        <f>IF(Table2[[#This Row],[ActualAwayScore]]&gt;Table2[[#This Row],[PredictedAwayScore]], "N", IF(ISBLANK(Table2[[#This Row],[ActualResult]]), "_", IF(Table2[[#This Row],[ActualAwayScore]]=Table2[[#This Row],[PredictedAwayScore]], "Y", "N")))</f>
        <v>N</v>
      </c>
      <c r="Q752" s="2" t="str">
        <f>IF(Table2[[#This Row],[ActualHomeScore]]&gt;Table2[[#This Row],[PredictedHomeScore]],"N", IF(ISBLANK(Table2[[#This Row],[ActualResult]]), "_", IF(Table2[[#This Row],[ActualHomeScore]]=Table2[[#This Row],[PredictedHomeScore]], "Y", "N")))</f>
        <v>N</v>
      </c>
      <c r="R752" s="2">
        <v>0</v>
      </c>
      <c r="S752" s="2" t="str">
        <f t="shared" si="61"/>
        <v>OTT</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t="s">
        <v>1776</v>
      </c>
      <c r="Z752" s="2">
        <f>IF(AND(Table2[[#This Row],[GameIsOver]]=1,Table2[[#This Row],[ActualHomeScore]]*Table2[[#This Row],[ActualAwayScore]]=0), 1,0)</f>
        <v>1</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2</v>
      </c>
      <c r="AC752" s="32">
        <f>(($AX$11)*IF(Table2[[#This Row],[CorrectWinnerPrediction]]="Y", 1, 0))+(($AX$12)*IF(Table2[[#This Row],[CorrectAwayScorePrediction]]="Y", 1, 0))+(($AX$13)*IF(Table2[[#This Row],[CorrectHomeScorePrediction]]="Y", 1, 0))</f>
        <v>0</v>
      </c>
      <c r="AD7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-3</v>
      </c>
      <c r="AG752" s="2">
        <f>Table2[[#This Row],[ActualHomeScore]]-Table2[[#This Row],[PredictedHomeScore]]</f>
        <v>3</v>
      </c>
      <c r="AH752" s="2">
        <f t="shared" si="62"/>
        <v>-17</v>
      </c>
      <c r="AI752" s="2">
        <f t="shared" si="63"/>
        <v>-7</v>
      </c>
      <c r="AJ752" s="2">
        <v>2</v>
      </c>
      <c r="AK752" s="4">
        <v>45680</v>
      </c>
      <c r="AL752" s="2">
        <f>IF(Table2[[#This Row],[GameIsOver]]=0,0,IF(Table2[[#This Row],[ActualWinner]]=Table2[[#This Row],[AwayTeam]], 1, 0))</f>
        <v>0</v>
      </c>
      <c r="AM752" s="2">
        <f>IF(Table2[[#This Row],[GameIsOver]]=0,0,IF(Table2[[#This Row],[ActualWinner]]=Table2[[#This Row],[HomeTeam]], 1, 0))</f>
        <v>1</v>
      </c>
      <c r="AN752" s="2">
        <f>IF(IFERROR(FIND(Table2[[#This Row],[AwayTeam]], _xlfn.TEXTJOIN(";", 1, $AV$31:$AV$40)), 0) &gt; 0, 1, 0) + IF(IFERROR(FIND(Table2[[#This Row],[HomeTeam]], _xlfn.TEXTJOIN(";", 1, $AV$31:$AV$40)), 0) &gt; 0, 1, 0)</f>
        <v>1</v>
      </c>
    </row>
    <row r="753" spans="1:40" x14ac:dyDescent="0.25">
      <c r="A753" s="4">
        <v>45678</v>
      </c>
      <c r="B753" s="4">
        <v>45678</v>
      </c>
      <c r="C753" s="7" t="s">
        <v>862</v>
      </c>
      <c r="D753" s="2" t="s">
        <v>31</v>
      </c>
      <c r="E753" s="2" t="s">
        <v>45</v>
      </c>
      <c r="F753" s="2">
        <v>5</v>
      </c>
      <c r="G753" s="2">
        <v>3</v>
      </c>
      <c r="H753" s="2" t="str">
        <f t="shared" si="59"/>
        <v>DET</v>
      </c>
      <c r="I753" s="2" t="s">
        <v>40</v>
      </c>
      <c r="J753" s="2">
        <v>1</v>
      </c>
      <c r="K753" s="2">
        <v>2</v>
      </c>
      <c r="L753" s="2" t="str">
        <f t="shared" si="60"/>
        <v>PHI</v>
      </c>
      <c r="M753" s="2" t="s">
        <v>77</v>
      </c>
      <c r="N753" s="2">
        <f>IF(ISBLANK(Table2[[#This Row],[ActualResult]]), 0, 1)</f>
        <v>1</v>
      </c>
      <c r="O753" s="2" t="str">
        <f>IF(ISBLANK(Table2[[#This Row],[ActualResult]]), "_", IF(Table2[[#This Row],[ActualWinner]]=Table2[[#This Row],[PredictedWinner]], "Y", "N"))</f>
        <v>N</v>
      </c>
      <c r="P753" s="2" t="str">
        <f>IF(Table2[[#This Row],[ActualAwayScore]]&gt;Table2[[#This Row],[PredictedAwayScore]], "N", IF(ISBLANK(Table2[[#This Row],[ActualResult]]), "_", IF(Table2[[#This Row],[ActualAwayScore]]=Table2[[#This Row],[PredictedAwayScore]], "Y", "N")))</f>
        <v>N</v>
      </c>
      <c r="Q753" s="2" t="str">
        <f>IF(Table2[[#This Row],[ActualHomeScore]]&gt;Table2[[#This Row],[PredictedHomeScore]],"N", IF(ISBLANK(Table2[[#This Row],[ActualResult]]), "_", IF(Table2[[#This Row],[ActualHomeScore]]=Table2[[#This Row],[PredictedHomeScore]], "Y", "N")))</f>
        <v>N</v>
      </c>
      <c r="R753" s="2">
        <v>1</v>
      </c>
      <c r="S753" s="2" t="str">
        <f t="shared" si="61"/>
        <v>DET</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1</v>
      </c>
      <c r="AB753" s="2">
        <f>IF(Table2[[#This Row],[GameIsOver]]= 0, 0, IF(Table2[[#This Row],[ActualWinner]]=Table2[[#This Row],[HomeTeam]], 2, IF(OR(Table2[[#This Row],[ActualResult]]="OT", Table2[[#This Row],[ActualResult]]="SO"), 1, 0)))</f>
        <v>2</v>
      </c>
      <c r="AC753" s="32">
        <f>(($AX$11)*IF(Table2[[#This Row],[CorrectWinnerPrediction]]="Y", 1, 0))+(($AX$12)*IF(Table2[[#This Row],[CorrectAwayScorePrediction]]="Y", 1, 0))+(($AX$13)*IF(Table2[[#This Row],[CorrectHomeScorePrediction]]="Y", 1, 0))</f>
        <v>0</v>
      </c>
      <c r="AD7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-4</v>
      </c>
      <c r="AG753" s="2">
        <f>Table2[[#This Row],[ActualHomeScore]]-Table2[[#This Row],[PredictedHomeScore]]</f>
        <v>-1</v>
      </c>
      <c r="AH753" s="2">
        <f t="shared" si="62"/>
        <v>-17</v>
      </c>
      <c r="AI753" s="2">
        <f t="shared" si="63"/>
        <v>-7</v>
      </c>
      <c r="AJ753" s="2">
        <v>3</v>
      </c>
      <c r="AK753" s="4">
        <v>45680</v>
      </c>
      <c r="AL753" s="2">
        <f>IF(Table2[[#This Row],[GameIsOver]]=0,0,IF(Table2[[#This Row],[ActualWinner]]=Table2[[#This Row],[AwayTeam]], 1, 0))</f>
        <v>0</v>
      </c>
      <c r="AM753" s="2">
        <f>IF(Table2[[#This Row],[GameIsOver]]=0,0,IF(Table2[[#This Row],[ActualWinner]]=Table2[[#This Row],[HomeTeam]], 1, 0))</f>
        <v>1</v>
      </c>
      <c r="AN753" s="2">
        <f>IF(IFERROR(FIND(Table2[[#This Row],[AwayTeam]], _xlfn.TEXTJOIN(";", 1, $AV$31:$AV$40)), 0) &gt; 0, 1, 0) + IF(IFERROR(FIND(Table2[[#This Row],[HomeTeam]], _xlfn.TEXTJOIN(";", 1, $AV$31:$AV$40)), 0) &gt; 0, 1, 0)</f>
        <v>0</v>
      </c>
    </row>
    <row r="754" spans="1:40" x14ac:dyDescent="0.25">
      <c r="A754" s="4">
        <v>45678</v>
      </c>
      <c r="B754" s="4">
        <v>45678</v>
      </c>
      <c r="C754" s="7" t="s">
        <v>863</v>
      </c>
      <c r="D754" s="2" t="s">
        <v>38</v>
      </c>
      <c r="E754" s="2" t="s">
        <v>35</v>
      </c>
      <c r="F754" s="2">
        <v>2</v>
      </c>
      <c r="G754" s="2">
        <v>4</v>
      </c>
      <c r="H754" s="2" t="str">
        <f t="shared" si="59"/>
        <v>NSH</v>
      </c>
      <c r="I754" s="2" t="s">
        <v>40</v>
      </c>
      <c r="J754" s="2">
        <v>5</v>
      </c>
      <c r="K754" s="2">
        <v>7</v>
      </c>
      <c r="L754" s="2" t="str">
        <f t="shared" si="60"/>
        <v>NSH</v>
      </c>
      <c r="M754" s="2" t="s">
        <v>40</v>
      </c>
      <c r="N754" s="2">
        <f>IF(ISBLANK(Table2[[#This Row],[ActualResult]]), 0, 1)</f>
        <v>1</v>
      </c>
      <c r="O754" s="2" t="str">
        <f>IF(ISBLANK(Table2[[#This Row],[ActualResult]]), "_", IF(Table2[[#This Row],[ActualWinner]]=Table2[[#This Row],[PredictedWinner]], "Y", "N"))</f>
        <v>Y</v>
      </c>
      <c r="P754" s="2" t="str">
        <f>IF(Table2[[#This Row],[ActualAwayScore]]&gt;Table2[[#This Row],[PredictedAwayScore]], "N", IF(ISBLANK(Table2[[#This Row],[ActualResult]]), "_", IF(Table2[[#This Row],[ActualAwayScore]]=Table2[[#This Row],[PredictedAwayScore]], "Y", "N")))</f>
        <v>N</v>
      </c>
      <c r="Q754" s="2" t="str">
        <f>IF(Table2[[#This Row],[ActualHomeScore]]&gt;Table2[[#This Row],[PredictedHomeScore]],"N", IF(ISBLANK(Table2[[#This Row],[ActualResult]]), "_", IF(Table2[[#This Row],[ActualHomeScore]]=Table2[[#This Row],[PredictedHomeScore]], "Y", "N")))</f>
        <v>N</v>
      </c>
      <c r="R754" s="2">
        <v>1</v>
      </c>
      <c r="S754" s="2" t="str">
        <f t="shared" si="61"/>
        <v>SJS</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t="s">
        <v>1852</v>
      </c>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2</v>
      </c>
      <c r="AC754" s="32">
        <f>(($AX$11)*IF(Table2[[#This Row],[CorrectWinnerPrediction]]="Y", 1, 0))+(($AX$12)*IF(Table2[[#This Row],[CorrectAwayScorePrediction]]="Y", 1, 0))+(($AX$13)*IF(Table2[[#This Row],[CorrectHomeScorePrediction]]="Y", 1, 0))</f>
        <v>0.8</v>
      </c>
      <c r="AD7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3</v>
      </c>
      <c r="AG754" s="2">
        <f>Table2[[#This Row],[ActualHomeScore]]-Table2[[#This Row],[PredictedHomeScore]]</f>
        <v>3</v>
      </c>
      <c r="AH754" s="2">
        <f t="shared" si="62"/>
        <v>-17</v>
      </c>
      <c r="AI754" s="2">
        <f t="shared" si="63"/>
        <v>-7</v>
      </c>
      <c r="AJ754" s="2">
        <v>4</v>
      </c>
      <c r="AK754" s="4">
        <v>45680</v>
      </c>
      <c r="AL754" s="2">
        <f>IF(Table2[[#This Row],[GameIsOver]]=0,0,IF(Table2[[#This Row],[ActualWinner]]=Table2[[#This Row],[AwayTeam]], 1, 0))</f>
        <v>0</v>
      </c>
      <c r="AM754" s="2">
        <f>IF(Table2[[#This Row],[GameIsOver]]=0,0,IF(Table2[[#This Row],[ActualWinner]]=Table2[[#This Row],[HomeTeam]], 1, 0))</f>
        <v>1</v>
      </c>
      <c r="AN754" s="2">
        <f>IF(IFERROR(FIND(Table2[[#This Row],[AwayTeam]], _xlfn.TEXTJOIN(";", 1, $AV$31:$AV$40)), 0) &gt; 0, 1, 0) + IF(IFERROR(FIND(Table2[[#This Row],[HomeTeam]], _xlfn.TEXTJOIN(";", 1, $AV$31:$AV$40)), 0) &gt; 0, 1, 0)</f>
        <v>0</v>
      </c>
    </row>
    <row r="755" spans="1:40" x14ac:dyDescent="0.25">
      <c r="A755" s="4">
        <v>45678</v>
      </c>
      <c r="B755" s="4">
        <v>45678</v>
      </c>
      <c r="C755" s="7" t="s">
        <v>864</v>
      </c>
      <c r="D755" s="2" t="s">
        <v>44</v>
      </c>
      <c r="E755" s="2" t="s">
        <v>34</v>
      </c>
      <c r="F755" s="2">
        <v>2</v>
      </c>
      <c r="G755" s="2">
        <v>4</v>
      </c>
      <c r="H755" s="2" t="str">
        <f t="shared" si="59"/>
        <v>DAL</v>
      </c>
      <c r="I755" s="2" t="s">
        <v>40</v>
      </c>
      <c r="J755" s="2">
        <v>0</v>
      </c>
      <c r="K755" s="2">
        <v>0</v>
      </c>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v>1</v>
      </c>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2">
        <f>(($AX$11)*IF(Table2[[#This Row],[CorrectWinnerPrediction]]="Y", 1, 0))+(($AX$12)*IF(Table2[[#This Row],[CorrectAwayScorePrediction]]="Y", 1, 0))+(($AX$13)*IF(Table2[[#This Row],[CorrectHomeScorePrediction]]="Y", 1, 0))</f>
        <v>0</v>
      </c>
      <c r="AD7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-2</v>
      </c>
      <c r="AG755" s="2">
        <f>Table2[[#This Row],[ActualHomeScore]]-Table2[[#This Row],[PredictedHomeScore]]</f>
        <v>-4</v>
      </c>
      <c r="AH755" s="2">
        <f t="shared" si="62"/>
        <v>-17</v>
      </c>
      <c r="AI755" s="2">
        <f t="shared" si="63"/>
        <v>-7</v>
      </c>
      <c r="AJ755" s="2">
        <v>5</v>
      </c>
      <c r="AK755" s="4">
        <v>45680</v>
      </c>
      <c r="AL755" s="2">
        <f>IF(Table2[[#This Row],[GameIsOver]]=0,0,IF(Table2[[#This Row],[ActualWinner]]=Table2[[#This Row],[AwayTeam]], 1, 0))</f>
        <v>0</v>
      </c>
      <c r="AM755" s="2">
        <f>IF(Table2[[#This Row],[GameIsOver]]=0,0,IF(Table2[[#This Row],[ActualWinner]]=Table2[[#This Row],[HomeTeam]], 1, 0))</f>
        <v>0</v>
      </c>
      <c r="AN755" s="2">
        <f>IF(IFERROR(FIND(Table2[[#This Row],[AwayTeam]], _xlfn.TEXTJOIN(";", 1, $AV$31:$AV$40)), 0) &gt; 0, 1, 0) + IF(IFERROR(FIND(Table2[[#This Row],[HomeTeam]], _xlfn.TEXTJOIN(";", 1, $AV$31:$AV$40)), 0) &gt; 0, 1, 0)</f>
        <v>0</v>
      </c>
    </row>
    <row r="756" spans="1:40" x14ac:dyDescent="0.25">
      <c r="A756" s="4">
        <v>45678</v>
      </c>
      <c r="B756" s="4">
        <v>45678</v>
      </c>
      <c r="C756" s="7" t="s">
        <v>865</v>
      </c>
      <c r="D756" s="2" t="s">
        <v>46</v>
      </c>
      <c r="E756" s="2" t="s">
        <v>23</v>
      </c>
      <c r="F756" s="2">
        <v>4</v>
      </c>
      <c r="G756" s="2">
        <v>2</v>
      </c>
      <c r="H756" s="2" t="str">
        <f t="shared" si="59"/>
        <v>WSH</v>
      </c>
      <c r="I756" s="2" t="s">
        <v>40</v>
      </c>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2">
        <f>(($AX$11)*IF(Table2[[#This Row],[CorrectWinnerPrediction]]="Y", 1, 0))+(($AX$12)*IF(Table2[[#This Row],[CorrectAwayScorePrediction]]="Y", 1, 0))+(($AX$13)*IF(Table2[[#This Row],[CorrectHomeScorePrediction]]="Y", 1, 0))</f>
        <v>0</v>
      </c>
      <c r="AD7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-4</v>
      </c>
      <c r="AG756" s="2">
        <f>Table2[[#This Row],[ActualHomeScore]]-Table2[[#This Row],[PredictedHomeScore]]</f>
        <v>-2</v>
      </c>
      <c r="AH756" s="2">
        <f t="shared" si="62"/>
        <v>-17</v>
      </c>
      <c r="AI756" s="2">
        <f t="shared" si="63"/>
        <v>-7</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$AV$31:$AV$40)), 0) &gt; 0, 1, 0) + IF(IFERROR(FIND(Table2[[#This Row],[HomeTeam]], _xlfn.TEXTJOIN(";", 1, $AV$31:$AV$40)), 0) &gt; 0, 1, 0)</f>
        <v>1</v>
      </c>
    </row>
    <row r="757" spans="1:40" x14ac:dyDescent="0.25">
      <c r="A757" s="4">
        <v>45678</v>
      </c>
      <c r="B757" s="4">
        <v>45678</v>
      </c>
      <c r="C757" s="7" t="s">
        <v>866</v>
      </c>
      <c r="D757" s="2" t="s">
        <v>29</v>
      </c>
      <c r="E757" s="2" t="s">
        <v>25</v>
      </c>
      <c r="F757" s="2">
        <v>2</v>
      </c>
      <c r="G757" s="2">
        <v>4</v>
      </c>
      <c r="H757" s="2" t="str">
        <f t="shared" si="59"/>
        <v>VAN</v>
      </c>
      <c r="I757" s="2" t="s">
        <v>40</v>
      </c>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2">
        <f>(($AX$11)*IF(Table2[[#This Row],[CorrectWinnerPrediction]]="Y", 1, 0))+(($AX$12)*IF(Table2[[#This Row],[CorrectAwayScorePrediction]]="Y", 1, 0))+(($AX$13)*IF(Table2[[#This Row],[CorrectHomeScorePrediction]]="Y", 1, 0))</f>
        <v>0</v>
      </c>
      <c r="AD7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-2</v>
      </c>
      <c r="AG757" s="2">
        <f>Table2[[#This Row],[ActualHomeScore]]-Table2[[#This Row],[PredictedHomeScore]]</f>
        <v>-4</v>
      </c>
      <c r="AH757" s="2">
        <f t="shared" si="62"/>
        <v>-17</v>
      </c>
      <c r="AI757" s="2">
        <f t="shared" si="63"/>
        <v>-7</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$AV$31:$AV$40)), 0) &gt; 0, 1, 0) + IF(IFERROR(FIND(Table2[[#This Row],[HomeTeam]], _xlfn.TEXTJOIN(";", 1, $AV$31:$AV$40)), 0) &gt; 0, 1, 0)</f>
        <v>1</v>
      </c>
    </row>
    <row r="758" spans="1:40" x14ac:dyDescent="0.25">
      <c r="A758" s="5">
        <v>45678</v>
      </c>
      <c r="B758" s="5">
        <v>45678</v>
      </c>
      <c r="C758" s="8" t="s">
        <v>867</v>
      </c>
      <c r="D758" s="3" t="s">
        <v>14</v>
      </c>
      <c r="E758" s="3" t="s">
        <v>47</v>
      </c>
      <c r="F758" s="3">
        <v>4</v>
      </c>
      <c r="G758" s="3">
        <v>1</v>
      </c>
      <c r="H758" s="3" t="str">
        <f t="shared" si="59"/>
        <v>FLA</v>
      </c>
      <c r="I758" s="3" t="s">
        <v>40</v>
      </c>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1">
        <f>(($AX$11)*IF(Table2[[#This Row],[CorrectWinnerPrediction]]="Y", 1, 0))+(($AX$12)*IF(Table2[[#This Row],[CorrectAwayScorePrediction]]="Y", 1, 0))+(($AX$13)*IF(Table2[[#This Row],[CorrectHomeScorePrediction]]="Y", 1, 0))</f>
        <v>0</v>
      </c>
      <c r="AD7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-4</v>
      </c>
      <c r="AG758" s="3">
        <f>Table2[[#This Row],[ActualHomeScore]]-Table2[[#This Row],[PredictedHomeScore]]</f>
        <v>-1</v>
      </c>
      <c r="AH758" s="3">
        <f t="shared" si="62"/>
        <v>-17</v>
      </c>
      <c r="AI758" s="3">
        <f t="shared" si="63"/>
        <v>-7</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$AV$31:$AV$40)), 0) &gt; 0, 1, 0) + IF(IFERROR(FIND(Table2[[#This Row],[HomeTeam]], _xlfn.TEXTJOIN(";", 1, $AV$31:$AV$40)), 0) &gt; 0, 1, 0)</f>
        <v>0</v>
      </c>
    </row>
    <row r="759" spans="1:40" x14ac:dyDescent="0.25">
      <c r="A759" s="4">
        <v>45679</v>
      </c>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2">
        <f>(($AX$11)*IF(Table2[[#This Row],[CorrectWinnerPrediction]]="Y", 1, 0))+(($AX$12)*IF(Table2[[#This Row],[CorrectAwayScorePrediction]]="Y", 1, 0))+(($AX$13)*IF(Table2[[#This Row],[CorrectHomeScorePrediction]]="Y", 1, 0))</f>
        <v>0</v>
      </c>
      <c r="AD7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$AV$31:$AV$40)), 0) &gt; 0, 1, 0) + IF(IFERROR(FIND(Table2[[#This Row],[HomeTeam]], _xlfn.TEXTJOIN(";", 1, $AV$31:$AV$40)), 0) &gt; 0, 1, 0)</f>
        <v>1</v>
      </c>
    </row>
    <row r="760" spans="1:40" x14ac:dyDescent="0.25">
      <c r="A760" s="4">
        <v>45679</v>
      </c>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2">
        <f>(($AX$11)*IF(Table2[[#This Row],[CorrectWinnerPrediction]]="Y", 1, 0))+(($AX$12)*IF(Table2[[#This Row],[CorrectAwayScorePrediction]]="Y", 1, 0))+(($AX$13)*IF(Table2[[#This Row],[CorrectHomeScorePrediction]]="Y", 1, 0))</f>
        <v>0</v>
      </c>
      <c r="AD7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$AV$31:$AV$40)), 0) &gt; 0, 1, 0) + IF(IFERROR(FIND(Table2[[#This Row],[HomeTeam]], _xlfn.TEXTJOIN(";", 1, $AV$31:$AV$40)), 0) &gt; 0, 1, 0)</f>
        <v>0</v>
      </c>
    </row>
    <row r="761" spans="1:40" x14ac:dyDescent="0.25">
      <c r="A761" s="4">
        <v>45679</v>
      </c>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2">
        <f>(($AX$11)*IF(Table2[[#This Row],[CorrectWinnerPrediction]]="Y", 1, 0))+(($AX$12)*IF(Table2[[#This Row],[CorrectAwayScorePrediction]]="Y", 1, 0))+(($AX$13)*IF(Table2[[#This Row],[CorrectHomeScorePrediction]]="Y", 1, 0))</f>
        <v>0</v>
      </c>
      <c r="AD7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$AV$31:$AV$40)), 0) &gt; 0, 1, 0) + IF(IFERROR(FIND(Table2[[#This Row],[HomeTeam]], _xlfn.TEXTJOIN(";", 1, $AV$31:$AV$40)), 0) &gt; 0, 1, 0)</f>
        <v>1</v>
      </c>
    </row>
    <row r="762" spans="1:40" x14ac:dyDescent="0.25">
      <c r="A762" s="5">
        <v>45679</v>
      </c>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1">
        <f>(($AX$11)*IF(Table2[[#This Row],[CorrectWinnerPrediction]]="Y", 1, 0))+(($AX$12)*IF(Table2[[#This Row],[CorrectAwayScorePrediction]]="Y", 1, 0))+(($AX$13)*IF(Table2[[#This Row],[CorrectHomeScorePrediction]]="Y", 1, 0))</f>
        <v>0</v>
      </c>
      <c r="AD7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$AV$31:$AV$40)), 0) &gt; 0, 1, 0) + IF(IFERROR(FIND(Table2[[#This Row],[HomeTeam]], _xlfn.TEXTJOIN(";", 1, $AV$31:$AV$40)), 0) &gt; 0, 1, 0)</f>
        <v>0</v>
      </c>
    </row>
    <row r="763" spans="1:40" x14ac:dyDescent="0.25">
      <c r="A763" s="4">
        <v>45680</v>
      </c>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2">
        <f>(($AX$11)*IF(Table2[[#This Row],[CorrectWinnerPrediction]]="Y", 1, 0))+(($AX$12)*IF(Table2[[#This Row],[CorrectAwayScorePrediction]]="Y", 1, 0))+(($AX$13)*IF(Table2[[#This Row],[CorrectHomeScorePrediction]]="Y", 1, 0))</f>
        <v>0</v>
      </c>
      <c r="AD7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$AV$31:$AV$40)), 0) &gt; 0, 1, 0) + IF(IFERROR(FIND(Table2[[#This Row],[HomeTeam]], _xlfn.TEXTJOIN(";", 1, $AV$31:$AV$40)), 0) &gt; 0, 1, 0)</f>
        <v>1</v>
      </c>
    </row>
    <row r="764" spans="1:40" x14ac:dyDescent="0.25">
      <c r="A764" s="4">
        <v>45680</v>
      </c>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2">
        <f>(($AX$11)*IF(Table2[[#This Row],[CorrectWinnerPrediction]]="Y", 1, 0))+(($AX$12)*IF(Table2[[#This Row],[CorrectAwayScorePrediction]]="Y", 1, 0))+(($AX$13)*IF(Table2[[#This Row],[CorrectHomeScorePrediction]]="Y", 1, 0))</f>
        <v>0</v>
      </c>
      <c r="AD7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$AV$31:$AV$40)), 0) &gt; 0, 1, 0) + IF(IFERROR(FIND(Table2[[#This Row],[HomeTeam]], _xlfn.TEXTJOIN(";", 1, $AV$31:$AV$40)), 0) &gt; 0, 1, 0)</f>
        <v>1</v>
      </c>
    </row>
    <row r="765" spans="1:40" x14ac:dyDescent="0.25">
      <c r="A765" s="4">
        <v>45680</v>
      </c>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2">
        <f>(($AX$11)*IF(Table2[[#This Row],[CorrectWinnerPrediction]]="Y", 1, 0))+(($AX$12)*IF(Table2[[#This Row],[CorrectAwayScorePrediction]]="Y", 1, 0))+(($AX$13)*IF(Table2[[#This Row],[CorrectHomeScorePrediction]]="Y", 1, 0))</f>
        <v>0</v>
      </c>
      <c r="AD7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$AV$31:$AV$40)), 0) &gt; 0, 1, 0) + IF(IFERROR(FIND(Table2[[#This Row],[HomeTeam]], _xlfn.TEXTJOIN(";", 1, $AV$31:$AV$40)), 0) &gt; 0, 1, 0)</f>
        <v>0</v>
      </c>
    </row>
    <row r="766" spans="1:40" x14ac:dyDescent="0.25">
      <c r="A766" s="4">
        <v>45680</v>
      </c>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2">
        <f>(($AX$11)*IF(Table2[[#This Row],[CorrectWinnerPrediction]]="Y", 1, 0))+(($AX$12)*IF(Table2[[#This Row],[CorrectAwayScorePrediction]]="Y", 1, 0))+(($AX$13)*IF(Table2[[#This Row],[CorrectHomeScorePrediction]]="Y", 1, 0))</f>
        <v>0</v>
      </c>
      <c r="AD7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$AV$31:$AV$40)), 0) &gt; 0, 1, 0) + IF(IFERROR(FIND(Table2[[#This Row],[HomeTeam]], _xlfn.TEXTJOIN(";", 1, $AV$31:$AV$40)), 0) &gt; 0, 1, 0)</f>
        <v>0</v>
      </c>
    </row>
    <row r="767" spans="1:40" x14ac:dyDescent="0.25">
      <c r="A767" s="4">
        <v>45680</v>
      </c>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2">
        <f>(($AX$11)*IF(Table2[[#This Row],[CorrectWinnerPrediction]]="Y", 1, 0))+(($AX$12)*IF(Table2[[#This Row],[CorrectAwayScorePrediction]]="Y", 1, 0))+(($AX$13)*IF(Table2[[#This Row],[CorrectHomeScorePrediction]]="Y", 1, 0))</f>
        <v>0</v>
      </c>
      <c r="AD7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$AV$31:$AV$40)), 0) &gt; 0, 1, 0) + IF(IFERROR(FIND(Table2[[#This Row],[HomeTeam]], _xlfn.TEXTJOIN(";", 1, $AV$31:$AV$40)), 0) &gt; 0, 1, 0)</f>
        <v>0</v>
      </c>
    </row>
    <row r="768" spans="1:40" x14ac:dyDescent="0.25">
      <c r="A768" s="4">
        <v>45680</v>
      </c>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2">
        <f>(($AX$11)*IF(Table2[[#This Row],[CorrectWinnerPrediction]]="Y", 1, 0))+(($AX$12)*IF(Table2[[#This Row],[CorrectAwayScorePrediction]]="Y", 1, 0))+(($AX$13)*IF(Table2[[#This Row],[CorrectHomeScorePrediction]]="Y", 1, 0))</f>
        <v>0</v>
      </c>
      <c r="AD7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$AV$31:$AV$40)), 0) &gt; 0, 1, 0) + IF(IFERROR(FIND(Table2[[#This Row],[HomeTeam]], _xlfn.TEXTJOIN(";", 1, $AV$31:$AV$40)), 0) &gt; 0, 1, 0)</f>
        <v>0</v>
      </c>
    </row>
    <row r="769" spans="1:40" x14ac:dyDescent="0.25">
      <c r="A769" s="4">
        <v>45680</v>
      </c>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2">
        <f>(($AX$11)*IF(Table2[[#This Row],[CorrectWinnerPrediction]]="Y", 1, 0))+(($AX$12)*IF(Table2[[#This Row],[CorrectAwayScorePrediction]]="Y", 1, 0))+(($AX$13)*IF(Table2[[#This Row],[CorrectHomeScorePrediction]]="Y", 1, 0))</f>
        <v>0</v>
      </c>
      <c r="AD7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$AV$31:$AV$40)), 0) &gt; 0, 1, 0) + IF(IFERROR(FIND(Table2[[#This Row],[HomeTeam]], _xlfn.TEXTJOIN(";", 1, $AV$31:$AV$40)), 0) &gt; 0, 1, 0)</f>
        <v>1</v>
      </c>
    </row>
    <row r="770" spans="1:40" x14ac:dyDescent="0.25">
      <c r="A770" s="4">
        <v>45680</v>
      </c>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2">
        <f>(($AX$11)*IF(Table2[[#This Row],[CorrectWinnerPrediction]]="Y", 1, 0))+(($AX$12)*IF(Table2[[#This Row],[CorrectAwayScorePrediction]]="Y", 1, 0))+(($AX$13)*IF(Table2[[#This Row],[CorrectHomeScorePrediction]]="Y", 1, 0))</f>
        <v>0</v>
      </c>
      <c r="AD7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$AV$31:$AV$40)), 0) &gt; 0, 1, 0) + IF(IFERROR(FIND(Table2[[#This Row],[HomeTeam]], _xlfn.TEXTJOIN(";", 1, $AV$31:$AV$40)), 0) &gt; 0, 1, 0)</f>
        <v>2</v>
      </c>
    </row>
    <row r="771" spans="1:40" x14ac:dyDescent="0.25">
      <c r="A771" s="4">
        <v>45680</v>
      </c>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2">
        <f>(($AX$11)*IF(Table2[[#This Row],[CorrectWinnerPrediction]]="Y", 1, 0))+(($AX$12)*IF(Table2[[#This Row],[CorrectAwayScorePrediction]]="Y", 1, 0))+(($AX$13)*IF(Table2[[#This Row],[CorrectHomeScorePrediction]]="Y", 1, 0))</f>
        <v>0</v>
      </c>
      <c r="AD7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$AV$31:$AV$40)), 0) &gt; 0, 1, 0) + IF(IFERROR(FIND(Table2[[#This Row],[HomeTeam]], _xlfn.TEXTJOIN(";", 1, $AV$31:$AV$40)), 0) &gt; 0, 1, 0)</f>
        <v>0</v>
      </c>
    </row>
    <row r="772" spans="1:40" x14ac:dyDescent="0.25">
      <c r="A772" s="4">
        <v>45680</v>
      </c>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2">
        <f>(($AX$11)*IF(Table2[[#This Row],[CorrectWinnerPrediction]]="Y", 1, 0))+(($AX$12)*IF(Table2[[#This Row],[CorrectAwayScorePrediction]]="Y", 1, 0))+(($AX$13)*IF(Table2[[#This Row],[CorrectHomeScorePrediction]]="Y", 1, 0))</f>
        <v>0</v>
      </c>
      <c r="AD7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$AV$31:$AV$40)), 0) &gt; 0, 1, 0) + IF(IFERROR(FIND(Table2[[#This Row],[HomeTeam]], _xlfn.TEXTJOIN(";", 1, $AV$31:$AV$40)), 0) &gt; 0, 1, 0)</f>
        <v>0</v>
      </c>
    </row>
    <row r="773" spans="1:40" x14ac:dyDescent="0.25">
      <c r="A773" s="5">
        <v>45680</v>
      </c>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1">
        <f>(($AX$11)*IF(Table2[[#This Row],[CorrectWinnerPrediction]]="Y", 1, 0))+(($AX$12)*IF(Table2[[#This Row],[CorrectAwayScorePrediction]]="Y", 1, 0))+(($AX$13)*IF(Table2[[#This Row],[CorrectHomeScorePrediction]]="Y", 1, 0))</f>
        <v>0</v>
      </c>
      <c r="AD7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$AV$31:$AV$40)), 0) &gt; 0, 1, 0) + IF(IFERROR(FIND(Table2[[#This Row],[HomeTeam]], _xlfn.TEXTJOIN(";", 1, $AV$31:$AV$40)),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2">
        <f>(($AX$11)*IF(Table2[[#This Row],[CorrectWinnerPrediction]]="Y", 1, 0))+(($AX$12)*IF(Table2[[#This Row],[CorrectAwayScorePrediction]]="Y", 1, 0))+(($AX$13)*IF(Table2[[#This Row],[CorrectHomeScorePrediction]]="Y", 1, 0))</f>
        <v>0</v>
      </c>
      <c r="AD7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$AV$31:$AV$40)), 0) &gt; 0, 1, 0) + IF(IFERROR(FIND(Table2[[#This Row],[HomeTeam]], _xlfn.TEXTJOIN(";", 1, $AV$31:$AV$40)),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2">
        <f>(($AX$11)*IF(Table2[[#This Row],[CorrectWinnerPrediction]]="Y", 1, 0))+(($AX$12)*IF(Table2[[#This Row],[CorrectAwayScorePrediction]]="Y", 1, 0))+(($AX$13)*IF(Table2[[#This Row],[CorrectHomeScorePrediction]]="Y", 1, 0))</f>
        <v>0</v>
      </c>
      <c r="AD7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$AV$31:$AV$40)), 0) &gt; 0, 1, 0) + IF(IFERROR(FIND(Table2[[#This Row],[HomeTeam]], _xlfn.TEXTJOIN(";", 1, $AV$31:$AV$40)),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2">
        <f>(($AX$11)*IF(Table2[[#This Row],[CorrectWinnerPrediction]]="Y", 1, 0))+(($AX$12)*IF(Table2[[#This Row],[CorrectAwayScorePrediction]]="Y", 1, 0))+(($AX$13)*IF(Table2[[#This Row],[CorrectHomeScorePrediction]]="Y", 1, 0))</f>
        <v>0</v>
      </c>
      <c r="AD7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$AV$31:$AV$40)), 0) &gt; 0, 1, 0) + IF(IFERROR(FIND(Table2[[#This Row],[HomeTeam]], _xlfn.TEXTJOIN(";", 1, $AV$31:$AV$40)),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1">
        <f>(($AX$11)*IF(Table2[[#This Row],[CorrectWinnerPrediction]]="Y", 1, 0))+(($AX$12)*IF(Table2[[#This Row],[CorrectAwayScorePrediction]]="Y", 1, 0))+(($AX$13)*IF(Table2[[#This Row],[CorrectHomeScorePrediction]]="Y", 1, 0))</f>
        <v>0</v>
      </c>
      <c r="AD7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$AV$31:$AV$40)), 0) &gt; 0, 1, 0) + IF(IFERROR(FIND(Table2[[#This Row],[HomeTeam]], _xlfn.TEXTJOIN(";", 1, $AV$31:$AV$40)),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2">
        <f>(($AX$11)*IF(Table2[[#This Row],[CorrectWinnerPrediction]]="Y", 1, 0))+(($AX$12)*IF(Table2[[#This Row],[CorrectAwayScorePrediction]]="Y", 1, 0))+(($AX$13)*IF(Table2[[#This Row],[CorrectHomeScorePrediction]]="Y", 1, 0))</f>
        <v>0</v>
      </c>
      <c r="AD7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$AV$31:$AV$40)), 0) &gt; 0, 1, 0) + IF(IFERROR(FIND(Table2[[#This Row],[HomeTeam]], _xlfn.TEXTJOIN(";", 1, $AV$31:$AV$40)),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2">
        <f>(($AX$11)*IF(Table2[[#This Row],[CorrectWinnerPrediction]]="Y", 1, 0))+(($AX$12)*IF(Table2[[#This Row],[CorrectAwayScorePrediction]]="Y", 1, 0))+(($AX$13)*IF(Table2[[#This Row],[CorrectHomeScorePrediction]]="Y", 1, 0))</f>
        <v>0</v>
      </c>
      <c r="AD7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$AV$31:$AV$40)), 0) &gt; 0, 1, 0) + IF(IFERROR(FIND(Table2[[#This Row],[HomeTeam]], _xlfn.TEXTJOIN(";", 1, $AV$31:$AV$40)),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2">
        <f>(($AX$11)*IF(Table2[[#This Row],[CorrectWinnerPrediction]]="Y", 1, 0))+(($AX$12)*IF(Table2[[#This Row],[CorrectAwayScorePrediction]]="Y", 1, 0))+(($AX$13)*IF(Table2[[#This Row],[CorrectHomeScorePrediction]]="Y", 1, 0))</f>
        <v>0</v>
      </c>
      <c r="AD7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$AV$31:$AV$40)), 0) &gt; 0, 1, 0) + IF(IFERROR(FIND(Table2[[#This Row],[HomeTeam]], _xlfn.TEXTJOIN(";", 1, $AV$31:$AV$40)),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2">
        <f>(($AX$11)*IF(Table2[[#This Row],[CorrectWinnerPrediction]]="Y", 1, 0))+(($AX$12)*IF(Table2[[#This Row],[CorrectAwayScorePrediction]]="Y", 1, 0))+(($AX$13)*IF(Table2[[#This Row],[CorrectHomeScorePrediction]]="Y", 1, 0))</f>
        <v>0</v>
      </c>
      <c r="AD7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$AV$31:$AV$40)), 0) &gt; 0, 1, 0) + IF(IFERROR(FIND(Table2[[#This Row],[HomeTeam]], _xlfn.TEXTJOIN(";", 1, $AV$31:$AV$40)),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2">
        <f>(($AX$11)*IF(Table2[[#This Row],[CorrectWinnerPrediction]]="Y", 1, 0))+(($AX$12)*IF(Table2[[#This Row],[CorrectAwayScorePrediction]]="Y", 1, 0))+(($AX$13)*IF(Table2[[#This Row],[CorrectHomeScorePrediction]]="Y", 1, 0))</f>
        <v>0</v>
      </c>
      <c r="AD7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$AV$31:$AV$40)), 0) &gt; 0, 1, 0) + IF(IFERROR(FIND(Table2[[#This Row],[HomeTeam]], _xlfn.TEXTJOIN(";", 1, $AV$31:$AV$40)),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2">
        <f>(($AX$11)*IF(Table2[[#This Row],[CorrectWinnerPrediction]]="Y", 1, 0))+(($AX$12)*IF(Table2[[#This Row],[CorrectAwayScorePrediction]]="Y", 1, 0))+(($AX$13)*IF(Table2[[#This Row],[CorrectHomeScorePrediction]]="Y", 1, 0))</f>
        <v>0</v>
      </c>
      <c r="AD7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$AV$31:$AV$40)), 0) &gt; 0, 1, 0) + IF(IFERROR(FIND(Table2[[#This Row],[HomeTeam]], _xlfn.TEXTJOIN(";", 1, $AV$31:$AV$40)),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2">
        <f>(($AX$11)*IF(Table2[[#This Row],[CorrectWinnerPrediction]]="Y", 1, 0))+(($AX$12)*IF(Table2[[#This Row],[CorrectAwayScorePrediction]]="Y", 1, 0))+(($AX$13)*IF(Table2[[#This Row],[CorrectHomeScorePrediction]]="Y", 1, 0))</f>
        <v>0</v>
      </c>
      <c r="AD7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$AV$31:$AV$40)), 0) &gt; 0, 1, 0) + IF(IFERROR(FIND(Table2[[#This Row],[HomeTeam]], _xlfn.TEXTJOIN(";", 1, $AV$31:$AV$40)),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2">
        <f>(($AX$11)*IF(Table2[[#This Row],[CorrectWinnerPrediction]]="Y", 1, 0))+(($AX$12)*IF(Table2[[#This Row],[CorrectAwayScorePrediction]]="Y", 1, 0))+(($AX$13)*IF(Table2[[#This Row],[CorrectHomeScorePrediction]]="Y", 1, 0))</f>
        <v>0</v>
      </c>
      <c r="AD7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$AV$31:$AV$40)), 0) &gt; 0, 1, 0) + IF(IFERROR(FIND(Table2[[#This Row],[HomeTeam]], _xlfn.TEXTJOIN(";", 1, $AV$31:$AV$40)),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2">
        <f>(($AX$11)*IF(Table2[[#This Row],[CorrectWinnerPrediction]]="Y", 1, 0))+(($AX$12)*IF(Table2[[#This Row],[CorrectAwayScorePrediction]]="Y", 1, 0))+(($AX$13)*IF(Table2[[#This Row],[CorrectHomeScorePrediction]]="Y", 1, 0))</f>
        <v>0</v>
      </c>
      <c r="AD7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$AV$31:$AV$40)), 0) &gt; 0, 1, 0) + IF(IFERROR(FIND(Table2[[#This Row],[HomeTeam]], _xlfn.TEXTJOIN(";", 1, $AV$31:$AV$40)),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2">
        <f>(($AX$11)*IF(Table2[[#This Row],[CorrectWinnerPrediction]]="Y", 1, 0))+(($AX$12)*IF(Table2[[#This Row],[CorrectAwayScorePrediction]]="Y", 1, 0))+(($AX$13)*IF(Table2[[#This Row],[CorrectHomeScorePrediction]]="Y", 1, 0))</f>
        <v>0</v>
      </c>
      <c r="AD7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$AV$31:$AV$40)), 0) &gt; 0, 1, 0) + IF(IFERROR(FIND(Table2[[#This Row],[HomeTeam]], _xlfn.TEXTJOIN(";", 1, $AV$31:$AV$40)),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2">
        <f>(($AX$11)*IF(Table2[[#This Row],[CorrectWinnerPrediction]]="Y", 1, 0))+(($AX$12)*IF(Table2[[#This Row],[CorrectAwayScorePrediction]]="Y", 1, 0))+(($AX$13)*IF(Table2[[#This Row],[CorrectHomeScorePrediction]]="Y", 1, 0))</f>
        <v>0</v>
      </c>
      <c r="AD7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$AV$31:$AV$40)), 0) &gt; 0, 1, 0) + IF(IFERROR(FIND(Table2[[#This Row],[HomeTeam]], _xlfn.TEXTJOIN(";", 1, $AV$31:$AV$40)),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2">
        <f>(($AX$11)*IF(Table2[[#This Row],[CorrectWinnerPrediction]]="Y", 1, 0))+(($AX$12)*IF(Table2[[#This Row],[CorrectAwayScorePrediction]]="Y", 1, 0))+(($AX$13)*IF(Table2[[#This Row],[CorrectHomeScorePrediction]]="Y", 1, 0))</f>
        <v>0</v>
      </c>
      <c r="AD7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$AV$31:$AV$40)), 0) &gt; 0, 1, 0) + IF(IFERROR(FIND(Table2[[#This Row],[HomeTeam]], _xlfn.TEXTJOIN(";", 1, $AV$31:$AV$40)),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1">
        <f>(($AX$11)*IF(Table2[[#This Row],[CorrectWinnerPrediction]]="Y", 1, 0))+(($AX$12)*IF(Table2[[#This Row],[CorrectAwayScorePrediction]]="Y", 1, 0))+(($AX$13)*IF(Table2[[#This Row],[CorrectHomeScorePrediction]]="Y", 1, 0))</f>
        <v>0</v>
      </c>
      <c r="AD7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$AV$31:$AV$40)), 0) &gt; 0, 1, 0) + IF(IFERROR(FIND(Table2[[#This Row],[HomeTeam]], _xlfn.TEXTJOIN(";", 1, $AV$31:$AV$40)),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2">
        <f>(($AX$11)*IF(Table2[[#This Row],[CorrectWinnerPrediction]]="Y", 1, 0))+(($AX$12)*IF(Table2[[#This Row],[CorrectAwayScorePrediction]]="Y", 1, 0))+(($AX$13)*IF(Table2[[#This Row],[CorrectHomeScorePrediction]]="Y", 1, 0))</f>
        <v>0</v>
      </c>
      <c r="AD7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$AV$31:$AV$40)), 0) &gt; 0, 1, 0) + IF(IFERROR(FIND(Table2[[#This Row],[HomeTeam]], _xlfn.TEXTJOIN(";", 1, $AV$31:$AV$40)),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2">
        <f>(($AX$11)*IF(Table2[[#This Row],[CorrectWinnerPrediction]]="Y", 1, 0))+(($AX$12)*IF(Table2[[#This Row],[CorrectAwayScorePrediction]]="Y", 1, 0))+(($AX$13)*IF(Table2[[#This Row],[CorrectHomeScorePrediction]]="Y", 1, 0))</f>
        <v>0</v>
      </c>
      <c r="AD7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$AV$31:$AV$40)), 0) &gt; 0, 1, 0) + IF(IFERROR(FIND(Table2[[#This Row],[HomeTeam]], _xlfn.TEXTJOIN(";", 1, $AV$31:$AV$40)),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2">
        <f>(($AX$11)*IF(Table2[[#This Row],[CorrectWinnerPrediction]]="Y", 1, 0))+(($AX$12)*IF(Table2[[#This Row],[CorrectAwayScorePrediction]]="Y", 1, 0))+(($AX$13)*IF(Table2[[#This Row],[CorrectHomeScorePrediction]]="Y", 1, 0))</f>
        <v>0</v>
      </c>
      <c r="AD7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$AV$31:$AV$40)), 0) &gt; 0, 1, 0) + IF(IFERROR(FIND(Table2[[#This Row],[HomeTeam]], _xlfn.TEXTJOIN(";", 1, $AV$31:$AV$40)),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2">
        <f>(($AX$11)*IF(Table2[[#This Row],[CorrectWinnerPrediction]]="Y", 1, 0))+(($AX$12)*IF(Table2[[#This Row],[CorrectAwayScorePrediction]]="Y", 1, 0))+(($AX$13)*IF(Table2[[#This Row],[CorrectHomeScorePrediction]]="Y", 1, 0))</f>
        <v>0</v>
      </c>
      <c r="AD7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$AV$31:$AV$40)), 0) &gt; 0, 1, 0) + IF(IFERROR(FIND(Table2[[#This Row],[HomeTeam]], _xlfn.TEXTJOIN(";", 1, $AV$31:$AV$40)),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1">
        <f>(($AX$11)*IF(Table2[[#This Row],[CorrectWinnerPrediction]]="Y", 1, 0))+(($AX$12)*IF(Table2[[#This Row],[CorrectAwayScorePrediction]]="Y", 1, 0))+(($AX$13)*IF(Table2[[#This Row],[CorrectHomeScorePrediction]]="Y", 1, 0))</f>
        <v>0</v>
      </c>
      <c r="AD7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$AV$31:$AV$40)), 0) &gt; 0, 1, 0) + IF(IFERROR(FIND(Table2[[#This Row],[HomeTeam]], _xlfn.TEXTJOIN(";", 1, $AV$31:$AV$40)),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2">
        <f>(($AX$11)*IF(Table2[[#This Row],[CorrectWinnerPrediction]]="Y", 1, 0))+(($AX$12)*IF(Table2[[#This Row],[CorrectAwayScorePrediction]]="Y", 1, 0))+(($AX$13)*IF(Table2[[#This Row],[CorrectHomeScorePrediction]]="Y", 1, 0))</f>
        <v>0</v>
      </c>
      <c r="AD7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$AV$31:$AV$40)), 0) &gt; 0, 1, 0) + IF(IFERROR(FIND(Table2[[#This Row],[HomeTeam]], _xlfn.TEXTJOIN(";", 1, $AV$31:$AV$40)),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2">
        <f>(($AX$11)*IF(Table2[[#This Row],[CorrectWinnerPrediction]]="Y", 1, 0))+(($AX$12)*IF(Table2[[#This Row],[CorrectAwayScorePrediction]]="Y", 1, 0))+(($AX$13)*IF(Table2[[#This Row],[CorrectHomeScorePrediction]]="Y", 1, 0))</f>
        <v>0</v>
      </c>
      <c r="AD7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$AV$31:$AV$40)), 0) &gt; 0, 1, 0) + IF(IFERROR(FIND(Table2[[#This Row],[HomeTeam]], _xlfn.TEXTJOIN(";", 1, $AV$31:$AV$40)),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2">
        <f>(($AX$11)*IF(Table2[[#This Row],[CorrectWinnerPrediction]]="Y", 1, 0))+(($AX$12)*IF(Table2[[#This Row],[CorrectAwayScorePrediction]]="Y", 1, 0))+(($AX$13)*IF(Table2[[#This Row],[CorrectHomeScorePrediction]]="Y", 1, 0))</f>
        <v>0</v>
      </c>
      <c r="AD7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$AV$31:$AV$40)), 0) &gt; 0, 1, 0) + IF(IFERROR(FIND(Table2[[#This Row],[HomeTeam]], _xlfn.TEXTJOIN(";", 1, $AV$31:$AV$40)),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2">
        <f>(($AX$11)*IF(Table2[[#This Row],[CorrectWinnerPrediction]]="Y", 1, 0))+(($AX$12)*IF(Table2[[#This Row],[CorrectAwayScorePrediction]]="Y", 1, 0))+(($AX$13)*IF(Table2[[#This Row],[CorrectHomeScorePrediction]]="Y", 1, 0))</f>
        <v>0</v>
      </c>
      <c r="AD7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$AV$31:$AV$40)), 0) &gt; 0, 1, 0) + IF(IFERROR(FIND(Table2[[#This Row],[HomeTeam]], _xlfn.TEXTJOIN(";", 1, $AV$31:$AV$40)),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1">
        <f>(($AX$11)*IF(Table2[[#This Row],[CorrectWinnerPrediction]]="Y", 1, 0))+(($AX$12)*IF(Table2[[#This Row],[CorrectAwayScorePrediction]]="Y", 1, 0))+(($AX$13)*IF(Table2[[#This Row],[CorrectHomeScorePrediction]]="Y", 1, 0))</f>
        <v>0</v>
      </c>
      <c r="AD80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$AV$31:$AV$40)), 0) &gt; 0, 1, 0) + IF(IFERROR(FIND(Table2[[#This Row],[HomeTeam]], _xlfn.TEXTJOIN(";", 1, $AV$31:$AV$40)),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2">
        <f>(($AX$11)*IF(Table2[[#This Row],[CorrectWinnerPrediction]]="Y", 1, 0))+(($AX$12)*IF(Table2[[#This Row],[CorrectAwayScorePrediction]]="Y", 1, 0))+(($AX$13)*IF(Table2[[#This Row],[CorrectHomeScorePrediction]]="Y", 1, 0))</f>
        <v>0</v>
      </c>
      <c r="AD8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$AV$31:$AV$40)), 0) &gt; 0, 1, 0) + IF(IFERROR(FIND(Table2[[#This Row],[HomeTeam]], _xlfn.TEXTJOIN(";", 1, $AV$31:$AV$40)),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2">
        <f>(($AX$11)*IF(Table2[[#This Row],[CorrectWinnerPrediction]]="Y", 1, 0))+(($AX$12)*IF(Table2[[#This Row],[CorrectAwayScorePrediction]]="Y", 1, 0))+(($AX$13)*IF(Table2[[#This Row],[CorrectHomeScorePrediction]]="Y", 1, 0))</f>
        <v>0</v>
      </c>
      <c r="AD8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$AV$31:$AV$40)), 0) &gt; 0, 1, 0) + IF(IFERROR(FIND(Table2[[#This Row],[HomeTeam]], _xlfn.TEXTJOIN(";", 1, $AV$31:$AV$40)),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2">
        <f>(($AX$11)*IF(Table2[[#This Row],[CorrectWinnerPrediction]]="Y", 1, 0))+(($AX$12)*IF(Table2[[#This Row],[CorrectAwayScorePrediction]]="Y", 1, 0))+(($AX$13)*IF(Table2[[#This Row],[CorrectHomeScorePrediction]]="Y", 1, 0))</f>
        <v>0</v>
      </c>
      <c r="AD8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$AV$31:$AV$40)), 0) &gt; 0, 1, 0) + IF(IFERROR(FIND(Table2[[#This Row],[HomeTeam]], _xlfn.TEXTJOIN(";", 1, $AV$31:$AV$40)),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2">
        <f>(($AX$11)*IF(Table2[[#This Row],[CorrectWinnerPrediction]]="Y", 1, 0))+(($AX$12)*IF(Table2[[#This Row],[CorrectAwayScorePrediction]]="Y", 1, 0))+(($AX$13)*IF(Table2[[#This Row],[CorrectHomeScorePrediction]]="Y", 1, 0))</f>
        <v>0</v>
      </c>
      <c r="AD8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$AV$31:$AV$40)), 0) &gt; 0, 1, 0) + IF(IFERROR(FIND(Table2[[#This Row],[HomeTeam]], _xlfn.TEXTJOIN(";", 1, $AV$31:$AV$40)),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2">
        <f>(($AX$11)*IF(Table2[[#This Row],[CorrectWinnerPrediction]]="Y", 1, 0))+(($AX$12)*IF(Table2[[#This Row],[CorrectAwayScorePrediction]]="Y", 1, 0))+(($AX$13)*IF(Table2[[#This Row],[CorrectHomeScorePrediction]]="Y", 1, 0))</f>
        <v>0</v>
      </c>
      <c r="AD8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$AV$31:$AV$40)), 0) &gt; 0, 1, 0) + IF(IFERROR(FIND(Table2[[#This Row],[HomeTeam]], _xlfn.TEXTJOIN(";", 1, $AV$31:$AV$40)),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2">
        <f>(($AX$11)*IF(Table2[[#This Row],[CorrectWinnerPrediction]]="Y", 1, 0))+(($AX$12)*IF(Table2[[#This Row],[CorrectAwayScorePrediction]]="Y", 1, 0))+(($AX$13)*IF(Table2[[#This Row],[CorrectHomeScorePrediction]]="Y", 1, 0))</f>
        <v>0</v>
      </c>
      <c r="AD8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$AV$31:$AV$40)), 0) &gt; 0, 1, 0) + IF(IFERROR(FIND(Table2[[#This Row],[HomeTeam]], _xlfn.TEXTJOIN(";", 1, $AV$31:$AV$40)),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2">
        <f>(($AX$11)*IF(Table2[[#This Row],[CorrectWinnerPrediction]]="Y", 1, 0))+(($AX$12)*IF(Table2[[#This Row],[CorrectAwayScorePrediction]]="Y", 1, 0))+(($AX$13)*IF(Table2[[#This Row],[CorrectHomeScorePrediction]]="Y", 1, 0))</f>
        <v>0</v>
      </c>
      <c r="AD8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$AV$31:$AV$40)), 0) &gt; 0, 1, 0) + IF(IFERROR(FIND(Table2[[#This Row],[HomeTeam]], _xlfn.TEXTJOIN(";", 1, $AV$31:$AV$40)),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1">
        <f>(($AX$11)*IF(Table2[[#This Row],[CorrectWinnerPrediction]]="Y", 1, 0))+(($AX$12)*IF(Table2[[#This Row],[CorrectAwayScorePrediction]]="Y", 1, 0))+(($AX$13)*IF(Table2[[#This Row],[CorrectHomeScorePrediction]]="Y", 1, 0))</f>
        <v>0</v>
      </c>
      <c r="AD8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$AV$31:$AV$40)), 0) &gt; 0, 1, 0) + IF(IFERROR(FIND(Table2[[#This Row],[HomeTeam]], _xlfn.TEXTJOIN(";", 1, $AV$31:$AV$40)),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2">
        <f>(($AX$11)*IF(Table2[[#This Row],[CorrectWinnerPrediction]]="Y", 1, 0))+(($AX$12)*IF(Table2[[#This Row],[CorrectAwayScorePrediction]]="Y", 1, 0))+(($AX$13)*IF(Table2[[#This Row],[CorrectHomeScorePrediction]]="Y", 1, 0))</f>
        <v>0</v>
      </c>
      <c r="AD8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$AV$31:$AV$40)), 0) &gt; 0, 1, 0) + IF(IFERROR(FIND(Table2[[#This Row],[HomeTeam]], _xlfn.TEXTJOIN(";", 1, $AV$31:$AV$40)),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2">
        <f>(($AX$11)*IF(Table2[[#This Row],[CorrectWinnerPrediction]]="Y", 1, 0))+(($AX$12)*IF(Table2[[#This Row],[CorrectAwayScorePrediction]]="Y", 1, 0))+(($AX$13)*IF(Table2[[#This Row],[CorrectHomeScorePrediction]]="Y", 1, 0))</f>
        <v>0</v>
      </c>
      <c r="AD8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$AV$31:$AV$40)), 0) &gt; 0, 1, 0) + IF(IFERROR(FIND(Table2[[#This Row],[HomeTeam]], _xlfn.TEXTJOIN(";", 1, $AV$31:$AV$40)),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2">
        <f>(($AX$11)*IF(Table2[[#This Row],[CorrectWinnerPrediction]]="Y", 1, 0))+(($AX$12)*IF(Table2[[#This Row],[CorrectAwayScorePrediction]]="Y", 1, 0))+(($AX$13)*IF(Table2[[#This Row],[CorrectHomeScorePrediction]]="Y", 1, 0))</f>
        <v>0</v>
      </c>
      <c r="AD8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$AV$31:$AV$40)), 0) &gt; 0, 1, 0) + IF(IFERROR(FIND(Table2[[#This Row],[HomeTeam]], _xlfn.TEXTJOIN(";", 1, $AV$31:$AV$40)),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2">
        <f>(($AX$11)*IF(Table2[[#This Row],[CorrectWinnerPrediction]]="Y", 1, 0))+(($AX$12)*IF(Table2[[#This Row],[CorrectAwayScorePrediction]]="Y", 1, 0))+(($AX$13)*IF(Table2[[#This Row],[CorrectHomeScorePrediction]]="Y", 1, 0))</f>
        <v>0</v>
      </c>
      <c r="AD8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$AV$31:$AV$40)), 0) &gt; 0, 1, 0) + IF(IFERROR(FIND(Table2[[#This Row],[HomeTeam]], _xlfn.TEXTJOIN(";", 1, $AV$31:$AV$40)),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1">
        <f>(($AX$11)*IF(Table2[[#This Row],[CorrectWinnerPrediction]]="Y", 1, 0))+(($AX$12)*IF(Table2[[#This Row],[CorrectAwayScorePrediction]]="Y", 1, 0))+(($AX$13)*IF(Table2[[#This Row],[CorrectHomeScorePrediction]]="Y", 1, 0))</f>
        <v>0</v>
      </c>
      <c r="AD8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$AV$31:$AV$40)), 0) &gt; 0, 1, 0) + IF(IFERROR(FIND(Table2[[#This Row],[HomeTeam]], _xlfn.TEXTJOIN(";", 1, $AV$31:$AV$40)),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2">
        <f>(($AX$11)*IF(Table2[[#This Row],[CorrectWinnerPrediction]]="Y", 1, 0))+(($AX$12)*IF(Table2[[#This Row],[CorrectAwayScorePrediction]]="Y", 1, 0))+(($AX$13)*IF(Table2[[#This Row],[CorrectHomeScorePrediction]]="Y", 1, 0))</f>
        <v>0</v>
      </c>
      <c r="AD8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$AV$31:$AV$40)), 0) &gt; 0, 1, 0) + IF(IFERROR(FIND(Table2[[#This Row],[HomeTeam]], _xlfn.TEXTJOIN(";", 1, $AV$31:$AV$40)),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2">
        <f>(($AX$11)*IF(Table2[[#This Row],[CorrectWinnerPrediction]]="Y", 1, 0))+(($AX$12)*IF(Table2[[#This Row],[CorrectAwayScorePrediction]]="Y", 1, 0))+(($AX$13)*IF(Table2[[#This Row],[CorrectHomeScorePrediction]]="Y", 1, 0))</f>
        <v>0</v>
      </c>
      <c r="AD8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$AV$31:$AV$40)), 0) &gt; 0, 1, 0) + IF(IFERROR(FIND(Table2[[#This Row],[HomeTeam]], _xlfn.TEXTJOIN(";", 1, $AV$31:$AV$40)),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2">
        <f>(($AX$11)*IF(Table2[[#This Row],[CorrectWinnerPrediction]]="Y", 1, 0))+(($AX$12)*IF(Table2[[#This Row],[CorrectAwayScorePrediction]]="Y", 1, 0))+(($AX$13)*IF(Table2[[#This Row],[CorrectHomeScorePrediction]]="Y", 1, 0))</f>
        <v>0</v>
      </c>
      <c r="AD8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$AV$31:$AV$40)), 0) &gt; 0, 1, 0) + IF(IFERROR(FIND(Table2[[#This Row],[HomeTeam]], _xlfn.TEXTJOIN(";", 1, $AV$31:$AV$40)),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2">
        <f>(($AX$11)*IF(Table2[[#This Row],[CorrectWinnerPrediction]]="Y", 1, 0))+(($AX$12)*IF(Table2[[#This Row],[CorrectAwayScorePrediction]]="Y", 1, 0))+(($AX$13)*IF(Table2[[#This Row],[CorrectHomeScorePrediction]]="Y", 1, 0))</f>
        <v>0</v>
      </c>
      <c r="AD8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$AV$31:$AV$40)), 0) &gt; 0, 1, 0) + IF(IFERROR(FIND(Table2[[#This Row],[HomeTeam]], _xlfn.TEXTJOIN(";", 1, $AV$31:$AV$40)),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2">
        <f>(($AX$11)*IF(Table2[[#This Row],[CorrectWinnerPrediction]]="Y", 1, 0))+(($AX$12)*IF(Table2[[#This Row],[CorrectAwayScorePrediction]]="Y", 1, 0))+(($AX$13)*IF(Table2[[#This Row],[CorrectHomeScorePrediction]]="Y", 1, 0))</f>
        <v>0</v>
      </c>
      <c r="AD8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$AV$31:$AV$40)), 0) &gt; 0, 1, 0) + IF(IFERROR(FIND(Table2[[#This Row],[HomeTeam]], _xlfn.TEXTJOIN(";", 1, $AV$31:$AV$40)),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2">
        <f>(($AX$11)*IF(Table2[[#This Row],[CorrectWinnerPrediction]]="Y", 1, 0))+(($AX$12)*IF(Table2[[#This Row],[CorrectAwayScorePrediction]]="Y", 1, 0))+(($AX$13)*IF(Table2[[#This Row],[CorrectHomeScorePrediction]]="Y", 1, 0))</f>
        <v>0</v>
      </c>
      <c r="AD8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$AV$31:$AV$40)), 0) &gt; 0, 1, 0) + IF(IFERROR(FIND(Table2[[#This Row],[HomeTeam]], _xlfn.TEXTJOIN(";", 1, $AV$31:$AV$40)),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2">
        <f>(($AX$11)*IF(Table2[[#This Row],[CorrectWinnerPrediction]]="Y", 1, 0))+(($AX$12)*IF(Table2[[#This Row],[CorrectAwayScorePrediction]]="Y", 1, 0))+(($AX$13)*IF(Table2[[#This Row],[CorrectHomeScorePrediction]]="Y", 1, 0))</f>
        <v>0</v>
      </c>
      <c r="AD8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$AV$31:$AV$40)), 0) &gt; 0, 1, 0) + IF(IFERROR(FIND(Table2[[#This Row],[HomeTeam]], _xlfn.TEXTJOIN(";", 1, $AV$31:$AV$40)),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2">
        <f>(($AX$11)*IF(Table2[[#This Row],[CorrectWinnerPrediction]]="Y", 1, 0))+(($AX$12)*IF(Table2[[#This Row],[CorrectAwayScorePrediction]]="Y", 1, 0))+(($AX$13)*IF(Table2[[#This Row],[CorrectHomeScorePrediction]]="Y", 1, 0))</f>
        <v>0</v>
      </c>
      <c r="AD8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$AV$31:$AV$40)), 0) &gt; 0, 1, 0) + IF(IFERROR(FIND(Table2[[#This Row],[HomeTeam]], _xlfn.TEXTJOIN(";", 1, $AV$31:$AV$40)),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2">
        <f>(($AX$11)*IF(Table2[[#This Row],[CorrectWinnerPrediction]]="Y", 1, 0))+(($AX$12)*IF(Table2[[#This Row],[CorrectAwayScorePrediction]]="Y", 1, 0))+(($AX$13)*IF(Table2[[#This Row],[CorrectHomeScorePrediction]]="Y", 1, 0))</f>
        <v>0</v>
      </c>
      <c r="AD8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$AV$31:$AV$40)), 0) &gt; 0, 1, 0) + IF(IFERROR(FIND(Table2[[#This Row],[HomeTeam]], _xlfn.TEXTJOIN(";", 1, $AV$31:$AV$40)),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1">
        <f>(($AX$11)*IF(Table2[[#This Row],[CorrectWinnerPrediction]]="Y", 1, 0))+(($AX$12)*IF(Table2[[#This Row],[CorrectAwayScorePrediction]]="Y", 1, 0))+(($AX$13)*IF(Table2[[#This Row],[CorrectHomeScorePrediction]]="Y", 1, 0))</f>
        <v>0</v>
      </c>
      <c r="AD8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$AV$31:$AV$40)), 0) &gt; 0, 1, 0) + IF(IFERROR(FIND(Table2[[#This Row],[HomeTeam]], _xlfn.TEXTJOIN(";", 1, $AV$31:$AV$40)),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2">
        <f>(($AX$11)*IF(Table2[[#This Row],[CorrectWinnerPrediction]]="Y", 1, 0))+(($AX$12)*IF(Table2[[#This Row],[CorrectAwayScorePrediction]]="Y", 1, 0))+(($AX$13)*IF(Table2[[#This Row],[CorrectHomeScorePrediction]]="Y", 1, 0))</f>
        <v>0</v>
      </c>
      <c r="AD8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$AV$31:$AV$40)), 0) &gt; 0, 1, 0) + IF(IFERROR(FIND(Table2[[#This Row],[HomeTeam]], _xlfn.TEXTJOIN(";", 1, $AV$31:$AV$40)),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2">
        <f>(($AX$11)*IF(Table2[[#This Row],[CorrectWinnerPrediction]]="Y", 1, 0))+(($AX$12)*IF(Table2[[#This Row],[CorrectAwayScorePrediction]]="Y", 1, 0))+(($AX$13)*IF(Table2[[#This Row],[CorrectHomeScorePrediction]]="Y", 1, 0))</f>
        <v>0</v>
      </c>
      <c r="AD8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$AV$31:$AV$40)), 0) &gt; 0, 1, 0) + IF(IFERROR(FIND(Table2[[#This Row],[HomeTeam]], _xlfn.TEXTJOIN(";", 1, $AV$31:$AV$40)),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2">
        <f>(($AX$11)*IF(Table2[[#This Row],[CorrectWinnerPrediction]]="Y", 1, 0))+(($AX$12)*IF(Table2[[#This Row],[CorrectAwayScorePrediction]]="Y", 1, 0))+(($AX$13)*IF(Table2[[#This Row],[CorrectHomeScorePrediction]]="Y", 1, 0))</f>
        <v>0</v>
      </c>
      <c r="AD8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$AV$31:$AV$40)), 0) &gt; 0, 1, 0) + IF(IFERROR(FIND(Table2[[#This Row],[HomeTeam]], _xlfn.TEXTJOIN(";", 1, $AV$31:$AV$40)),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1">
        <f>(($AX$11)*IF(Table2[[#This Row],[CorrectWinnerPrediction]]="Y", 1, 0))+(($AX$12)*IF(Table2[[#This Row],[CorrectAwayScorePrediction]]="Y", 1, 0))+(($AX$13)*IF(Table2[[#This Row],[CorrectHomeScorePrediction]]="Y", 1, 0))</f>
        <v>0</v>
      </c>
      <c r="AD82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$AV$31:$AV$40)), 0) &gt; 0, 1, 0) + IF(IFERROR(FIND(Table2[[#This Row],[HomeTeam]], _xlfn.TEXTJOIN(";", 1, $AV$31:$AV$40)),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2">
        <f>(($AX$11)*IF(Table2[[#This Row],[CorrectWinnerPrediction]]="Y", 1, 0))+(($AX$12)*IF(Table2[[#This Row],[CorrectAwayScorePrediction]]="Y", 1, 0))+(($AX$13)*IF(Table2[[#This Row],[CorrectHomeScorePrediction]]="Y", 1, 0))</f>
        <v>0</v>
      </c>
      <c r="AD8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$AV$31:$AV$40)), 0) &gt; 0, 1, 0) + IF(IFERROR(FIND(Table2[[#This Row],[HomeTeam]], _xlfn.TEXTJOIN(";", 1, $AV$31:$AV$40)),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2">
        <f>(($AX$11)*IF(Table2[[#This Row],[CorrectWinnerPrediction]]="Y", 1, 0))+(($AX$12)*IF(Table2[[#This Row],[CorrectAwayScorePrediction]]="Y", 1, 0))+(($AX$13)*IF(Table2[[#This Row],[CorrectHomeScorePrediction]]="Y", 1, 0))</f>
        <v>0</v>
      </c>
      <c r="AD8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$AV$31:$AV$40)), 0) &gt; 0, 1, 0) + IF(IFERROR(FIND(Table2[[#This Row],[HomeTeam]], _xlfn.TEXTJOIN(";", 1, $AV$31:$AV$40)),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2">
        <f>(($AX$11)*IF(Table2[[#This Row],[CorrectWinnerPrediction]]="Y", 1, 0))+(($AX$12)*IF(Table2[[#This Row],[CorrectAwayScorePrediction]]="Y", 1, 0))+(($AX$13)*IF(Table2[[#This Row],[CorrectHomeScorePrediction]]="Y", 1, 0))</f>
        <v>0</v>
      </c>
      <c r="AD8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$AV$31:$AV$40)), 0) &gt; 0, 1, 0) + IF(IFERROR(FIND(Table2[[#This Row],[HomeTeam]], _xlfn.TEXTJOIN(";", 1, $AV$31:$AV$40)),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2">
        <f>(($AX$11)*IF(Table2[[#This Row],[CorrectWinnerPrediction]]="Y", 1, 0))+(($AX$12)*IF(Table2[[#This Row],[CorrectAwayScorePrediction]]="Y", 1, 0))+(($AX$13)*IF(Table2[[#This Row],[CorrectHomeScorePrediction]]="Y", 1, 0))</f>
        <v>0</v>
      </c>
      <c r="AD8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$AV$31:$AV$40)), 0) &gt; 0, 1, 0) + IF(IFERROR(FIND(Table2[[#This Row],[HomeTeam]], _xlfn.TEXTJOIN(";", 1, $AV$31:$AV$40)),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2">
        <f>(($AX$11)*IF(Table2[[#This Row],[CorrectWinnerPrediction]]="Y", 1, 0))+(($AX$12)*IF(Table2[[#This Row],[CorrectAwayScorePrediction]]="Y", 1, 0))+(($AX$13)*IF(Table2[[#This Row],[CorrectHomeScorePrediction]]="Y", 1, 0))</f>
        <v>0</v>
      </c>
      <c r="AD8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$AV$31:$AV$40)), 0) &gt; 0, 1, 0) + IF(IFERROR(FIND(Table2[[#This Row],[HomeTeam]], _xlfn.TEXTJOIN(";", 1, $AV$31:$AV$40)),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2">
        <f>(($AX$11)*IF(Table2[[#This Row],[CorrectWinnerPrediction]]="Y", 1, 0))+(($AX$12)*IF(Table2[[#This Row],[CorrectAwayScorePrediction]]="Y", 1, 0))+(($AX$13)*IF(Table2[[#This Row],[CorrectHomeScorePrediction]]="Y", 1, 0))</f>
        <v>0</v>
      </c>
      <c r="AD8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$AV$31:$AV$40)), 0) &gt; 0, 1, 0) + IF(IFERROR(FIND(Table2[[#This Row],[HomeTeam]], _xlfn.TEXTJOIN(";", 1, $AV$31:$AV$40)),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2">
        <f>(($AX$11)*IF(Table2[[#This Row],[CorrectWinnerPrediction]]="Y", 1, 0))+(($AX$12)*IF(Table2[[#This Row],[CorrectAwayScorePrediction]]="Y", 1, 0))+(($AX$13)*IF(Table2[[#This Row],[CorrectHomeScorePrediction]]="Y", 1, 0))</f>
        <v>0</v>
      </c>
      <c r="AD8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$AV$31:$AV$40)), 0) &gt; 0, 1, 0) + IF(IFERROR(FIND(Table2[[#This Row],[HomeTeam]], _xlfn.TEXTJOIN(";", 1, $AV$31:$AV$40)),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2">
        <f>(($AX$11)*IF(Table2[[#This Row],[CorrectWinnerPrediction]]="Y", 1, 0))+(($AX$12)*IF(Table2[[#This Row],[CorrectAwayScorePrediction]]="Y", 1, 0))+(($AX$13)*IF(Table2[[#This Row],[CorrectHomeScorePrediction]]="Y", 1, 0))</f>
        <v>0</v>
      </c>
      <c r="AD8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$AV$31:$AV$40)), 0) &gt; 0, 1, 0) + IF(IFERROR(FIND(Table2[[#This Row],[HomeTeam]], _xlfn.TEXTJOIN(";", 1, $AV$31:$AV$40)),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1">
        <f>(($AX$11)*IF(Table2[[#This Row],[CorrectWinnerPrediction]]="Y", 1, 0))+(($AX$12)*IF(Table2[[#This Row],[CorrectAwayScorePrediction]]="Y", 1, 0))+(($AX$13)*IF(Table2[[#This Row],[CorrectHomeScorePrediction]]="Y", 1, 0))</f>
        <v>0</v>
      </c>
      <c r="AD8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$AV$31:$AV$40)), 0) &gt; 0, 1, 0) + IF(IFERROR(FIND(Table2[[#This Row],[HomeTeam]], _xlfn.TEXTJOIN(";", 1, $AV$31:$AV$40)),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2">
        <f>(($AX$11)*IF(Table2[[#This Row],[CorrectWinnerPrediction]]="Y", 1, 0))+(($AX$12)*IF(Table2[[#This Row],[CorrectAwayScorePrediction]]="Y", 1, 0))+(($AX$13)*IF(Table2[[#This Row],[CorrectHomeScorePrediction]]="Y", 1, 0))</f>
        <v>0</v>
      </c>
      <c r="AD8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$AV$31:$AV$40)), 0) &gt; 0, 1, 0) + IF(IFERROR(FIND(Table2[[#This Row],[HomeTeam]], _xlfn.TEXTJOIN(";", 1, $AV$31:$AV$40)),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2">
        <f>(($AX$11)*IF(Table2[[#This Row],[CorrectWinnerPrediction]]="Y", 1, 0))+(($AX$12)*IF(Table2[[#This Row],[CorrectAwayScorePrediction]]="Y", 1, 0))+(($AX$13)*IF(Table2[[#This Row],[CorrectHomeScorePrediction]]="Y", 1, 0))</f>
        <v>0</v>
      </c>
      <c r="AD8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$AV$31:$AV$40)), 0) &gt; 0, 1, 0) + IF(IFERROR(FIND(Table2[[#This Row],[HomeTeam]], _xlfn.TEXTJOIN(";", 1, $AV$31:$AV$40)),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2">
        <f>(($AX$11)*IF(Table2[[#This Row],[CorrectWinnerPrediction]]="Y", 1, 0))+(($AX$12)*IF(Table2[[#This Row],[CorrectAwayScorePrediction]]="Y", 1, 0))+(($AX$13)*IF(Table2[[#This Row],[CorrectHomeScorePrediction]]="Y", 1, 0))</f>
        <v>0</v>
      </c>
      <c r="AD8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$AV$31:$AV$40)), 0) &gt; 0, 1, 0) + IF(IFERROR(FIND(Table2[[#This Row],[HomeTeam]], _xlfn.TEXTJOIN(";", 1, $AV$31:$AV$40)),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2">
        <f>(($AX$11)*IF(Table2[[#This Row],[CorrectWinnerPrediction]]="Y", 1, 0))+(($AX$12)*IF(Table2[[#This Row],[CorrectAwayScorePrediction]]="Y", 1, 0))+(($AX$13)*IF(Table2[[#This Row],[CorrectHomeScorePrediction]]="Y", 1, 0))</f>
        <v>0</v>
      </c>
      <c r="AD8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$AV$31:$AV$40)), 0) &gt; 0, 1, 0) + IF(IFERROR(FIND(Table2[[#This Row],[HomeTeam]], _xlfn.TEXTJOIN(";", 1, $AV$31:$AV$40)),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2">
        <f>(($AX$11)*IF(Table2[[#This Row],[CorrectWinnerPrediction]]="Y", 1, 0))+(($AX$12)*IF(Table2[[#This Row],[CorrectAwayScorePrediction]]="Y", 1, 0))+(($AX$13)*IF(Table2[[#This Row],[CorrectHomeScorePrediction]]="Y", 1, 0))</f>
        <v>0</v>
      </c>
      <c r="AD8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$AV$31:$AV$40)), 0) &gt; 0, 1, 0) + IF(IFERROR(FIND(Table2[[#This Row],[HomeTeam]], _xlfn.TEXTJOIN(";", 1, $AV$31:$AV$40)),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2">
        <f>(($AX$11)*IF(Table2[[#This Row],[CorrectWinnerPrediction]]="Y", 1, 0))+(($AX$12)*IF(Table2[[#This Row],[CorrectAwayScorePrediction]]="Y", 1, 0))+(($AX$13)*IF(Table2[[#This Row],[CorrectHomeScorePrediction]]="Y", 1, 0))</f>
        <v>0</v>
      </c>
      <c r="AD8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$AV$31:$AV$40)), 0) &gt; 0, 1, 0) + IF(IFERROR(FIND(Table2[[#This Row],[HomeTeam]], _xlfn.TEXTJOIN(";", 1, $AV$31:$AV$40)),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2">
        <f>(($AX$11)*IF(Table2[[#This Row],[CorrectWinnerPrediction]]="Y", 1, 0))+(($AX$12)*IF(Table2[[#This Row],[CorrectAwayScorePrediction]]="Y", 1, 0))+(($AX$13)*IF(Table2[[#This Row],[CorrectHomeScorePrediction]]="Y", 1, 0))</f>
        <v>0</v>
      </c>
      <c r="AD8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$AV$31:$AV$40)), 0) &gt; 0, 1, 0) + IF(IFERROR(FIND(Table2[[#This Row],[HomeTeam]], _xlfn.TEXTJOIN(";", 1, $AV$31:$AV$40)),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2">
        <f>(($AX$11)*IF(Table2[[#This Row],[CorrectWinnerPrediction]]="Y", 1, 0))+(($AX$12)*IF(Table2[[#This Row],[CorrectAwayScorePrediction]]="Y", 1, 0))+(($AX$13)*IF(Table2[[#This Row],[CorrectHomeScorePrediction]]="Y", 1, 0))</f>
        <v>0</v>
      </c>
      <c r="AD8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$AV$31:$AV$40)), 0) &gt; 0, 1, 0) + IF(IFERROR(FIND(Table2[[#This Row],[HomeTeam]], _xlfn.TEXTJOIN(";", 1, $AV$31:$AV$40)),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1">
        <f>(($AX$11)*IF(Table2[[#This Row],[CorrectWinnerPrediction]]="Y", 1, 0))+(($AX$12)*IF(Table2[[#This Row],[CorrectAwayScorePrediction]]="Y", 1, 0))+(($AX$13)*IF(Table2[[#This Row],[CorrectHomeScorePrediction]]="Y", 1, 0))</f>
        <v>0</v>
      </c>
      <c r="AD84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$AV$31:$AV$40)), 0) &gt; 0, 1, 0) + IF(IFERROR(FIND(Table2[[#This Row],[HomeTeam]], _xlfn.TEXTJOIN(";", 1, $AV$31:$AV$40)), 0) &gt; 0, 1, 0)</f>
        <v>1</v>
      </c>
    </row>
    <row r="846" spans="1:40" x14ac:dyDescent="0.25">
      <c r="A846" s="12"/>
      <c r="B846" s="24">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t="s">
        <v>1796</v>
      </c>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2">
        <f>(($AX$11)*IF(Table2[[#This Row],[CorrectWinnerPrediction]]="Y", 1, 0))+(($AX$12)*IF(Table2[[#This Row],[CorrectAwayScorePrediction]]="Y", 1, 0))+(($AX$13)*IF(Table2[[#This Row],[CorrectHomeScorePrediction]]="Y", 1, 0))</f>
        <v>0</v>
      </c>
      <c r="AD846"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6" s="24"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$AV$31:$AV$40)), 0) &gt; 0, 1, 0) + IF(IFERROR(FIND(Table2[[#This Row],[HomeTeam]], _xlfn.TEXTJOIN(";", 1, $AV$31:$AV$40)),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2">
        <f>(($AX$11)*IF(Table2[[#This Row],[CorrectWinnerPrediction]]="Y", 1, 0))+(($AX$12)*IF(Table2[[#This Row],[CorrectAwayScorePrediction]]="Y", 1, 0))+(($AX$13)*IF(Table2[[#This Row],[CorrectHomeScorePrediction]]="Y", 1, 0))</f>
        <v>0</v>
      </c>
      <c r="AD8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$AV$31:$AV$40)), 0) &gt; 0, 1, 0) + IF(IFERROR(FIND(Table2[[#This Row],[HomeTeam]], _xlfn.TEXTJOIN(";", 1, $AV$31:$AV$40)),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2">
        <f>(($AX$11)*IF(Table2[[#This Row],[CorrectWinnerPrediction]]="Y", 1, 0))+(($AX$12)*IF(Table2[[#This Row],[CorrectAwayScorePrediction]]="Y", 1, 0))+(($AX$13)*IF(Table2[[#This Row],[CorrectHomeScorePrediction]]="Y", 1, 0))</f>
        <v>0</v>
      </c>
      <c r="AD8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$AV$31:$AV$40)), 0) &gt; 0, 1, 0) + IF(IFERROR(FIND(Table2[[#This Row],[HomeTeam]], _xlfn.TEXTJOIN(";", 1, $AV$31:$AV$40)),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2">
        <f>(($AX$11)*IF(Table2[[#This Row],[CorrectWinnerPrediction]]="Y", 1, 0))+(($AX$12)*IF(Table2[[#This Row],[CorrectAwayScorePrediction]]="Y", 1, 0))+(($AX$13)*IF(Table2[[#This Row],[CorrectHomeScorePrediction]]="Y", 1, 0))</f>
        <v>0</v>
      </c>
      <c r="AD8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$AV$31:$AV$40)), 0) &gt; 0, 1, 0) + IF(IFERROR(FIND(Table2[[#This Row],[HomeTeam]], _xlfn.TEXTJOIN(";", 1, $AV$31:$AV$40)),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2">
        <f>(($AX$11)*IF(Table2[[#This Row],[CorrectWinnerPrediction]]="Y", 1, 0))+(($AX$12)*IF(Table2[[#This Row],[CorrectAwayScorePrediction]]="Y", 1, 0))+(($AX$13)*IF(Table2[[#This Row],[CorrectHomeScorePrediction]]="Y", 1, 0))</f>
        <v>0</v>
      </c>
      <c r="AD8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$AV$31:$AV$40)), 0) &gt; 0, 1, 0) + IF(IFERROR(FIND(Table2[[#This Row],[HomeTeam]], _xlfn.TEXTJOIN(";", 1, $AV$31:$AV$40)),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2">
        <f>(($AX$11)*IF(Table2[[#This Row],[CorrectWinnerPrediction]]="Y", 1, 0))+(($AX$12)*IF(Table2[[#This Row],[CorrectAwayScorePrediction]]="Y", 1, 0))+(($AX$13)*IF(Table2[[#This Row],[CorrectHomeScorePrediction]]="Y", 1, 0))</f>
        <v>0</v>
      </c>
      <c r="AD8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$AV$31:$AV$40)), 0) &gt; 0, 1, 0) + IF(IFERROR(FIND(Table2[[#This Row],[HomeTeam]], _xlfn.TEXTJOIN(";", 1, $AV$31:$AV$40)),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2">
        <f>(($AX$11)*IF(Table2[[#This Row],[CorrectWinnerPrediction]]="Y", 1, 0))+(($AX$12)*IF(Table2[[#This Row],[CorrectAwayScorePrediction]]="Y", 1, 0))+(($AX$13)*IF(Table2[[#This Row],[CorrectHomeScorePrediction]]="Y", 1, 0))</f>
        <v>0</v>
      </c>
      <c r="AD8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$AV$31:$AV$40)), 0) &gt; 0, 1, 0) + IF(IFERROR(FIND(Table2[[#This Row],[HomeTeam]], _xlfn.TEXTJOIN(";", 1, $AV$31:$AV$40)),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2">
        <f>(($AX$11)*IF(Table2[[#This Row],[CorrectWinnerPrediction]]="Y", 1, 0))+(($AX$12)*IF(Table2[[#This Row],[CorrectAwayScorePrediction]]="Y", 1, 0))+(($AX$13)*IF(Table2[[#This Row],[CorrectHomeScorePrediction]]="Y", 1, 0))</f>
        <v>0</v>
      </c>
      <c r="AD8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$AV$31:$AV$40)), 0) &gt; 0, 1, 0) + IF(IFERROR(FIND(Table2[[#This Row],[HomeTeam]], _xlfn.TEXTJOIN(";", 1, $AV$31:$AV$40)),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2">
        <f>(($AX$11)*IF(Table2[[#This Row],[CorrectWinnerPrediction]]="Y", 1, 0))+(($AX$12)*IF(Table2[[#This Row],[CorrectAwayScorePrediction]]="Y", 1, 0))+(($AX$13)*IF(Table2[[#This Row],[CorrectHomeScorePrediction]]="Y", 1, 0))</f>
        <v>0</v>
      </c>
      <c r="AD8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$AV$31:$AV$40)), 0) &gt; 0, 1, 0) + IF(IFERROR(FIND(Table2[[#This Row],[HomeTeam]], _xlfn.TEXTJOIN(";", 1, $AV$31:$AV$40)),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2">
        <f>(($AX$11)*IF(Table2[[#This Row],[CorrectWinnerPrediction]]="Y", 1, 0))+(($AX$12)*IF(Table2[[#This Row],[CorrectAwayScorePrediction]]="Y", 1, 0))+(($AX$13)*IF(Table2[[#This Row],[CorrectHomeScorePrediction]]="Y", 1, 0))</f>
        <v>0</v>
      </c>
      <c r="AD8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$AV$31:$AV$40)), 0) &gt; 0, 1, 0) + IF(IFERROR(FIND(Table2[[#This Row],[HomeTeam]], _xlfn.TEXTJOIN(";", 1, $AV$31:$AV$40)),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2">
        <f>(($AX$11)*IF(Table2[[#This Row],[CorrectWinnerPrediction]]="Y", 1, 0))+(($AX$12)*IF(Table2[[#This Row],[CorrectAwayScorePrediction]]="Y", 1, 0))+(($AX$13)*IF(Table2[[#This Row],[CorrectHomeScorePrediction]]="Y", 1, 0))</f>
        <v>0</v>
      </c>
      <c r="AD8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$AV$31:$AV$40)), 0) &gt; 0, 1, 0) + IF(IFERROR(FIND(Table2[[#This Row],[HomeTeam]], _xlfn.TEXTJOIN(";", 1, $AV$31:$AV$40)),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2">
        <f>(($AX$11)*IF(Table2[[#This Row],[CorrectWinnerPrediction]]="Y", 1, 0))+(($AX$12)*IF(Table2[[#This Row],[CorrectAwayScorePrediction]]="Y", 1, 0))+(($AX$13)*IF(Table2[[#This Row],[CorrectHomeScorePrediction]]="Y", 1, 0))</f>
        <v>0</v>
      </c>
      <c r="AD8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$AV$31:$AV$40)), 0) &gt; 0, 1, 0) + IF(IFERROR(FIND(Table2[[#This Row],[HomeTeam]], _xlfn.TEXTJOIN(";", 1, $AV$31:$AV$40)),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2">
        <f>(($AX$11)*IF(Table2[[#This Row],[CorrectWinnerPrediction]]="Y", 1, 0))+(($AX$12)*IF(Table2[[#This Row],[CorrectAwayScorePrediction]]="Y", 1, 0))+(($AX$13)*IF(Table2[[#This Row],[CorrectHomeScorePrediction]]="Y", 1, 0))</f>
        <v>0</v>
      </c>
      <c r="AD8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$AV$31:$AV$40)), 0) &gt; 0, 1, 0) + IF(IFERROR(FIND(Table2[[#This Row],[HomeTeam]], _xlfn.TEXTJOIN(";", 1, $AV$31:$AV$40)),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2">
        <f>(($AX$11)*IF(Table2[[#This Row],[CorrectWinnerPrediction]]="Y", 1, 0))+(($AX$12)*IF(Table2[[#This Row],[CorrectAwayScorePrediction]]="Y", 1, 0))+(($AX$13)*IF(Table2[[#This Row],[CorrectHomeScorePrediction]]="Y", 1, 0))</f>
        <v>0</v>
      </c>
      <c r="AD8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$AV$31:$AV$40)), 0) &gt; 0, 1, 0) + IF(IFERROR(FIND(Table2[[#This Row],[HomeTeam]], _xlfn.TEXTJOIN(";", 1, $AV$31:$AV$40)),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1">
        <f>(($AX$11)*IF(Table2[[#This Row],[CorrectWinnerPrediction]]="Y", 1, 0))+(($AX$12)*IF(Table2[[#This Row],[CorrectAwayScorePrediction]]="Y", 1, 0))+(($AX$13)*IF(Table2[[#This Row],[CorrectHomeScorePrediction]]="Y", 1, 0))</f>
        <v>0</v>
      </c>
      <c r="AD8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$AV$31:$AV$40)), 0) &gt; 0, 1, 0) + IF(IFERROR(FIND(Table2[[#This Row],[HomeTeam]], _xlfn.TEXTJOIN(";", 1, $AV$31:$AV$40)),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2">
        <f>(($AX$11)*IF(Table2[[#This Row],[CorrectWinnerPrediction]]="Y", 1, 0))+(($AX$12)*IF(Table2[[#This Row],[CorrectAwayScorePrediction]]="Y", 1, 0))+(($AX$13)*IF(Table2[[#This Row],[CorrectHomeScorePrediction]]="Y", 1, 0))</f>
        <v>0</v>
      </c>
      <c r="AD8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$AV$31:$AV$40)), 0) &gt; 0, 1, 0) + IF(IFERROR(FIND(Table2[[#This Row],[HomeTeam]], _xlfn.TEXTJOIN(";", 1, $AV$31:$AV$40)),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2">
        <f>(($AX$11)*IF(Table2[[#This Row],[CorrectWinnerPrediction]]="Y", 1, 0))+(($AX$12)*IF(Table2[[#This Row],[CorrectAwayScorePrediction]]="Y", 1, 0))+(($AX$13)*IF(Table2[[#This Row],[CorrectHomeScorePrediction]]="Y", 1, 0))</f>
        <v>0</v>
      </c>
      <c r="AD8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$AV$31:$AV$40)), 0) &gt; 0, 1, 0) + IF(IFERROR(FIND(Table2[[#This Row],[HomeTeam]], _xlfn.TEXTJOIN(";", 1, $AV$31:$AV$40)),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1">
        <f>(($AX$11)*IF(Table2[[#This Row],[CorrectWinnerPrediction]]="Y", 1, 0))+(($AX$12)*IF(Table2[[#This Row],[CorrectAwayScorePrediction]]="Y", 1, 0))+(($AX$13)*IF(Table2[[#This Row],[CorrectHomeScorePrediction]]="Y", 1, 0))</f>
        <v>0</v>
      </c>
      <c r="AD8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$AV$31:$AV$40)), 0) &gt; 0, 1, 0) + IF(IFERROR(FIND(Table2[[#This Row],[HomeTeam]], _xlfn.TEXTJOIN(";", 1, $AV$31:$AV$40)),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2">
        <f>(($AX$11)*IF(Table2[[#This Row],[CorrectWinnerPrediction]]="Y", 1, 0))+(($AX$12)*IF(Table2[[#This Row],[CorrectAwayScorePrediction]]="Y", 1, 0))+(($AX$13)*IF(Table2[[#This Row],[CorrectHomeScorePrediction]]="Y", 1, 0))</f>
        <v>0</v>
      </c>
      <c r="AD8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$AV$31:$AV$40)), 0) &gt; 0, 1, 0) + IF(IFERROR(FIND(Table2[[#This Row],[HomeTeam]], _xlfn.TEXTJOIN(";", 1, $AV$31:$AV$40)),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2">
        <f>(($AX$11)*IF(Table2[[#This Row],[CorrectWinnerPrediction]]="Y", 1, 0))+(($AX$12)*IF(Table2[[#This Row],[CorrectAwayScorePrediction]]="Y", 1, 0))+(($AX$13)*IF(Table2[[#This Row],[CorrectHomeScorePrediction]]="Y", 1, 0))</f>
        <v>0</v>
      </c>
      <c r="AD8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$AV$31:$AV$40)), 0) &gt; 0, 1, 0) + IF(IFERROR(FIND(Table2[[#This Row],[HomeTeam]], _xlfn.TEXTJOIN(";", 1, $AV$31:$AV$40)),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2">
        <f>(($AX$11)*IF(Table2[[#This Row],[CorrectWinnerPrediction]]="Y", 1, 0))+(($AX$12)*IF(Table2[[#This Row],[CorrectAwayScorePrediction]]="Y", 1, 0))+(($AX$13)*IF(Table2[[#This Row],[CorrectHomeScorePrediction]]="Y", 1, 0))</f>
        <v>0</v>
      </c>
      <c r="AD8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$AV$31:$AV$40)), 0) &gt; 0, 1, 0) + IF(IFERROR(FIND(Table2[[#This Row],[HomeTeam]], _xlfn.TEXTJOIN(";", 1, $AV$31:$AV$40)),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2">
        <f>(($AX$11)*IF(Table2[[#This Row],[CorrectWinnerPrediction]]="Y", 1, 0))+(($AX$12)*IF(Table2[[#This Row],[CorrectAwayScorePrediction]]="Y", 1, 0))+(($AX$13)*IF(Table2[[#This Row],[CorrectHomeScorePrediction]]="Y", 1, 0))</f>
        <v>0</v>
      </c>
      <c r="AD8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$AV$31:$AV$40)), 0) &gt; 0, 1, 0) + IF(IFERROR(FIND(Table2[[#This Row],[HomeTeam]], _xlfn.TEXTJOIN(";", 1, $AV$31:$AV$40)),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2">
        <f>(($AX$11)*IF(Table2[[#This Row],[CorrectWinnerPrediction]]="Y", 1, 0))+(($AX$12)*IF(Table2[[#This Row],[CorrectAwayScorePrediction]]="Y", 1, 0))+(($AX$13)*IF(Table2[[#This Row],[CorrectHomeScorePrediction]]="Y", 1, 0))</f>
        <v>0</v>
      </c>
      <c r="AD8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$AV$31:$AV$40)), 0) &gt; 0, 1, 0) + IF(IFERROR(FIND(Table2[[#This Row],[HomeTeam]], _xlfn.TEXTJOIN(";", 1, $AV$31:$AV$40)),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2">
        <f>(($AX$11)*IF(Table2[[#This Row],[CorrectWinnerPrediction]]="Y", 1, 0))+(($AX$12)*IF(Table2[[#This Row],[CorrectAwayScorePrediction]]="Y", 1, 0))+(($AX$13)*IF(Table2[[#This Row],[CorrectHomeScorePrediction]]="Y", 1, 0))</f>
        <v>0</v>
      </c>
      <c r="AD8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$AV$31:$AV$40)), 0) &gt; 0, 1, 0) + IF(IFERROR(FIND(Table2[[#This Row],[HomeTeam]], _xlfn.TEXTJOIN(";", 1, $AV$31:$AV$40)),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2">
        <f>(($AX$11)*IF(Table2[[#This Row],[CorrectWinnerPrediction]]="Y", 1, 0))+(($AX$12)*IF(Table2[[#This Row],[CorrectAwayScorePrediction]]="Y", 1, 0))+(($AX$13)*IF(Table2[[#This Row],[CorrectHomeScorePrediction]]="Y", 1, 0))</f>
        <v>0</v>
      </c>
      <c r="AD8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$AV$31:$AV$40)), 0) &gt; 0, 1, 0) + IF(IFERROR(FIND(Table2[[#This Row],[HomeTeam]], _xlfn.TEXTJOIN(";", 1, $AV$31:$AV$40)),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2">
        <f>(($AX$11)*IF(Table2[[#This Row],[CorrectWinnerPrediction]]="Y", 1, 0))+(($AX$12)*IF(Table2[[#This Row],[CorrectAwayScorePrediction]]="Y", 1, 0))+(($AX$13)*IF(Table2[[#This Row],[CorrectHomeScorePrediction]]="Y", 1, 0))</f>
        <v>0</v>
      </c>
      <c r="AD8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$AV$31:$AV$40)), 0) &gt; 0, 1, 0) + IF(IFERROR(FIND(Table2[[#This Row],[HomeTeam]], _xlfn.TEXTJOIN(";", 1, $AV$31:$AV$40)),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1">
        <f>(($AX$11)*IF(Table2[[#This Row],[CorrectWinnerPrediction]]="Y", 1, 0))+(($AX$12)*IF(Table2[[#This Row],[CorrectAwayScorePrediction]]="Y", 1, 0))+(($AX$13)*IF(Table2[[#This Row],[CorrectHomeScorePrediction]]="Y", 1, 0))</f>
        <v>0</v>
      </c>
      <c r="AD87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$AV$31:$AV$40)), 0) &gt; 0, 1, 0) + IF(IFERROR(FIND(Table2[[#This Row],[HomeTeam]], _xlfn.TEXTJOIN(";", 1, $AV$31:$AV$40)),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2">
        <f>(($AX$11)*IF(Table2[[#This Row],[CorrectWinnerPrediction]]="Y", 1, 0))+(($AX$12)*IF(Table2[[#This Row],[CorrectAwayScorePrediction]]="Y", 1, 0))+(($AX$13)*IF(Table2[[#This Row],[CorrectHomeScorePrediction]]="Y", 1, 0))</f>
        <v>0</v>
      </c>
      <c r="AD8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$AV$31:$AV$40)), 0) &gt; 0, 1, 0) + IF(IFERROR(FIND(Table2[[#This Row],[HomeTeam]], _xlfn.TEXTJOIN(";", 1, $AV$31:$AV$40)),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2">
        <f>(($AX$11)*IF(Table2[[#This Row],[CorrectWinnerPrediction]]="Y", 1, 0))+(($AX$12)*IF(Table2[[#This Row],[CorrectAwayScorePrediction]]="Y", 1, 0))+(($AX$13)*IF(Table2[[#This Row],[CorrectHomeScorePrediction]]="Y", 1, 0))</f>
        <v>0</v>
      </c>
      <c r="AD8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$AV$31:$AV$40)), 0) &gt; 0, 1, 0) + IF(IFERROR(FIND(Table2[[#This Row],[HomeTeam]], _xlfn.TEXTJOIN(";", 1, $AV$31:$AV$40)),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2">
        <f>(($AX$11)*IF(Table2[[#This Row],[CorrectWinnerPrediction]]="Y", 1, 0))+(($AX$12)*IF(Table2[[#This Row],[CorrectAwayScorePrediction]]="Y", 1, 0))+(($AX$13)*IF(Table2[[#This Row],[CorrectHomeScorePrediction]]="Y", 1, 0))</f>
        <v>0</v>
      </c>
      <c r="AD8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$AV$31:$AV$40)), 0) &gt; 0, 1, 0) + IF(IFERROR(FIND(Table2[[#This Row],[HomeTeam]], _xlfn.TEXTJOIN(";", 1, $AV$31:$AV$40)),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2">
        <f>(($AX$11)*IF(Table2[[#This Row],[CorrectWinnerPrediction]]="Y", 1, 0))+(($AX$12)*IF(Table2[[#This Row],[CorrectAwayScorePrediction]]="Y", 1, 0))+(($AX$13)*IF(Table2[[#This Row],[CorrectHomeScorePrediction]]="Y", 1, 0))</f>
        <v>0</v>
      </c>
      <c r="AD8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$AV$31:$AV$40)), 0) &gt; 0, 1, 0) + IF(IFERROR(FIND(Table2[[#This Row],[HomeTeam]], _xlfn.TEXTJOIN(";", 1, $AV$31:$AV$40)),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1">
        <f>(($AX$11)*IF(Table2[[#This Row],[CorrectWinnerPrediction]]="Y", 1, 0))+(($AX$12)*IF(Table2[[#This Row],[CorrectAwayScorePrediction]]="Y", 1, 0))+(($AX$13)*IF(Table2[[#This Row],[CorrectHomeScorePrediction]]="Y", 1, 0))</f>
        <v>0</v>
      </c>
      <c r="AD8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$AV$31:$AV$40)), 0) &gt; 0, 1, 0) + IF(IFERROR(FIND(Table2[[#This Row],[HomeTeam]], _xlfn.TEXTJOIN(";", 1, $AV$31:$AV$40)),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2">
        <f>(($AX$11)*IF(Table2[[#This Row],[CorrectWinnerPrediction]]="Y", 1, 0))+(($AX$12)*IF(Table2[[#This Row],[CorrectAwayScorePrediction]]="Y", 1, 0))+(($AX$13)*IF(Table2[[#This Row],[CorrectHomeScorePrediction]]="Y", 1, 0))</f>
        <v>0</v>
      </c>
      <c r="AD8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$AV$31:$AV$40)), 0) &gt; 0, 1, 0) + IF(IFERROR(FIND(Table2[[#This Row],[HomeTeam]], _xlfn.TEXTJOIN(";", 1, $AV$31:$AV$40)),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2">
        <f>(($AX$11)*IF(Table2[[#This Row],[CorrectWinnerPrediction]]="Y", 1, 0))+(($AX$12)*IF(Table2[[#This Row],[CorrectAwayScorePrediction]]="Y", 1, 0))+(($AX$13)*IF(Table2[[#This Row],[CorrectHomeScorePrediction]]="Y", 1, 0))</f>
        <v>0</v>
      </c>
      <c r="AD8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$AV$31:$AV$40)), 0) &gt; 0, 1, 0) + IF(IFERROR(FIND(Table2[[#This Row],[HomeTeam]], _xlfn.TEXTJOIN(";", 1, $AV$31:$AV$40)),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2">
        <f>(($AX$11)*IF(Table2[[#This Row],[CorrectWinnerPrediction]]="Y", 1, 0))+(($AX$12)*IF(Table2[[#This Row],[CorrectAwayScorePrediction]]="Y", 1, 0))+(($AX$13)*IF(Table2[[#This Row],[CorrectHomeScorePrediction]]="Y", 1, 0))</f>
        <v>0</v>
      </c>
      <c r="AD8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$AV$31:$AV$40)), 0) &gt; 0, 1, 0) + IF(IFERROR(FIND(Table2[[#This Row],[HomeTeam]], _xlfn.TEXTJOIN(";", 1, $AV$31:$AV$40)),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2">
        <f>(($AX$11)*IF(Table2[[#This Row],[CorrectWinnerPrediction]]="Y", 1, 0))+(($AX$12)*IF(Table2[[#This Row],[CorrectAwayScorePrediction]]="Y", 1, 0))+(($AX$13)*IF(Table2[[#This Row],[CorrectHomeScorePrediction]]="Y", 1, 0))</f>
        <v>0</v>
      </c>
      <c r="AD8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$AV$31:$AV$40)), 0) &gt; 0, 1, 0) + IF(IFERROR(FIND(Table2[[#This Row],[HomeTeam]], _xlfn.TEXTJOIN(";", 1, $AV$31:$AV$40)),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2">
        <f>(($AX$11)*IF(Table2[[#This Row],[CorrectWinnerPrediction]]="Y", 1, 0))+(($AX$12)*IF(Table2[[#This Row],[CorrectAwayScorePrediction]]="Y", 1, 0))+(($AX$13)*IF(Table2[[#This Row],[CorrectHomeScorePrediction]]="Y", 1, 0))</f>
        <v>0</v>
      </c>
      <c r="AD8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$AV$31:$AV$40)), 0) &gt; 0, 1, 0) + IF(IFERROR(FIND(Table2[[#This Row],[HomeTeam]], _xlfn.TEXTJOIN(";", 1, $AV$31:$AV$40)),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2">
        <f>(($AX$11)*IF(Table2[[#This Row],[CorrectWinnerPrediction]]="Y", 1, 0))+(($AX$12)*IF(Table2[[#This Row],[CorrectAwayScorePrediction]]="Y", 1, 0))+(($AX$13)*IF(Table2[[#This Row],[CorrectHomeScorePrediction]]="Y", 1, 0))</f>
        <v>0</v>
      </c>
      <c r="AD8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$AV$31:$AV$40)), 0) &gt; 0, 1, 0) + IF(IFERROR(FIND(Table2[[#This Row],[HomeTeam]], _xlfn.TEXTJOIN(";", 1, $AV$31:$AV$40)),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2">
        <f>(($AX$11)*IF(Table2[[#This Row],[CorrectWinnerPrediction]]="Y", 1, 0))+(($AX$12)*IF(Table2[[#This Row],[CorrectAwayScorePrediction]]="Y", 1, 0))+(($AX$13)*IF(Table2[[#This Row],[CorrectHomeScorePrediction]]="Y", 1, 0))</f>
        <v>0</v>
      </c>
      <c r="AD8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$AV$31:$AV$40)), 0) &gt; 0, 1, 0) + IF(IFERROR(FIND(Table2[[#This Row],[HomeTeam]], _xlfn.TEXTJOIN(";", 1, $AV$31:$AV$40)),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2">
        <f>(($AX$11)*IF(Table2[[#This Row],[CorrectWinnerPrediction]]="Y", 1, 0))+(($AX$12)*IF(Table2[[#This Row],[CorrectAwayScorePrediction]]="Y", 1, 0))+(($AX$13)*IF(Table2[[#This Row],[CorrectHomeScorePrediction]]="Y", 1, 0))</f>
        <v>0</v>
      </c>
      <c r="AD8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$AV$31:$AV$40)), 0) &gt; 0, 1, 0) + IF(IFERROR(FIND(Table2[[#This Row],[HomeTeam]], _xlfn.TEXTJOIN(";", 1, $AV$31:$AV$40)),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2">
        <f>(($AX$11)*IF(Table2[[#This Row],[CorrectWinnerPrediction]]="Y", 1, 0))+(($AX$12)*IF(Table2[[#This Row],[CorrectAwayScorePrediction]]="Y", 1, 0))+(($AX$13)*IF(Table2[[#This Row],[CorrectHomeScorePrediction]]="Y", 1, 0))</f>
        <v>0</v>
      </c>
      <c r="AD8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$AV$31:$AV$40)), 0) &gt; 0, 1, 0) + IF(IFERROR(FIND(Table2[[#This Row],[HomeTeam]], _xlfn.TEXTJOIN(";", 1, $AV$31:$AV$40)),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2">
        <f>(($AX$11)*IF(Table2[[#This Row],[CorrectWinnerPrediction]]="Y", 1, 0))+(($AX$12)*IF(Table2[[#This Row],[CorrectAwayScorePrediction]]="Y", 1, 0))+(($AX$13)*IF(Table2[[#This Row],[CorrectHomeScorePrediction]]="Y", 1, 0))</f>
        <v>0</v>
      </c>
      <c r="AD8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$AV$31:$AV$40)), 0) &gt; 0, 1, 0) + IF(IFERROR(FIND(Table2[[#This Row],[HomeTeam]], _xlfn.TEXTJOIN(";", 1, $AV$31:$AV$40)),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2">
        <f>(($AX$11)*IF(Table2[[#This Row],[CorrectWinnerPrediction]]="Y", 1, 0))+(($AX$12)*IF(Table2[[#This Row],[CorrectAwayScorePrediction]]="Y", 1, 0))+(($AX$13)*IF(Table2[[#This Row],[CorrectHomeScorePrediction]]="Y", 1, 0))</f>
        <v>0</v>
      </c>
      <c r="AD8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$AV$31:$AV$40)), 0) &gt; 0, 1, 0) + IF(IFERROR(FIND(Table2[[#This Row],[HomeTeam]], _xlfn.TEXTJOIN(";", 1, $AV$31:$AV$40)),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2">
        <f>(($AX$11)*IF(Table2[[#This Row],[CorrectWinnerPrediction]]="Y", 1, 0))+(($AX$12)*IF(Table2[[#This Row],[CorrectAwayScorePrediction]]="Y", 1, 0))+(($AX$13)*IF(Table2[[#This Row],[CorrectHomeScorePrediction]]="Y", 1, 0))</f>
        <v>0</v>
      </c>
      <c r="AD8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$AV$31:$AV$40)), 0) &gt; 0, 1, 0) + IF(IFERROR(FIND(Table2[[#This Row],[HomeTeam]], _xlfn.TEXTJOIN(";", 1, $AV$31:$AV$40)),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2">
        <f>(($AX$11)*IF(Table2[[#This Row],[CorrectWinnerPrediction]]="Y", 1, 0))+(($AX$12)*IF(Table2[[#This Row],[CorrectAwayScorePrediction]]="Y", 1, 0))+(($AX$13)*IF(Table2[[#This Row],[CorrectHomeScorePrediction]]="Y", 1, 0))</f>
        <v>0</v>
      </c>
      <c r="AD8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$AV$31:$AV$40)), 0) &gt; 0, 1, 0) + IF(IFERROR(FIND(Table2[[#This Row],[HomeTeam]], _xlfn.TEXTJOIN(";", 1, $AV$31:$AV$40)),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1">
        <f>(($AX$11)*IF(Table2[[#This Row],[CorrectWinnerPrediction]]="Y", 1, 0))+(($AX$12)*IF(Table2[[#This Row],[CorrectAwayScorePrediction]]="Y", 1, 0))+(($AX$13)*IF(Table2[[#This Row],[CorrectHomeScorePrediction]]="Y", 1, 0))</f>
        <v>0</v>
      </c>
      <c r="AD89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$AV$31:$AV$40)), 0) &gt; 0, 1, 0) + IF(IFERROR(FIND(Table2[[#This Row],[HomeTeam]], _xlfn.TEXTJOIN(";", 1, $AV$31:$AV$40)),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2">
        <f>(($AX$11)*IF(Table2[[#This Row],[CorrectWinnerPrediction]]="Y", 1, 0))+(($AX$12)*IF(Table2[[#This Row],[CorrectAwayScorePrediction]]="Y", 1, 0))+(($AX$13)*IF(Table2[[#This Row],[CorrectHomeScorePrediction]]="Y", 1, 0))</f>
        <v>0</v>
      </c>
      <c r="AD8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$AV$31:$AV$40)), 0) &gt; 0, 1, 0) + IF(IFERROR(FIND(Table2[[#This Row],[HomeTeam]], _xlfn.TEXTJOIN(";", 1, $AV$31:$AV$40)),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1">
        <f>(($AX$11)*IF(Table2[[#This Row],[CorrectWinnerPrediction]]="Y", 1, 0))+(($AX$12)*IF(Table2[[#This Row],[CorrectAwayScorePrediction]]="Y", 1, 0))+(($AX$13)*IF(Table2[[#This Row],[CorrectHomeScorePrediction]]="Y", 1, 0))</f>
        <v>0</v>
      </c>
      <c r="AD8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$AV$31:$AV$40)), 0) &gt; 0, 1, 0) + IF(IFERROR(FIND(Table2[[#This Row],[HomeTeam]], _xlfn.TEXTJOIN(";", 1, $AV$31:$AV$40)),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2">
        <f>(($AX$11)*IF(Table2[[#This Row],[CorrectWinnerPrediction]]="Y", 1, 0))+(($AX$12)*IF(Table2[[#This Row],[CorrectAwayScorePrediction]]="Y", 1, 0))+(($AX$13)*IF(Table2[[#This Row],[CorrectHomeScorePrediction]]="Y", 1, 0))</f>
        <v>0</v>
      </c>
      <c r="AD8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$AV$31:$AV$40)), 0) &gt; 0, 1, 0) + IF(IFERROR(FIND(Table2[[#This Row],[HomeTeam]], _xlfn.TEXTJOIN(";", 1, $AV$31:$AV$40)),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2">
        <f>(($AX$11)*IF(Table2[[#This Row],[CorrectWinnerPrediction]]="Y", 1, 0))+(($AX$12)*IF(Table2[[#This Row],[CorrectAwayScorePrediction]]="Y", 1, 0))+(($AX$13)*IF(Table2[[#This Row],[CorrectHomeScorePrediction]]="Y", 1, 0))</f>
        <v>0</v>
      </c>
      <c r="AD8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$AV$31:$AV$40)), 0) &gt; 0, 1, 0) + IF(IFERROR(FIND(Table2[[#This Row],[HomeTeam]], _xlfn.TEXTJOIN(";", 1, $AV$31:$AV$40)),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2">
        <f>(($AX$11)*IF(Table2[[#This Row],[CorrectWinnerPrediction]]="Y", 1, 0))+(($AX$12)*IF(Table2[[#This Row],[CorrectAwayScorePrediction]]="Y", 1, 0))+(($AX$13)*IF(Table2[[#This Row],[CorrectHomeScorePrediction]]="Y", 1, 0))</f>
        <v>0</v>
      </c>
      <c r="AD8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$AV$31:$AV$40)), 0) &gt; 0, 1, 0) + IF(IFERROR(FIND(Table2[[#This Row],[HomeTeam]], _xlfn.TEXTJOIN(";", 1, $AV$31:$AV$40)),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2">
        <f>(($AX$11)*IF(Table2[[#This Row],[CorrectWinnerPrediction]]="Y", 1, 0))+(($AX$12)*IF(Table2[[#This Row],[CorrectAwayScorePrediction]]="Y", 1, 0))+(($AX$13)*IF(Table2[[#This Row],[CorrectHomeScorePrediction]]="Y", 1, 0))</f>
        <v>0</v>
      </c>
      <c r="AD8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$AV$31:$AV$40)), 0) &gt; 0, 1, 0) + IF(IFERROR(FIND(Table2[[#This Row],[HomeTeam]], _xlfn.TEXTJOIN(";", 1, $AV$31:$AV$40)),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2">
        <f>(($AX$11)*IF(Table2[[#This Row],[CorrectWinnerPrediction]]="Y", 1, 0))+(($AX$12)*IF(Table2[[#This Row],[CorrectAwayScorePrediction]]="Y", 1, 0))+(($AX$13)*IF(Table2[[#This Row],[CorrectHomeScorePrediction]]="Y", 1, 0))</f>
        <v>0</v>
      </c>
      <c r="AD8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$AV$31:$AV$40)), 0) &gt; 0, 1, 0) + IF(IFERROR(FIND(Table2[[#This Row],[HomeTeam]], _xlfn.TEXTJOIN(";", 1, $AV$31:$AV$40)),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2">
        <f>(($AX$11)*IF(Table2[[#This Row],[CorrectWinnerPrediction]]="Y", 1, 0))+(($AX$12)*IF(Table2[[#This Row],[CorrectAwayScorePrediction]]="Y", 1, 0))+(($AX$13)*IF(Table2[[#This Row],[CorrectHomeScorePrediction]]="Y", 1, 0))</f>
        <v>0</v>
      </c>
      <c r="AD8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$AV$31:$AV$40)), 0) &gt; 0, 1, 0) + IF(IFERROR(FIND(Table2[[#This Row],[HomeTeam]], _xlfn.TEXTJOIN(";", 1, $AV$31:$AV$40)),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2">
        <f>(($AX$11)*IF(Table2[[#This Row],[CorrectWinnerPrediction]]="Y", 1, 0))+(($AX$12)*IF(Table2[[#This Row],[CorrectAwayScorePrediction]]="Y", 1, 0))+(($AX$13)*IF(Table2[[#This Row],[CorrectHomeScorePrediction]]="Y", 1, 0))</f>
        <v>0</v>
      </c>
      <c r="AD9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$AV$31:$AV$40)), 0) &gt; 0, 1, 0) + IF(IFERROR(FIND(Table2[[#This Row],[HomeTeam]], _xlfn.TEXTJOIN(";", 1, $AV$31:$AV$40)),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2">
        <f>(($AX$11)*IF(Table2[[#This Row],[CorrectWinnerPrediction]]="Y", 1, 0))+(($AX$12)*IF(Table2[[#This Row],[CorrectAwayScorePrediction]]="Y", 1, 0))+(($AX$13)*IF(Table2[[#This Row],[CorrectHomeScorePrediction]]="Y", 1, 0))</f>
        <v>0</v>
      </c>
      <c r="AD9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$AV$31:$AV$40)), 0) &gt; 0, 1, 0) + IF(IFERROR(FIND(Table2[[#This Row],[HomeTeam]], _xlfn.TEXTJOIN(";", 1, $AV$31:$AV$40)),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2">
        <f>(($AX$11)*IF(Table2[[#This Row],[CorrectWinnerPrediction]]="Y", 1, 0))+(($AX$12)*IF(Table2[[#This Row],[CorrectAwayScorePrediction]]="Y", 1, 0))+(($AX$13)*IF(Table2[[#This Row],[CorrectHomeScorePrediction]]="Y", 1, 0))</f>
        <v>0</v>
      </c>
      <c r="AD9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$AV$31:$AV$40)), 0) &gt; 0, 1, 0) + IF(IFERROR(FIND(Table2[[#This Row],[HomeTeam]], _xlfn.TEXTJOIN(";", 1, $AV$31:$AV$40)),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2">
        <f>(($AX$11)*IF(Table2[[#This Row],[CorrectWinnerPrediction]]="Y", 1, 0))+(($AX$12)*IF(Table2[[#This Row],[CorrectAwayScorePrediction]]="Y", 1, 0))+(($AX$13)*IF(Table2[[#This Row],[CorrectHomeScorePrediction]]="Y", 1, 0))</f>
        <v>0</v>
      </c>
      <c r="AD9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$AV$31:$AV$40)), 0) &gt; 0, 1, 0) + IF(IFERROR(FIND(Table2[[#This Row],[HomeTeam]], _xlfn.TEXTJOIN(";", 1, $AV$31:$AV$40)),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2">
        <f>(($AX$11)*IF(Table2[[#This Row],[CorrectWinnerPrediction]]="Y", 1, 0))+(($AX$12)*IF(Table2[[#This Row],[CorrectAwayScorePrediction]]="Y", 1, 0))+(($AX$13)*IF(Table2[[#This Row],[CorrectHomeScorePrediction]]="Y", 1, 0))</f>
        <v>0</v>
      </c>
      <c r="AD9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$AV$31:$AV$40)), 0) &gt; 0, 1, 0) + IF(IFERROR(FIND(Table2[[#This Row],[HomeTeam]], _xlfn.TEXTJOIN(";", 1, $AV$31:$AV$40)),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2">
        <f>(($AX$11)*IF(Table2[[#This Row],[CorrectWinnerPrediction]]="Y", 1, 0))+(($AX$12)*IF(Table2[[#This Row],[CorrectAwayScorePrediction]]="Y", 1, 0))+(($AX$13)*IF(Table2[[#This Row],[CorrectHomeScorePrediction]]="Y", 1, 0))</f>
        <v>0</v>
      </c>
      <c r="AD9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$AV$31:$AV$40)), 0) &gt; 0, 1, 0) + IF(IFERROR(FIND(Table2[[#This Row],[HomeTeam]], _xlfn.TEXTJOIN(";", 1, $AV$31:$AV$40)),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2">
        <f>(($AX$11)*IF(Table2[[#This Row],[CorrectWinnerPrediction]]="Y", 1, 0))+(($AX$12)*IF(Table2[[#This Row],[CorrectAwayScorePrediction]]="Y", 1, 0))+(($AX$13)*IF(Table2[[#This Row],[CorrectHomeScorePrediction]]="Y", 1, 0))</f>
        <v>0</v>
      </c>
      <c r="AD9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$AV$31:$AV$40)), 0) &gt; 0, 1, 0) + IF(IFERROR(FIND(Table2[[#This Row],[HomeTeam]], _xlfn.TEXTJOIN(";", 1, $AV$31:$AV$40)),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1">
        <f>(($AX$11)*IF(Table2[[#This Row],[CorrectWinnerPrediction]]="Y", 1, 0))+(($AX$12)*IF(Table2[[#This Row],[CorrectAwayScorePrediction]]="Y", 1, 0))+(($AX$13)*IF(Table2[[#This Row],[CorrectHomeScorePrediction]]="Y", 1, 0))</f>
        <v>0</v>
      </c>
      <c r="AD9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$AV$31:$AV$40)), 0) &gt; 0, 1, 0) + IF(IFERROR(FIND(Table2[[#This Row],[HomeTeam]], _xlfn.TEXTJOIN(";", 1, $AV$31:$AV$40)),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2">
        <f>(($AX$11)*IF(Table2[[#This Row],[CorrectWinnerPrediction]]="Y", 1, 0))+(($AX$12)*IF(Table2[[#This Row],[CorrectAwayScorePrediction]]="Y", 1, 0))+(($AX$13)*IF(Table2[[#This Row],[CorrectHomeScorePrediction]]="Y", 1, 0))</f>
        <v>0</v>
      </c>
      <c r="AD9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$AV$31:$AV$40)), 0) &gt; 0, 1, 0) + IF(IFERROR(FIND(Table2[[#This Row],[HomeTeam]], _xlfn.TEXTJOIN(";", 1, $AV$31:$AV$40)),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2">
        <f>(($AX$11)*IF(Table2[[#This Row],[CorrectWinnerPrediction]]="Y", 1, 0))+(($AX$12)*IF(Table2[[#This Row],[CorrectAwayScorePrediction]]="Y", 1, 0))+(($AX$13)*IF(Table2[[#This Row],[CorrectHomeScorePrediction]]="Y", 1, 0))</f>
        <v>0</v>
      </c>
      <c r="AD9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$AV$31:$AV$40)), 0) &gt; 0, 1, 0) + IF(IFERROR(FIND(Table2[[#This Row],[HomeTeam]], _xlfn.TEXTJOIN(";", 1, $AV$31:$AV$40)),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2">
        <f>(($AX$11)*IF(Table2[[#This Row],[CorrectWinnerPrediction]]="Y", 1, 0))+(($AX$12)*IF(Table2[[#This Row],[CorrectAwayScorePrediction]]="Y", 1, 0))+(($AX$13)*IF(Table2[[#This Row],[CorrectHomeScorePrediction]]="Y", 1, 0))</f>
        <v>0</v>
      </c>
      <c r="AD9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$AV$31:$AV$40)), 0) &gt; 0, 1, 0) + IF(IFERROR(FIND(Table2[[#This Row],[HomeTeam]], _xlfn.TEXTJOIN(";", 1, $AV$31:$AV$40)),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2">
        <f>(($AX$11)*IF(Table2[[#This Row],[CorrectWinnerPrediction]]="Y", 1, 0))+(($AX$12)*IF(Table2[[#This Row],[CorrectAwayScorePrediction]]="Y", 1, 0))+(($AX$13)*IF(Table2[[#This Row],[CorrectHomeScorePrediction]]="Y", 1, 0))</f>
        <v>0</v>
      </c>
      <c r="AD9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$AV$31:$AV$40)), 0) &gt; 0, 1, 0) + IF(IFERROR(FIND(Table2[[#This Row],[HomeTeam]], _xlfn.TEXTJOIN(";", 1, $AV$31:$AV$40)),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2">
        <f>(($AX$11)*IF(Table2[[#This Row],[CorrectWinnerPrediction]]="Y", 1, 0))+(($AX$12)*IF(Table2[[#This Row],[CorrectAwayScorePrediction]]="Y", 1, 0))+(($AX$13)*IF(Table2[[#This Row],[CorrectHomeScorePrediction]]="Y", 1, 0))</f>
        <v>0</v>
      </c>
      <c r="AD9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$AV$31:$AV$40)), 0) &gt; 0, 1, 0) + IF(IFERROR(FIND(Table2[[#This Row],[HomeTeam]], _xlfn.TEXTJOIN(";", 1, $AV$31:$AV$40)),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2">
        <f>(($AX$11)*IF(Table2[[#This Row],[CorrectWinnerPrediction]]="Y", 1, 0))+(($AX$12)*IF(Table2[[#This Row],[CorrectAwayScorePrediction]]="Y", 1, 0))+(($AX$13)*IF(Table2[[#This Row],[CorrectHomeScorePrediction]]="Y", 1, 0))</f>
        <v>0</v>
      </c>
      <c r="AD9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$AV$31:$AV$40)), 0) &gt; 0, 1, 0) + IF(IFERROR(FIND(Table2[[#This Row],[HomeTeam]], _xlfn.TEXTJOIN(";", 1, $AV$31:$AV$40)),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2">
        <f>(($AX$11)*IF(Table2[[#This Row],[CorrectWinnerPrediction]]="Y", 1, 0))+(($AX$12)*IF(Table2[[#This Row],[CorrectAwayScorePrediction]]="Y", 1, 0))+(($AX$13)*IF(Table2[[#This Row],[CorrectHomeScorePrediction]]="Y", 1, 0))</f>
        <v>0</v>
      </c>
      <c r="AD9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$AV$31:$AV$40)), 0) &gt; 0, 1, 0) + IF(IFERROR(FIND(Table2[[#This Row],[HomeTeam]], _xlfn.TEXTJOIN(";", 1, $AV$31:$AV$40)),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2">
        <f>(($AX$11)*IF(Table2[[#This Row],[CorrectWinnerPrediction]]="Y", 1, 0))+(($AX$12)*IF(Table2[[#This Row],[CorrectAwayScorePrediction]]="Y", 1, 0))+(($AX$13)*IF(Table2[[#This Row],[CorrectHomeScorePrediction]]="Y", 1, 0))</f>
        <v>0</v>
      </c>
      <c r="AD9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$AV$31:$AV$40)), 0) &gt; 0, 1, 0) + IF(IFERROR(FIND(Table2[[#This Row],[HomeTeam]], _xlfn.TEXTJOIN(";", 1, $AV$31:$AV$40)),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2">
        <f>(($AX$11)*IF(Table2[[#This Row],[CorrectWinnerPrediction]]="Y", 1, 0))+(($AX$12)*IF(Table2[[#This Row],[CorrectAwayScorePrediction]]="Y", 1, 0))+(($AX$13)*IF(Table2[[#This Row],[CorrectHomeScorePrediction]]="Y", 1, 0))</f>
        <v>0</v>
      </c>
      <c r="AD9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$AV$31:$AV$40)), 0) &gt; 0, 1, 0) + IF(IFERROR(FIND(Table2[[#This Row],[HomeTeam]], _xlfn.TEXTJOIN(";", 1, $AV$31:$AV$40)),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1">
        <f>(($AX$11)*IF(Table2[[#This Row],[CorrectWinnerPrediction]]="Y", 1, 0))+(($AX$12)*IF(Table2[[#This Row],[CorrectAwayScorePrediction]]="Y", 1, 0))+(($AX$13)*IF(Table2[[#This Row],[CorrectHomeScorePrediction]]="Y", 1, 0))</f>
        <v>0</v>
      </c>
      <c r="AD9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$AV$31:$AV$40)), 0) &gt; 0, 1, 0) + IF(IFERROR(FIND(Table2[[#This Row],[HomeTeam]], _xlfn.TEXTJOIN(";", 1, $AV$31:$AV$40)),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2">
        <f>(($AX$11)*IF(Table2[[#This Row],[CorrectWinnerPrediction]]="Y", 1, 0))+(($AX$12)*IF(Table2[[#This Row],[CorrectAwayScorePrediction]]="Y", 1, 0))+(($AX$13)*IF(Table2[[#This Row],[CorrectHomeScorePrediction]]="Y", 1, 0))</f>
        <v>0</v>
      </c>
      <c r="AD9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$AV$31:$AV$40)), 0) &gt; 0, 1, 0) + IF(IFERROR(FIND(Table2[[#This Row],[HomeTeam]], _xlfn.TEXTJOIN(";", 1, $AV$31:$AV$40)),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1">
        <f>(($AX$11)*IF(Table2[[#This Row],[CorrectWinnerPrediction]]="Y", 1, 0))+(($AX$12)*IF(Table2[[#This Row],[CorrectAwayScorePrediction]]="Y", 1, 0))+(($AX$13)*IF(Table2[[#This Row],[CorrectHomeScorePrediction]]="Y", 1, 0))</f>
        <v>0</v>
      </c>
      <c r="AD9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$AV$31:$AV$40)), 0) &gt; 0, 1, 0) + IF(IFERROR(FIND(Table2[[#This Row],[HomeTeam]], _xlfn.TEXTJOIN(";", 1, $AV$31:$AV$40)),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2">
        <f>(($AX$11)*IF(Table2[[#This Row],[CorrectWinnerPrediction]]="Y", 1, 0))+(($AX$12)*IF(Table2[[#This Row],[CorrectAwayScorePrediction]]="Y", 1, 0))+(($AX$13)*IF(Table2[[#This Row],[CorrectHomeScorePrediction]]="Y", 1, 0))</f>
        <v>0</v>
      </c>
      <c r="AD9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$AV$31:$AV$40)), 0) &gt; 0, 1, 0) + IF(IFERROR(FIND(Table2[[#This Row],[HomeTeam]], _xlfn.TEXTJOIN(";", 1, $AV$31:$AV$40)),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2">
        <f>(($AX$11)*IF(Table2[[#This Row],[CorrectWinnerPrediction]]="Y", 1, 0))+(($AX$12)*IF(Table2[[#This Row],[CorrectAwayScorePrediction]]="Y", 1, 0))+(($AX$13)*IF(Table2[[#This Row],[CorrectHomeScorePrediction]]="Y", 1, 0))</f>
        <v>0</v>
      </c>
      <c r="AD9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$AV$31:$AV$40)), 0) &gt; 0, 1, 0) + IF(IFERROR(FIND(Table2[[#This Row],[HomeTeam]], _xlfn.TEXTJOIN(";", 1, $AV$31:$AV$40)),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2">
        <f>(($AX$11)*IF(Table2[[#This Row],[CorrectWinnerPrediction]]="Y", 1, 0))+(($AX$12)*IF(Table2[[#This Row],[CorrectAwayScorePrediction]]="Y", 1, 0))+(($AX$13)*IF(Table2[[#This Row],[CorrectHomeScorePrediction]]="Y", 1, 0))</f>
        <v>0</v>
      </c>
      <c r="AD9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$AV$31:$AV$40)), 0) &gt; 0, 1, 0) + IF(IFERROR(FIND(Table2[[#This Row],[HomeTeam]], _xlfn.TEXTJOIN(";", 1, $AV$31:$AV$40)),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2">
        <f>(($AX$11)*IF(Table2[[#This Row],[CorrectWinnerPrediction]]="Y", 1, 0))+(($AX$12)*IF(Table2[[#This Row],[CorrectAwayScorePrediction]]="Y", 1, 0))+(($AX$13)*IF(Table2[[#This Row],[CorrectHomeScorePrediction]]="Y", 1, 0))</f>
        <v>0</v>
      </c>
      <c r="AD9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$AV$31:$AV$40)), 0) &gt; 0, 1, 0) + IF(IFERROR(FIND(Table2[[#This Row],[HomeTeam]], _xlfn.TEXTJOIN(";", 1, $AV$31:$AV$40)),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2">
        <f>(($AX$11)*IF(Table2[[#This Row],[CorrectWinnerPrediction]]="Y", 1, 0))+(($AX$12)*IF(Table2[[#This Row],[CorrectAwayScorePrediction]]="Y", 1, 0))+(($AX$13)*IF(Table2[[#This Row],[CorrectHomeScorePrediction]]="Y", 1, 0))</f>
        <v>0</v>
      </c>
      <c r="AD9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$AV$31:$AV$40)), 0) &gt; 0, 1, 0) + IF(IFERROR(FIND(Table2[[#This Row],[HomeTeam]], _xlfn.TEXTJOIN(";", 1, $AV$31:$AV$40)),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2">
        <f>(($AX$11)*IF(Table2[[#This Row],[CorrectWinnerPrediction]]="Y", 1, 0))+(($AX$12)*IF(Table2[[#This Row],[CorrectAwayScorePrediction]]="Y", 1, 0))+(($AX$13)*IF(Table2[[#This Row],[CorrectHomeScorePrediction]]="Y", 1, 0))</f>
        <v>0</v>
      </c>
      <c r="AD9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$AV$31:$AV$40)), 0) &gt; 0, 1, 0) + IF(IFERROR(FIND(Table2[[#This Row],[HomeTeam]], _xlfn.TEXTJOIN(";", 1, $AV$31:$AV$40)),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2">
        <f>(($AX$11)*IF(Table2[[#This Row],[CorrectWinnerPrediction]]="Y", 1, 0))+(($AX$12)*IF(Table2[[#This Row],[CorrectAwayScorePrediction]]="Y", 1, 0))+(($AX$13)*IF(Table2[[#This Row],[CorrectHomeScorePrediction]]="Y", 1, 0))</f>
        <v>0</v>
      </c>
      <c r="AD9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$AV$31:$AV$40)), 0) &gt; 0, 1, 0) + IF(IFERROR(FIND(Table2[[#This Row],[HomeTeam]], _xlfn.TEXTJOIN(";", 1, $AV$31:$AV$40)),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2">
        <f>(($AX$11)*IF(Table2[[#This Row],[CorrectWinnerPrediction]]="Y", 1, 0))+(($AX$12)*IF(Table2[[#This Row],[CorrectAwayScorePrediction]]="Y", 1, 0))+(($AX$13)*IF(Table2[[#This Row],[CorrectHomeScorePrediction]]="Y", 1, 0))</f>
        <v>0</v>
      </c>
      <c r="AD9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$AV$31:$AV$40)), 0) &gt; 0, 1, 0) + IF(IFERROR(FIND(Table2[[#This Row],[HomeTeam]], _xlfn.TEXTJOIN(";", 1, $AV$31:$AV$40)),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2">
        <f>(($AX$11)*IF(Table2[[#This Row],[CorrectWinnerPrediction]]="Y", 1, 0))+(($AX$12)*IF(Table2[[#This Row],[CorrectAwayScorePrediction]]="Y", 1, 0))+(($AX$13)*IF(Table2[[#This Row],[CorrectHomeScorePrediction]]="Y", 1, 0))</f>
        <v>0</v>
      </c>
      <c r="AD9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$AV$31:$AV$40)), 0) &gt; 0, 1, 0) + IF(IFERROR(FIND(Table2[[#This Row],[HomeTeam]], _xlfn.TEXTJOIN(";", 1, $AV$31:$AV$40)),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2">
        <f>(($AX$11)*IF(Table2[[#This Row],[CorrectWinnerPrediction]]="Y", 1, 0))+(($AX$12)*IF(Table2[[#This Row],[CorrectAwayScorePrediction]]="Y", 1, 0))+(($AX$13)*IF(Table2[[#This Row],[CorrectHomeScorePrediction]]="Y", 1, 0))</f>
        <v>0</v>
      </c>
      <c r="AD9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$AV$31:$AV$40)), 0) &gt; 0, 1, 0) + IF(IFERROR(FIND(Table2[[#This Row],[HomeTeam]], _xlfn.TEXTJOIN(";", 1, $AV$31:$AV$40)),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2">
        <f>(($AX$11)*IF(Table2[[#This Row],[CorrectWinnerPrediction]]="Y", 1, 0))+(($AX$12)*IF(Table2[[#This Row],[CorrectAwayScorePrediction]]="Y", 1, 0))+(($AX$13)*IF(Table2[[#This Row],[CorrectHomeScorePrediction]]="Y", 1, 0))</f>
        <v>0</v>
      </c>
      <c r="AD9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$AV$31:$AV$40)), 0) &gt; 0, 1, 0) + IF(IFERROR(FIND(Table2[[#This Row],[HomeTeam]], _xlfn.TEXTJOIN(";", 1, $AV$31:$AV$40)),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1">
        <f>(($AX$11)*IF(Table2[[#This Row],[CorrectWinnerPrediction]]="Y", 1, 0))+(($AX$12)*IF(Table2[[#This Row],[CorrectAwayScorePrediction]]="Y", 1, 0))+(($AX$13)*IF(Table2[[#This Row],[CorrectHomeScorePrediction]]="Y", 1, 0))</f>
        <v>0</v>
      </c>
      <c r="AD9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$AV$31:$AV$40)), 0) &gt; 0, 1, 0) + IF(IFERROR(FIND(Table2[[#This Row],[HomeTeam]], _xlfn.TEXTJOIN(";", 1, $AV$31:$AV$40)),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2">
        <f>(($AX$11)*IF(Table2[[#This Row],[CorrectWinnerPrediction]]="Y", 1, 0))+(($AX$12)*IF(Table2[[#This Row],[CorrectAwayScorePrediction]]="Y", 1, 0))+(($AX$13)*IF(Table2[[#This Row],[CorrectHomeScorePrediction]]="Y", 1, 0))</f>
        <v>0</v>
      </c>
      <c r="AD9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$AV$31:$AV$40)), 0) &gt; 0, 1, 0) + IF(IFERROR(FIND(Table2[[#This Row],[HomeTeam]], _xlfn.TEXTJOIN(";", 1, $AV$31:$AV$40)),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2">
        <f>(($AX$11)*IF(Table2[[#This Row],[CorrectWinnerPrediction]]="Y", 1, 0))+(($AX$12)*IF(Table2[[#This Row],[CorrectAwayScorePrediction]]="Y", 1, 0))+(($AX$13)*IF(Table2[[#This Row],[CorrectHomeScorePrediction]]="Y", 1, 0))</f>
        <v>0</v>
      </c>
      <c r="AD9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$AV$31:$AV$40)), 0) &gt; 0, 1, 0) + IF(IFERROR(FIND(Table2[[#This Row],[HomeTeam]], _xlfn.TEXTJOIN(";", 1, $AV$31:$AV$40)),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1">
        <f>(($AX$11)*IF(Table2[[#This Row],[CorrectWinnerPrediction]]="Y", 1, 0))+(($AX$12)*IF(Table2[[#This Row],[CorrectAwayScorePrediction]]="Y", 1, 0))+(($AX$13)*IF(Table2[[#This Row],[CorrectHomeScorePrediction]]="Y", 1, 0))</f>
        <v>0</v>
      </c>
      <c r="AD9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$AV$31:$AV$40)), 0) &gt; 0, 1, 0) + IF(IFERROR(FIND(Table2[[#This Row],[HomeTeam]], _xlfn.TEXTJOIN(";", 1, $AV$31:$AV$40)),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2">
        <f>(($AX$11)*IF(Table2[[#This Row],[CorrectWinnerPrediction]]="Y", 1, 0))+(($AX$12)*IF(Table2[[#This Row],[CorrectAwayScorePrediction]]="Y", 1, 0))+(($AX$13)*IF(Table2[[#This Row],[CorrectHomeScorePrediction]]="Y", 1, 0))</f>
        <v>0</v>
      </c>
      <c r="AD9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$AV$31:$AV$40)), 0) &gt; 0, 1, 0) + IF(IFERROR(FIND(Table2[[#This Row],[HomeTeam]], _xlfn.TEXTJOIN(";", 1, $AV$31:$AV$40)),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2">
        <f>(($AX$11)*IF(Table2[[#This Row],[CorrectWinnerPrediction]]="Y", 1, 0))+(($AX$12)*IF(Table2[[#This Row],[CorrectAwayScorePrediction]]="Y", 1, 0))+(($AX$13)*IF(Table2[[#This Row],[CorrectHomeScorePrediction]]="Y", 1, 0))</f>
        <v>0</v>
      </c>
      <c r="AD9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$AV$31:$AV$40)), 0) &gt; 0, 1, 0) + IF(IFERROR(FIND(Table2[[#This Row],[HomeTeam]], _xlfn.TEXTJOIN(";", 1, $AV$31:$AV$40)),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2">
        <f>(($AX$11)*IF(Table2[[#This Row],[CorrectWinnerPrediction]]="Y", 1, 0))+(($AX$12)*IF(Table2[[#This Row],[CorrectAwayScorePrediction]]="Y", 1, 0))+(($AX$13)*IF(Table2[[#This Row],[CorrectHomeScorePrediction]]="Y", 1, 0))</f>
        <v>0</v>
      </c>
      <c r="AD9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$AV$31:$AV$40)), 0) &gt; 0, 1, 0) + IF(IFERROR(FIND(Table2[[#This Row],[HomeTeam]], _xlfn.TEXTJOIN(";", 1, $AV$31:$AV$40)),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2">
        <f>(($AX$11)*IF(Table2[[#This Row],[CorrectWinnerPrediction]]="Y", 1, 0))+(($AX$12)*IF(Table2[[#This Row],[CorrectAwayScorePrediction]]="Y", 1, 0))+(($AX$13)*IF(Table2[[#This Row],[CorrectHomeScorePrediction]]="Y", 1, 0))</f>
        <v>0</v>
      </c>
      <c r="AD9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$AV$31:$AV$40)), 0) &gt; 0, 1, 0) + IF(IFERROR(FIND(Table2[[#This Row],[HomeTeam]], _xlfn.TEXTJOIN(";", 1, $AV$31:$AV$40)),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2">
        <f>(($AX$11)*IF(Table2[[#This Row],[CorrectWinnerPrediction]]="Y", 1, 0))+(($AX$12)*IF(Table2[[#This Row],[CorrectAwayScorePrediction]]="Y", 1, 0))+(($AX$13)*IF(Table2[[#This Row],[CorrectHomeScorePrediction]]="Y", 1, 0))</f>
        <v>0</v>
      </c>
      <c r="AD9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$AV$31:$AV$40)), 0) &gt; 0, 1, 0) + IF(IFERROR(FIND(Table2[[#This Row],[HomeTeam]], _xlfn.TEXTJOIN(";", 1, $AV$31:$AV$40)),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2">
        <f>(($AX$11)*IF(Table2[[#This Row],[CorrectWinnerPrediction]]="Y", 1, 0))+(($AX$12)*IF(Table2[[#This Row],[CorrectAwayScorePrediction]]="Y", 1, 0))+(($AX$13)*IF(Table2[[#This Row],[CorrectHomeScorePrediction]]="Y", 1, 0))</f>
        <v>0</v>
      </c>
      <c r="AD9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$AV$31:$AV$40)), 0) &gt; 0, 1, 0) + IF(IFERROR(FIND(Table2[[#This Row],[HomeTeam]], _xlfn.TEXTJOIN(";", 1, $AV$31:$AV$40)),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2">
        <f>(($AX$11)*IF(Table2[[#This Row],[CorrectWinnerPrediction]]="Y", 1, 0))+(($AX$12)*IF(Table2[[#This Row],[CorrectAwayScorePrediction]]="Y", 1, 0))+(($AX$13)*IF(Table2[[#This Row],[CorrectHomeScorePrediction]]="Y", 1, 0))</f>
        <v>0</v>
      </c>
      <c r="AD9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$AV$31:$AV$40)), 0) &gt; 0, 1, 0) + IF(IFERROR(FIND(Table2[[#This Row],[HomeTeam]], _xlfn.TEXTJOIN(";", 1, $AV$31:$AV$40)),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2">
        <f>(($AX$11)*IF(Table2[[#This Row],[CorrectWinnerPrediction]]="Y", 1, 0))+(($AX$12)*IF(Table2[[#This Row],[CorrectAwayScorePrediction]]="Y", 1, 0))+(($AX$13)*IF(Table2[[#This Row],[CorrectHomeScorePrediction]]="Y", 1, 0))</f>
        <v>0</v>
      </c>
      <c r="AD9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$AV$31:$AV$40)), 0) &gt; 0, 1, 0) + IF(IFERROR(FIND(Table2[[#This Row],[HomeTeam]], _xlfn.TEXTJOIN(";", 1, $AV$31:$AV$40)),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2">
        <f>(($AX$11)*IF(Table2[[#This Row],[CorrectWinnerPrediction]]="Y", 1, 0))+(($AX$12)*IF(Table2[[#This Row],[CorrectAwayScorePrediction]]="Y", 1, 0))+(($AX$13)*IF(Table2[[#This Row],[CorrectHomeScorePrediction]]="Y", 1, 0))</f>
        <v>0</v>
      </c>
      <c r="AD9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$AV$31:$AV$40)), 0) &gt; 0, 1, 0) + IF(IFERROR(FIND(Table2[[#This Row],[HomeTeam]], _xlfn.TEXTJOIN(";", 1, $AV$31:$AV$40)),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2">
        <f>(($AX$11)*IF(Table2[[#This Row],[CorrectWinnerPrediction]]="Y", 1, 0))+(($AX$12)*IF(Table2[[#This Row],[CorrectAwayScorePrediction]]="Y", 1, 0))+(($AX$13)*IF(Table2[[#This Row],[CorrectHomeScorePrediction]]="Y", 1, 0))</f>
        <v>0</v>
      </c>
      <c r="AD9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$AV$31:$AV$40)), 0) &gt; 0, 1, 0) + IF(IFERROR(FIND(Table2[[#This Row],[HomeTeam]], _xlfn.TEXTJOIN(";", 1, $AV$31:$AV$40)),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2">
        <f>(($AX$11)*IF(Table2[[#This Row],[CorrectWinnerPrediction]]="Y", 1, 0))+(($AX$12)*IF(Table2[[#This Row],[CorrectAwayScorePrediction]]="Y", 1, 0))+(($AX$13)*IF(Table2[[#This Row],[CorrectHomeScorePrediction]]="Y", 1, 0))</f>
        <v>0</v>
      </c>
      <c r="AD9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$AV$31:$AV$40)), 0) &gt; 0, 1, 0) + IF(IFERROR(FIND(Table2[[#This Row],[HomeTeam]], _xlfn.TEXTJOIN(";", 1, $AV$31:$AV$40)),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1">
        <f>(($AX$11)*IF(Table2[[#This Row],[CorrectWinnerPrediction]]="Y", 1, 0))+(($AX$12)*IF(Table2[[#This Row],[CorrectAwayScorePrediction]]="Y", 1, 0))+(($AX$13)*IF(Table2[[#This Row],[CorrectHomeScorePrediction]]="Y", 1, 0))</f>
        <v>0</v>
      </c>
      <c r="AD9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$AV$31:$AV$40)), 0) &gt; 0, 1, 0) + IF(IFERROR(FIND(Table2[[#This Row],[HomeTeam]], _xlfn.TEXTJOIN(";", 1, $AV$31:$AV$40)),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2">
        <f>(($AX$11)*IF(Table2[[#This Row],[CorrectWinnerPrediction]]="Y", 1, 0))+(($AX$12)*IF(Table2[[#This Row],[CorrectAwayScorePrediction]]="Y", 1, 0))+(($AX$13)*IF(Table2[[#This Row],[CorrectHomeScorePrediction]]="Y", 1, 0))</f>
        <v>0</v>
      </c>
      <c r="AD9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$AV$31:$AV$40)), 0) &gt; 0, 1, 0) + IF(IFERROR(FIND(Table2[[#This Row],[HomeTeam]], _xlfn.TEXTJOIN(";", 1, $AV$31:$AV$40)),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2">
        <f>(($AX$11)*IF(Table2[[#This Row],[CorrectWinnerPrediction]]="Y", 1, 0))+(($AX$12)*IF(Table2[[#This Row],[CorrectAwayScorePrediction]]="Y", 1, 0))+(($AX$13)*IF(Table2[[#This Row],[CorrectHomeScorePrediction]]="Y", 1, 0))</f>
        <v>0</v>
      </c>
      <c r="AD9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$AV$31:$AV$40)), 0) &gt; 0, 1, 0) + IF(IFERROR(FIND(Table2[[#This Row],[HomeTeam]], _xlfn.TEXTJOIN(";", 1, $AV$31:$AV$40)),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1">
        <f>(($AX$11)*IF(Table2[[#This Row],[CorrectWinnerPrediction]]="Y", 1, 0))+(($AX$12)*IF(Table2[[#This Row],[CorrectAwayScorePrediction]]="Y", 1, 0))+(($AX$13)*IF(Table2[[#This Row],[CorrectHomeScorePrediction]]="Y", 1, 0))</f>
        <v>0</v>
      </c>
      <c r="AD9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$AV$31:$AV$40)), 0) &gt; 0, 1, 0) + IF(IFERROR(FIND(Table2[[#This Row],[HomeTeam]], _xlfn.TEXTJOIN(";", 1, $AV$31:$AV$40)),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2">
        <f>(($AX$11)*IF(Table2[[#This Row],[CorrectWinnerPrediction]]="Y", 1, 0))+(($AX$12)*IF(Table2[[#This Row],[CorrectAwayScorePrediction]]="Y", 1, 0))+(($AX$13)*IF(Table2[[#This Row],[CorrectHomeScorePrediction]]="Y", 1, 0))</f>
        <v>0</v>
      </c>
      <c r="AD9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$AV$31:$AV$40)), 0) &gt; 0, 1, 0) + IF(IFERROR(FIND(Table2[[#This Row],[HomeTeam]], _xlfn.TEXTJOIN(";", 1, $AV$31:$AV$40)),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2">
        <f>(($AX$11)*IF(Table2[[#This Row],[CorrectWinnerPrediction]]="Y", 1, 0))+(($AX$12)*IF(Table2[[#This Row],[CorrectAwayScorePrediction]]="Y", 1, 0))+(($AX$13)*IF(Table2[[#This Row],[CorrectHomeScorePrediction]]="Y", 1, 0))</f>
        <v>0</v>
      </c>
      <c r="AD9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$AV$31:$AV$40)), 0) &gt; 0, 1, 0) + IF(IFERROR(FIND(Table2[[#This Row],[HomeTeam]], _xlfn.TEXTJOIN(";", 1, $AV$31:$AV$40)),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2">
        <f>(($AX$11)*IF(Table2[[#This Row],[CorrectWinnerPrediction]]="Y", 1, 0))+(($AX$12)*IF(Table2[[#This Row],[CorrectAwayScorePrediction]]="Y", 1, 0))+(($AX$13)*IF(Table2[[#This Row],[CorrectHomeScorePrediction]]="Y", 1, 0))</f>
        <v>0</v>
      </c>
      <c r="AD9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$AV$31:$AV$40)), 0) &gt; 0, 1, 0) + IF(IFERROR(FIND(Table2[[#This Row],[HomeTeam]], _xlfn.TEXTJOIN(";", 1, $AV$31:$AV$40)),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2">
        <f>(($AX$11)*IF(Table2[[#This Row],[CorrectWinnerPrediction]]="Y", 1, 0))+(($AX$12)*IF(Table2[[#This Row],[CorrectAwayScorePrediction]]="Y", 1, 0))+(($AX$13)*IF(Table2[[#This Row],[CorrectHomeScorePrediction]]="Y", 1, 0))</f>
        <v>0</v>
      </c>
      <c r="AD9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$AV$31:$AV$40)), 0) &gt; 0, 1, 0) + IF(IFERROR(FIND(Table2[[#This Row],[HomeTeam]], _xlfn.TEXTJOIN(";", 1, $AV$31:$AV$40)),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2">
        <f>(($AX$11)*IF(Table2[[#This Row],[CorrectWinnerPrediction]]="Y", 1, 0))+(($AX$12)*IF(Table2[[#This Row],[CorrectAwayScorePrediction]]="Y", 1, 0))+(($AX$13)*IF(Table2[[#This Row],[CorrectHomeScorePrediction]]="Y", 1, 0))</f>
        <v>0</v>
      </c>
      <c r="AD9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$AV$31:$AV$40)), 0) &gt; 0, 1, 0) + IF(IFERROR(FIND(Table2[[#This Row],[HomeTeam]], _xlfn.TEXTJOIN(";", 1, $AV$31:$AV$40)),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2">
        <f>(($AX$11)*IF(Table2[[#This Row],[CorrectWinnerPrediction]]="Y", 1, 0))+(($AX$12)*IF(Table2[[#This Row],[CorrectAwayScorePrediction]]="Y", 1, 0))+(($AX$13)*IF(Table2[[#This Row],[CorrectHomeScorePrediction]]="Y", 1, 0))</f>
        <v>0</v>
      </c>
      <c r="AD9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$AV$31:$AV$40)), 0) &gt; 0, 1, 0) + IF(IFERROR(FIND(Table2[[#This Row],[HomeTeam]], _xlfn.TEXTJOIN(";", 1, $AV$31:$AV$40)),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2">
        <f>(($AX$11)*IF(Table2[[#This Row],[CorrectWinnerPrediction]]="Y", 1, 0))+(($AX$12)*IF(Table2[[#This Row],[CorrectAwayScorePrediction]]="Y", 1, 0))+(($AX$13)*IF(Table2[[#This Row],[CorrectHomeScorePrediction]]="Y", 1, 0))</f>
        <v>0</v>
      </c>
      <c r="AD9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$AV$31:$AV$40)), 0) &gt; 0, 1, 0) + IF(IFERROR(FIND(Table2[[#This Row],[HomeTeam]], _xlfn.TEXTJOIN(";", 1, $AV$31:$AV$40)),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2">
        <f>(($AX$11)*IF(Table2[[#This Row],[CorrectWinnerPrediction]]="Y", 1, 0))+(($AX$12)*IF(Table2[[#This Row],[CorrectAwayScorePrediction]]="Y", 1, 0))+(($AX$13)*IF(Table2[[#This Row],[CorrectHomeScorePrediction]]="Y", 1, 0))</f>
        <v>0</v>
      </c>
      <c r="AD9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$AV$31:$AV$40)), 0) &gt; 0, 1, 0) + IF(IFERROR(FIND(Table2[[#This Row],[HomeTeam]], _xlfn.TEXTJOIN(";", 1, $AV$31:$AV$40)),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2">
        <f>(($AX$11)*IF(Table2[[#This Row],[CorrectWinnerPrediction]]="Y", 1, 0))+(($AX$12)*IF(Table2[[#This Row],[CorrectAwayScorePrediction]]="Y", 1, 0))+(($AX$13)*IF(Table2[[#This Row],[CorrectHomeScorePrediction]]="Y", 1, 0))</f>
        <v>0</v>
      </c>
      <c r="AD9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$AV$31:$AV$40)), 0) &gt; 0, 1, 0) + IF(IFERROR(FIND(Table2[[#This Row],[HomeTeam]], _xlfn.TEXTJOIN(";", 1, $AV$31:$AV$40)),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2">
        <f>(($AX$11)*IF(Table2[[#This Row],[CorrectWinnerPrediction]]="Y", 1, 0))+(($AX$12)*IF(Table2[[#This Row],[CorrectAwayScorePrediction]]="Y", 1, 0))+(($AX$13)*IF(Table2[[#This Row],[CorrectHomeScorePrediction]]="Y", 1, 0))</f>
        <v>0</v>
      </c>
      <c r="AD9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$AV$31:$AV$40)), 0) &gt; 0, 1, 0) + IF(IFERROR(FIND(Table2[[#This Row],[HomeTeam]], _xlfn.TEXTJOIN(";", 1, $AV$31:$AV$40)),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2">
        <f>(($AX$11)*IF(Table2[[#This Row],[CorrectWinnerPrediction]]="Y", 1, 0))+(($AX$12)*IF(Table2[[#This Row],[CorrectAwayScorePrediction]]="Y", 1, 0))+(($AX$13)*IF(Table2[[#This Row],[CorrectHomeScorePrediction]]="Y", 1, 0))</f>
        <v>0</v>
      </c>
      <c r="AD9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$AV$31:$AV$40)), 0) &gt; 0, 1, 0) + IF(IFERROR(FIND(Table2[[#This Row],[HomeTeam]], _xlfn.TEXTJOIN(";", 1, $AV$31:$AV$40)),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2">
        <f>(($AX$11)*IF(Table2[[#This Row],[CorrectWinnerPrediction]]="Y", 1, 0))+(($AX$12)*IF(Table2[[#This Row],[CorrectAwayScorePrediction]]="Y", 1, 0))+(($AX$13)*IF(Table2[[#This Row],[CorrectHomeScorePrediction]]="Y", 1, 0))</f>
        <v>0</v>
      </c>
      <c r="AD9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$AV$31:$AV$40)), 0) &gt; 0, 1, 0) + IF(IFERROR(FIND(Table2[[#This Row],[HomeTeam]], _xlfn.TEXTJOIN(";", 1, $AV$31:$AV$40)),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1">
        <f>(($AX$11)*IF(Table2[[#This Row],[CorrectWinnerPrediction]]="Y", 1, 0))+(($AX$12)*IF(Table2[[#This Row],[CorrectAwayScorePrediction]]="Y", 1, 0))+(($AX$13)*IF(Table2[[#This Row],[CorrectHomeScorePrediction]]="Y", 1, 0))</f>
        <v>0</v>
      </c>
      <c r="AD9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$AV$31:$AV$40)), 0) &gt; 0, 1, 0) + IF(IFERROR(FIND(Table2[[#This Row],[HomeTeam]], _xlfn.TEXTJOIN(";", 1, $AV$31:$AV$40)),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2">
        <f>(($AX$11)*IF(Table2[[#This Row],[CorrectWinnerPrediction]]="Y", 1, 0))+(($AX$12)*IF(Table2[[#This Row],[CorrectAwayScorePrediction]]="Y", 1, 0))+(($AX$13)*IF(Table2[[#This Row],[CorrectHomeScorePrediction]]="Y", 1, 0))</f>
        <v>0</v>
      </c>
      <c r="AD9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$AV$31:$AV$40)), 0) &gt; 0, 1, 0) + IF(IFERROR(FIND(Table2[[#This Row],[HomeTeam]], _xlfn.TEXTJOIN(";", 1, $AV$31:$AV$40)),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2">
        <f>(($AX$11)*IF(Table2[[#This Row],[CorrectWinnerPrediction]]="Y", 1, 0))+(($AX$12)*IF(Table2[[#This Row],[CorrectAwayScorePrediction]]="Y", 1, 0))+(($AX$13)*IF(Table2[[#This Row],[CorrectHomeScorePrediction]]="Y", 1, 0))</f>
        <v>0</v>
      </c>
      <c r="AD9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$AV$31:$AV$40)), 0) &gt; 0, 1, 0) + IF(IFERROR(FIND(Table2[[#This Row],[HomeTeam]], _xlfn.TEXTJOIN(";", 1, $AV$31:$AV$40)),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2">
        <f>(($AX$11)*IF(Table2[[#This Row],[CorrectWinnerPrediction]]="Y", 1, 0))+(($AX$12)*IF(Table2[[#This Row],[CorrectAwayScorePrediction]]="Y", 1, 0))+(($AX$13)*IF(Table2[[#This Row],[CorrectHomeScorePrediction]]="Y", 1, 0))</f>
        <v>0</v>
      </c>
      <c r="AD9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$AV$31:$AV$40)), 0) &gt; 0, 1, 0) + IF(IFERROR(FIND(Table2[[#This Row],[HomeTeam]], _xlfn.TEXTJOIN(";", 1, $AV$31:$AV$40)),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2">
        <f>(($AX$11)*IF(Table2[[#This Row],[CorrectWinnerPrediction]]="Y", 1, 0))+(($AX$12)*IF(Table2[[#This Row],[CorrectAwayScorePrediction]]="Y", 1, 0))+(($AX$13)*IF(Table2[[#This Row],[CorrectHomeScorePrediction]]="Y", 1, 0))</f>
        <v>0</v>
      </c>
      <c r="AD9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$AV$31:$AV$40)), 0) &gt; 0, 1, 0) + IF(IFERROR(FIND(Table2[[#This Row],[HomeTeam]], _xlfn.TEXTJOIN(";", 1, $AV$31:$AV$40)),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2">
        <f>(($AX$11)*IF(Table2[[#This Row],[CorrectWinnerPrediction]]="Y", 1, 0))+(($AX$12)*IF(Table2[[#This Row],[CorrectAwayScorePrediction]]="Y", 1, 0))+(($AX$13)*IF(Table2[[#This Row],[CorrectHomeScorePrediction]]="Y", 1, 0))</f>
        <v>0</v>
      </c>
      <c r="AD9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$AV$31:$AV$40)), 0) &gt; 0, 1, 0) + IF(IFERROR(FIND(Table2[[#This Row],[HomeTeam]], _xlfn.TEXTJOIN(";", 1, $AV$31:$AV$40)),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1">
        <f>(($AX$11)*IF(Table2[[#This Row],[CorrectWinnerPrediction]]="Y", 1, 0))+(($AX$12)*IF(Table2[[#This Row],[CorrectAwayScorePrediction]]="Y", 1, 0))+(($AX$13)*IF(Table2[[#This Row],[CorrectHomeScorePrediction]]="Y", 1, 0))</f>
        <v>0</v>
      </c>
      <c r="AD9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$AV$31:$AV$40)), 0) &gt; 0, 1, 0) + IF(IFERROR(FIND(Table2[[#This Row],[HomeTeam]], _xlfn.TEXTJOIN(";", 1, $AV$31:$AV$40)),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2">
        <f>(($AX$11)*IF(Table2[[#This Row],[CorrectWinnerPrediction]]="Y", 1, 0))+(($AX$12)*IF(Table2[[#This Row],[CorrectAwayScorePrediction]]="Y", 1, 0))+(($AX$13)*IF(Table2[[#This Row],[CorrectHomeScorePrediction]]="Y", 1, 0))</f>
        <v>0</v>
      </c>
      <c r="AD9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$AV$31:$AV$40)), 0) &gt; 0, 1, 0) + IF(IFERROR(FIND(Table2[[#This Row],[HomeTeam]], _xlfn.TEXTJOIN(";", 1, $AV$31:$AV$40)),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2">
        <f>(($AX$11)*IF(Table2[[#This Row],[CorrectWinnerPrediction]]="Y", 1, 0))+(($AX$12)*IF(Table2[[#This Row],[CorrectAwayScorePrediction]]="Y", 1, 0))+(($AX$13)*IF(Table2[[#This Row],[CorrectHomeScorePrediction]]="Y", 1, 0))</f>
        <v>0</v>
      </c>
      <c r="AD9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$AV$31:$AV$40)), 0) &gt; 0, 1, 0) + IF(IFERROR(FIND(Table2[[#This Row],[HomeTeam]], _xlfn.TEXTJOIN(";", 1, $AV$31:$AV$40)),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2">
        <f>(($AX$11)*IF(Table2[[#This Row],[CorrectWinnerPrediction]]="Y", 1, 0))+(($AX$12)*IF(Table2[[#This Row],[CorrectAwayScorePrediction]]="Y", 1, 0))+(($AX$13)*IF(Table2[[#This Row],[CorrectHomeScorePrediction]]="Y", 1, 0))</f>
        <v>0</v>
      </c>
      <c r="AD9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$AV$31:$AV$40)), 0) &gt; 0, 1, 0) + IF(IFERROR(FIND(Table2[[#This Row],[HomeTeam]], _xlfn.TEXTJOIN(";", 1, $AV$31:$AV$40)),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2">
        <f>(($AX$11)*IF(Table2[[#This Row],[CorrectWinnerPrediction]]="Y", 1, 0))+(($AX$12)*IF(Table2[[#This Row],[CorrectAwayScorePrediction]]="Y", 1, 0))+(($AX$13)*IF(Table2[[#This Row],[CorrectHomeScorePrediction]]="Y", 1, 0))</f>
        <v>0</v>
      </c>
      <c r="AD9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$AV$31:$AV$40)), 0) &gt; 0, 1, 0) + IF(IFERROR(FIND(Table2[[#This Row],[HomeTeam]], _xlfn.TEXTJOIN(";", 1, $AV$31:$AV$40)),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2">
        <f>(($AX$11)*IF(Table2[[#This Row],[CorrectWinnerPrediction]]="Y", 1, 0))+(($AX$12)*IF(Table2[[#This Row],[CorrectAwayScorePrediction]]="Y", 1, 0))+(($AX$13)*IF(Table2[[#This Row],[CorrectHomeScorePrediction]]="Y", 1, 0))</f>
        <v>0</v>
      </c>
      <c r="AD9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$AV$31:$AV$40)), 0) &gt; 0, 1, 0) + IF(IFERROR(FIND(Table2[[#This Row],[HomeTeam]], _xlfn.TEXTJOIN(";", 1, $AV$31:$AV$40)),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1">
        <f>(($AX$11)*IF(Table2[[#This Row],[CorrectWinnerPrediction]]="Y", 1, 0))+(($AX$12)*IF(Table2[[#This Row],[CorrectAwayScorePrediction]]="Y", 1, 0))+(($AX$13)*IF(Table2[[#This Row],[CorrectHomeScorePrediction]]="Y", 1, 0))</f>
        <v>0</v>
      </c>
      <c r="AD9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$AV$31:$AV$40)), 0) &gt; 0, 1, 0) + IF(IFERROR(FIND(Table2[[#This Row],[HomeTeam]], _xlfn.TEXTJOIN(";", 1, $AV$31:$AV$40)),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2">
        <f>(($AX$11)*IF(Table2[[#This Row],[CorrectWinnerPrediction]]="Y", 1, 0))+(($AX$12)*IF(Table2[[#This Row],[CorrectAwayScorePrediction]]="Y", 1, 0))+(($AX$13)*IF(Table2[[#This Row],[CorrectHomeScorePrediction]]="Y", 1, 0))</f>
        <v>0</v>
      </c>
      <c r="AD9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$AV$31:$AV$40)), 0) &gt; 0, 1, 0) + IF(IFERROR(FIND(Table2[[#This Row],[HomeTeam]], _xlfn.TEXTJOIN(";", 1, $AV$31:$AV$40)),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2">
        <f>(($AX$11)*IF(Table2[[#This Row],[CorrectWinnerPrediction]]="Y", 1, 0))+(($AX$12)*IF(Table2[[#This Row],[CorrectAwayScorePrediction]]="Y", 1, 0))+(($AX$13)*IF(Table2[[#This Row],[CorrectHomeScorePrediction]]="Y", 1, 0))</f>
        <v>0</v>
      </c>
      <c r="AD9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$AV$31:$AV$40)), 0) &gt; 0, 1, 0) + IF(IFERROR(FIND(Table2[[#This Row],[HomeTeam]], _xlfn.TEXTJOIN(";", 1, $AV$31:$AV$40)),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2">
        <f>(($AX$11)*IF(Table2[[#This Row],[CorrectWinnerPrediction]]="Y", 1, 0))+(($AX$12)*IF(Table2[[#This Row],[CorrectAwayScorePrediction]]="Y", 1, 0))+(($AX$13)*IF(Table2[[#This Row],[CorrectHomeScorePrediction]]="Y", 1, 0))</f>
        <v>0</v>
      </c>
      <c r="AD9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$AV$31:$AV$40)), 0) &gt; 0, 1, 0) + IF(IFERROR(FIND(Table2[[#This Row],[HomeTeam]], _xlfn.TEXTJOIN(";", 1, $AV$31:$AV$40)),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2">
        <f>(($AX$11)*IF(Table2[[#This Row],[CorrectWinnerPrediction]]="Y", 1, 0))+(($AX$12)*IF(Table2[[#This Row],[CorrectAwayScorePrediction]]="Y", 1, 0))+(($AX$13)*IF(Table2[[#This Row],[CorrectHomeScorePrediction]]="Y", 1, 0))</f>
        <v>0</v>
      </c>
      <c r="AD9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$AV$31:$AV$40)), 0) &gt; 0, 1, 0) + IF(IFERROR(FIND(Table2[[#This Row],[HomeTeam]], _xlfn.TEXTJOIN(";", 1, $AV$31:$AV$40)),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2">
        <f>(($AX$11)*IF(Table2[[#This Row],[CorrectWinnerPrediction]]="Y", 1, 0))+(($AX$12)*IF(Table2[[#This Row],[CorrectAwayScorePrediction]]="Y", 1, 0))+(($AX$13)*IF(Table2[[#This Row],[CorrectHomeScorePrediction]]="Y", 1, 0))</f>
        <v>0</v>
      </c>
      <c r="AD9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$AV$31:$AV$40)), 0) &gt; 0, 1, 0) + IF(IFERROR(FIND(Table2[[#This Row],[HomeTeam]], _xlfn.TEXTJOIN(";", 1, $AV$31:$AV$40)),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2">
        <f>(($AX$11)*IF(Table2[[#This Row],[CorrectWinnerPrediction]]="Y", 1, 0))+(($AX$12)*IF(Table2[[#This Row],[CorrectAwayScorePrediction]]="Y", 1, 0))+(($AX$13)*IF(Table2[[#This Row],[CorrectHomeScorePrediction]]="Y", 1, 0))</f>
        <v>0</v>
      </c>
      <c r="AD9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$AV$31:$AV$40)), 0) &gt; 0, 1, 0) + IF(IFERROR(FIND(Table2[[#This Row],[HomeTeam]], _xlfn.TEXTJOIN(";", 1, $AV$31:$AV$40)),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2">
        <f>(($AX$11)*IF(Table2[[#This Row],[CorrectWinnerPrediction]]="Y", 1, 0))+(($AX$12)*IF(Table2[[#This Row],[CorrectAwayScorePrediction]]="Y", 1, 0))+(($AX$13)*IF(Table2[[#This Row],[CorrectHomeScorePrediction]]="Y", 1, 0))</f>
        <v>0</v>
      </c>
      <c r="AD9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$AV$31:$AV$40)), 0) &gt; 0, 1, 0) + IF(IFERROR(FIND(Table2[[#This Row],[HomeTeam]], _xlfn.TEXTJOIN(";", 1, $AV$31:$AV$40)),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2">
        <f>(($AX$11)*IF(Table2[[#This Row],[CorrectWinnerPrediction]]="Y", 1, 0))+(($AX$12)*IF(Table2[[#This Row],[CorrectAwayScorePrediction]]="Y", 1, 0))+(($AX$13)*IF(Table2[[#This Row],[CorrectHomeScorePrediction]]="Y", 1, 0))</f>
        <v>0</v>
      </c>
      <c r="AD9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$AV$31:$AV$40)), 0) &gt; 0, 1, 0) + IF(IFERROR(FIND(Table2[[#This Row],[HomeTeam]], _xlfn.TEXTJOIN(";", 1, $AV$31:$AV$40)),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2">
        <f>(($AX$11)*IF(Table2[[#This Row],[CorrectWinnerPrediction]]="Y", 1, 0))+(($AX$12)*IF(Table2[[#This Row],[CorrectAwayScorePrediction]]="Y", 1, 0))+(($AX$13)*IF(Table2[[#This Row],[CorrectHomeScorePrediction]]="Y", 1, 0))</f>
        <v>0</v>
      </c>
      <c r="AD9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$AV$31:$AV$40)), 0) &gt; 0, 1, 0) + IF(IFERROR(FIND(Table2[[#This Row],[HomeTeam]], _xlfn.TEXTJOIN(";", 1, $AV$31:$AV$40)),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1">
        <f>(($AX$11)*IF(Table2[[#This Row],[CorrectWinnerPrediction]]="Y", 1, 0))+(($AX$12)*IF(Table2[[#This Row],[CorrectAwayScorePrediction]]="Y", 1, 0))+(($AX$13)*IF(Table2[[#This Row],[CorrectHomeScorePrediction]]="Y", 1, 0))</f>
        <v>0</v>
      </c>
      <c r="AD98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$AV$31:$AV$40)), 0) &gt; 0, 1, 0) + IF(IFERROR(FIND(Table2[[#This Row],[HomeTeam]], _xlfn.TEXTJOIN(";", 1, $AV$31:$AV$40)),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2">
        <f>(($AX$11)*IF(Table2[[#This Row],[CorrectWinnerPrediction]]="Y", 1, 0))+(($AX$12)*IF(Table2[[#This Row],[CorrectAwayScorePrediction]]="Y", 1, 0))+(($AX$13)*IF(Table2[[#This Row],[CorrectHomeScorePrediction]]="Y", 1, 0))</f>
        <v>0</v>
      </c>
      <c r="AD9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$AV$31:$AV$40)), 0) &gt; 0, 1, 0) + IF(IFERROR(FIND(Table2[[#This Row],[HomeTeam]], _xlfn.TEXTJOIN(";", 1, $AV$31:$AV$40)),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2">
        <f>(($AX$11)*IF(Table2[[#This Row],[CorrectWinnerPrediction]]="Y", 1, 0))+(($AX$12)*IF(Table2[[#This Row],[CorrectAwayScorePrediction]]="Y", 1, 0))+(($AX$13)*IF(Table2[[#This Row],[CorrectHomeScorePrediction]]="Y", 1, 0))</f>
        <v>0</v>
      </c>
      <c r="AD9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$AV$31:$AV$40)), 0) &gt; 0, 1, 0) + IF(IFERROR(FIND(Table2[[#This Row],[HomeTeam]], _xlfn.TEXTJOIN(";", 1, $AV$31:$AV$40)),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2">
        <f>(($AX$11)*IF(Table2[[#This Row],[CorrectWinnerPrediction]]="Y", 1, 0))+(($AX$12)*IF(Table2[[#This Row],[CorrectAwayScorePrediction]]="Y", 1, 0))+(($AX$13)*IF(Table2[[#This Row],[CorrectHomeScorePrediction]]="Y", 1, 0))</f>
        <v>0</v>
      </c>
      <c r="AD9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$AV$31:$AV$40)), 0) &gt; 0, 1, 0) + IF(IFERROR(FIND(Table2[[#This Row],[HomeTeam]], _xlfn.TEXTJOIN(";", 1, $AV$31:$AV$40)),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2">
        <f>(($AX$11)*IF(Table2[[#This Row],[CorrectWinnerPrediction]]="Y", 1, 0))+(($AX$12)*IF(Table2[[#This Row],[CorrectAwayScorePrediction]]="Y", 1, 0))+(($AX$13)*IF(Table2[[#This Row],[CorrectHomeScorePrediction]]="Y", 1, 0))</f>
        <v>0</v>
      </c>
      <c r="AD9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$AV$31:$AV$40)), 0) &gt; 0, 1, 0) + IF(IFERROR(FIND(Table2[[#This Row],[HomeTeam]], _xlfn.TEXTJOIN(";", 1, $AV$31:$AV$40)),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1">
        <f>(($AX$11)*IF(Table2[[#This Row],[CorrectWinnerPrediction]]="Y", 1, 0))+(($AX$12)*IF(Table2[[#This Row],[CorrectAwayScorePrediction]]="Y", 1, 0))+(($AX$13)*IF(Table2[[#This Row],[CorrectHomeScorePrediction]]="Y", 1, 0))</f>
        <v>0</v>
      </c>
      <c r="AD9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$AV$31:$AV$40)), 0) &gt; 0, 1, 0) + IF(IFERROR(FIND(Table2[[#This Row],[HomeTeam]], _xlfn.TEXTJOIN(";", 1, $AV$31:$AV$40)),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2">
        <f>(($AX$11)*IF(Table2[[#This Row],[CorrectWinnerPrediction]]="Y", 1, 0))+(($AX$12)*IF(Table2[[#This Row],[CorrectAwayScorePrediction]]="Y", 1, 0))+(($AX$13)*IF(Table2[[#This Row],[CorrectHomeScorePrediction]]="Y", 1, 0))</f>
        <v>0</v>
      </c>
      <c r="AD9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$AV$31:$AV$40)), 0) &gt; 0, 1, 0) + IF(IFERROR(FIND(Table2[[#This Row],[HomeTeam]], _xlfn.TEXTJOIN(";", 1, $AV$31:$AV$40)),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2">
        <f>(($AX$11)*IF(Table2[[#This Row],[CorrectWinnerPrediction]]="Y", 1, 0))+(($AX$12)*IF(Table2[[#This Row],[CorrectAwayScorePrediction]]="Y", 1, 0))+(($AX$13)*IF(Table2[[#This Row],[CorrectHomeScorePrediction]]="Y", 1, 0))</f>
        <v>0</v>
      </c>
      <c r="AD9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$AV$31:$AV$40)), 0) &gt; 0, 1, 0) + IF(IFERROR(FIND(Table2[[#This Row],[HomeTeam]], _xlfn.TEXTJOIN(";", 1, $AV$31:$AV$40)),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2">
        <f>(($AX$11)*IF(Table2[[#This Row],[CorrectWinnerPrediction]]="Y", 1, 0))+(($AX$12)*IF(Table2[[#This Row],[CorrectAwayScorePrediction]]="Y", 1, 0))+(($AX$13)*IF(Table2[[#This Row],[CorrectHomeScorePrediction]]="Y", 1, 0))</f>
        <v>0</v>
      </c>
      <c r="AD9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$AV$31:$AV$40)), 0) &gt; 0, 1, 0) + IF(IFERROR(FIND(Table2[[#This Row],[HomeTeam]], _xlfn.TEXTJOIN(";", 1, $AV$31:$AV$40)),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2">
        <f>(($AX$11)*IF(Table2[[#This Row],[CorrectWinnerPrediction]]="Y", 1, 0))+(($AX$12)*IF(Table2[[#This Row],[CorrectAwayScorePrediction]]="Y", 1, 0))+(($AX$13)*IF(Table2[[#This Row],[CorrectHomeScorePrediction]]="Y", 1, 0))</f>
        <v>0</v>
      </c>
      <c r="AD9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$AV$31:$AV$40)), 0) &gt; 0, 1, 0) + IF(IFERROR(FIND(Table2[[#This Row],[HomeTeam]], _xlfn.TEXTJOIN(";", 1, $AV$31:$AV$40)),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2">
        <f>(($AX$11)*IF(Table2[[#This Row],[CorrectWinnerPrediction]]="Y", 1, 0))+(($AX$12)*IF(Table2[[#This Row],[CorrectAwayScorePrediction]]="Y", 1, 0))+(($AX$13)*IF(Table2[[#This Row],[CorrectHomeScorePrediction]]="Y", 1, 0))</f>
        <v>0</v>
      </c>
      <c r="AD9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$AV$31:$AV$40)), 0) &gt; 0, 1, 0) + IF(IFERROR(FIND(Table2[[#This Row],[HomeTeam]], _xlfn.TEXTJOIN(";", 1, $AV$31:$AV$40)),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2">
        <f>(($AX$11)*IF(Table2[[#This Row],[CorrectWinnerPrediction]]="Y", 1, 0))+(($AX$12)*IF(Table2[[#This Row],[CorrectAwayScorePrediction]]="Y", 1, 0))+(($AX$13)*IF(Table2[[#This Row],[CorrectHomeScorePrediction]]="Y", 1, 0))</f>
        <v>0</v>
      </c>
      <c r="AD9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$AV$31:$AV$40)), 0) &gt; 0, 1, 0) + IF(IFERROR(FIND(Table2[[#This Row],[HomeTeam]], _xlfn.TEXTJOIN(";", 1, $AV$31:$AV$40)),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2">
        <f>(($AX$11)*IF(Table2[[#This Row],[CorrectWinnerPrediction]]="Y", 1, 0))+(($AX$12)*IF(Table2[[#This Row],[CorrectAwayScorePrediction]]="Y", 1, 0))+(($AX$13)*IF(Table2[[#This Row],[CorrectHomeScorePrediction]]="Y", 1, 0))</f>
        <v>0</v>
      </c>
      <c r="AD9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$AV$31:$AV$40)), 0) &gt; 0, 1, 0) + IF(IFERROR(FIND(Table2[[#This Row],[HomeTeam]], _xlfn.TEXTJOIN(";", 1, $AV$31:$AV$40)),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2">
        <f>(($AX$11)*IF(Table2[[#This Row],[CorrectWinnerPrediction]]="Y", 1, 0))+(($AX$12)*IF(Table2[[#This Row],[CorrectAwayScorePrediction]]="Y", 1, 0))+(($AX$13)*IF(Table2[[#This Row],[CorrectHomeScorePrediction]]="Y", 1, 0))</f>
        <v>0</v>
      </c>
      <c r="AD9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$AV$31:$AV$40)), 0) &gt; 0, 1, 0) + IF(IFERROR(FIND(Table2[[#This Row],[HomeTeam]], _xlfn.TEXTJOIN(";", 1, $AV$31:$AV$40)),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1">
        <f>(($AX$11)*IF(Table2[[#This Row],[CorrectWinnerPrediction]]="Y", 1, 0))+(($AX$12)*IF(Table2[[#This Row],[CorrectAwayScorePrediction]]="Y", 1, 0))+(($AX$13)*IF(Table2[[#This Row],[CorrectHomeScorePrediction]]="Y", 1, 0))</f>
        <v>0</v>
      </c>
      <c r="AD9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$AV$31:$AV$40)), 0) &gt; 0, 1, 0) + IF(IFERROR(FIND(Table2[[#This Row],[HomeTeam]], _xlfn.TEXTJOIN(";", 1, $AV$31:$AV$40)),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2">
        <f>(($AX$11)*IF(Table2[[#This Row],[CorrectWinnerPrediction]]="Y", 1, 0))+(($AX$12)*IF(Table2[[#This Row],[CorrectAwayScorePrediction]]="Y", 1, 0))+(($AX$13)*IF(Table2[[#This Row],[CorrectHomeScorePrediction]]="Y", 1, 0))</f>
        <v>0</v>
      </c>
      <c r="AD9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$AV$31:$AV$40)), 0) &gt; 0, 1, 0) + IF(IFERROR(FIND(Table2[[#This Row],[HomeTeam]], _xlfn.TEXTJOIN(";", 1, $AV$31:$AV$40)),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2">
        <f>(($AX$11)*IF(Table2[[#This Row],[CorrectWinnerPrediction]]="Y", 1, 0))+(($AX$12)*IF(Table2[[#This Row],[CorrectAwayScorePrediction]]="Y", 1, 0))+(($AX$13)*IF(Table2[[#This Row],[CorrectHomeScorePrediction]]="Y", 1, 0))</f>
        <v>0</v>
      </c>
      <c r="AD10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$AV$31:$AV$40)), 0) &gt; 0, 1, 0) + IF(IFERROR(FIND(Table2[[#This Row],[HomeTeam]], _xlfn.TEXTJOIN(";", 1, $AV$31:$AV$40)),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2">
        <f>(($AX$11)*IF(Table2[[#This Row],[CorrectWinnerPrediction]]="Y", 1, 0))+(($AX$12)*IF(Table2[[#This Row],[CorrectAwayScorePrediction]]="Y", 1, 0))+(($AX$13)*IF(Table2[[#This Row],[CorrectHomeScorePrediction]]="Y", 1, 0))</f>
        <v>0</v>
      </c>
      <c r="AD10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$AV$31:$AV$40)), 0) &gt; 0, 1, 0) + IF(IFERROR(FIND(Table2[[#This Row],[HomeTeam]], _xlfn.TEXTJOIN(";", 1, $AV$31:$AV$40)),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2">
        <f>(($AX$11)*IF(Table2[[#This Row],[CorrectWinnerPrediction]]="Y", 1, 0))+(($AX$12)*IF(Table2[[#This Row],[CorrectAwayScorePrediction]]="Y", 1, 0))+(($AX$13)*IF(Table2[[#This Row],[CorrectHomeScorePrediction]]="Y", 1, 0))</f>
        <v>0</v>
      </c>
      <c r="AD10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$AV$31:$AV$40)), 0) &gt; 0, 1, 0) + IF(IFERROR(FIND(Table2[[#This Row],[HomeTeam]], _xlfn.TEXTJOIN(";", 1, $AV$31:$AV$40)),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2">
        <f>(($AX$11)*IF(Table2[[#This Row],[CorrectWinnerPrediction]]="Y", 1, 0))+(($AX$12)*IF(Table2[[#This Row],[CorrectAwayScorePrediction]]="Y", 1, 0))+(($AX$13)*IF(Table2[[#This Row],[CorrectHomeScorePrediction]]="Y", 1, 0))</f>
        <v>0</v>
      </c>
      <c r="AD10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$AV$31:$AV$40)), 0) &gt; 0, 1, 0) + IF(IFERROR(FIND(Table2[[#This Row],[HomeTeam]], _xlfn.TEXTJOIN(";", 1, $AV$31:$AV$40)),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1">
        <f>(($AX$11)*IF(Table2[[#This Row],[CorrectWinnerPrediction]]="Y", 1, 0))+(($AX$12)*IF(Table2[[#This Row],[CorrectAwayScorePrediction]]="Y", 1, 0))+(($AX$13)*IF(Table2[[#This Row],[CorrectHomeScorePrediction]]="Y", 1, 0))</f>
        <v>0</v>
      </c>
      <c r="AD10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$AV$31:$AV$40)), 0) &gt; 0, 1, 0) + IF(IFERROR(FIND(Table2[[#This Row],[HomeTeam]], _xlfn.TEXTJOIN(";", 1, $AV$31:$AV$40)),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2">
        <f>(($AX$11)*IF(Table2[[#This Row],[CorrectWinnerPrediction]]="Y", 1, 0))+(($AX$12)*IF(Table2[[#This Row],[CorrectAwayScorePrediction]]="Y", 1, 0))+(($AX$13)*IF(Table2[[#This Row],[CorrectHomeScorePrediction]]="Y", 1, 0))</f>
        <v>0</v>
      </c>
      <c r="AD10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$AV$31:$AV$40)), 0) &gt; 0, 1, 0) + IF(IFERROR(FIND(Table2[[#This Row],[HomeTeam]], _xlfn.TEXTJOIN(";", 1, $AV$31:$AV$40)),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2">
        <f>(($AX$11)*IF(Table2[[#This Row],[CorrectWinnerPrediction]]="Y", 1, 0))+(($AX$12)*IF(Table2[[#This Row],[CorrectAwayScorePrediction]]="Y", 1, 0))+(($AX$13)*IF(Table2[[#This Row],[CorrectHomeScorePrediction]]="Y", 1, 0))</f>
        <v>0</v>
      </c>
      <c r="AD10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$AV$31:$AV$40)), 0) &gt; 0, 1, 0) + IF(IFERROR(FIND(Table2[[#This Row],[HomeTeam]], _xlfn.TEXTJOIN(";", 1, $AV$31:$AV$40)),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2">
        <f>(($AX$11)*IF(Table2[[#This Row],[CorrectWinnerPrediction]]="Y", 1, 0))+(($AX$12)*IF(Table2[[#This Row],[CorrectAwayScorePrediction]]="Y", 1, 0))+(($AX$13)*IF(Table2[[#This Row],[CorrectHomeScorePrediction]]="Y", 1, 0))</f>
        <v>0</v>
      </c>
      <c r="AD10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$AV$31:$AV$40)), 0) &gt; 0, 1, 0) + IF(IFERROR(FIND(Table2[[#This Row],[HomeTeam]], _xlfn.TEXTJOIN(";", 1, $AV$31:$AV$40)),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2">
        <f>(($AX$11)*IF(Table2[[#This Row],[CorrectWinnerPrediction]]="Y", 1, 0))+(($AX$12)*IF(Table2[[#This Row],[CorrectAwayScorePrediction]]="Y", 1, 0))+(($AX$13)*IF(Table2[[#This Row],[CorrectHomeScorePrediction]]="Y", 1, 0))</f>
        <v>0</v>
      </c>
      <c r="AD10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$AV$31:$AV$40)), 0) &gt; 0, 1, 0) + IF(IFERROR(FIND(Table2[[#This Row],[HomeTeam]], _xlfn.TEXTJOIN(";", 1, $AV$31:$AV$40)),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2">
        <f>(($AX$11)*IF(Table2[[#This Row],[CorrectWinnerPrediction]]="Y", 1, 0))+(($AX$12)*IF(Table2[[#This Row],[CorrectAwayScorePrediction]]="Y", 1, 0))+(($AX$13)*IF(Table2[[#This Row],[CorrectHomeScorePrediction]]="Y", 1, 0))</f>
        <v>0</v>
      </c>
      <c r="AD10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$AV$31:$AV$40)), 0) &gt; 0, 1, 0) + IF(IFERROR(FIND(Table2[[#This Row],[HomeTeam]], _xlfn.TEXTJOIN(";", 1, $AV$31:$AV$40)),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2">
        <f>(($AX$11)*IF(Table2[[#This Row],[CorrectWinnerPrediction]]="Y", 1, 0))+(($AX$12)*IF(Table2[[#This Row],[CorrectAwayScorePrediction]]="Y", 1, 0))+(($AX$13)*IF(Table2[[#This Row],[CorrectHomeScorePrediction]]="Y", 1, 0))</f>
        <v>0</v>
      </c>
      <c r="AD10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$AV$31:$AV$40)), 0) &gt; 0, 1, 0) + IF(IFERROR(FIND(Table2[[#This Row],[HomeTeam]], _xlfn.TEXTJOIN(";", 1, $AV$31:$AV$40)),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2">
        <f>(($AX$11)*IF(Table2[[#This Row],[CorrectWinnerPrediction]]="Y", 1, 0))+(($AX$12)*IF(Table2[[#This Row],[CorrectAwayScorePrediction]]="Y", 1, 0))+(($AX$13)*IF(Table2[[#This Row],[CorrectHomeScorePrediction]]="Y", 1, 0))</f>
        <v>0</v>
      </c>
      <c r="AD10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$AV$31:$AV$40)), 0) &gt; 0, 1, 0) + IF(IFERROR(FIND(Table2[[#This Row],[HomeTeam]], _xlfn.TEXTJOIN(";", 1, $AV$31:$AV$40)),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2">
        <f>(($AX$11)*IF(Table2[[#This Row],[CorrectWinnerPrediction]]="Y", 1, 0))+(($AX$12)*IF(Table2[[#This Row],[CorrectAwayScorePrediction]]="Y", 1, 0))+(($AX$13)*IF(Table2[[#This Row],[CorrectHomeScorePrediction]]="Y", 1, 0))</f>
        <v>0</v>
      </c>
      <c r="AD10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$AV$31:$AV$40)), 0) &gt; 0, 1, 0) + IF(IFERROR(FIND(Table2[[#This Row],[HomeTeam]], _xlfn.TEXTJOIN(";", 1, $AV$31:$AV$40)),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2">
        <f>(($AX$11)*IF(Table2[[#This Row],[CorrectWinnerPrediction]]="Y", 1, 0))+(($AX$12)*IF(Table2[[#This Row],[CorrectAwayScorePrediction]]="Y", 1, 0))+(($AX$13)*IF(Table2[[#This Row],[CorrectHomeScorePrediction]]="Y", 1, 0))</f>
        <v>0</v>
      </c>
      <c r="AD10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$AV$31:$AV$40)), 0) &gt; 0, 1, 0) + IF(IFERROR(FIND(Table2[[#This Row],[HomeTeam]], _xlfn.TEXTJOIN(";", 1, $AV$31:$AV$40)),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1">
        <f>(($AX$11)*IF(Table2[[#This Row],[CorrectWinnerPrediction]]="Y", 1, 0))+(($AX$12)*IF(Table2[[#This Row],[CorrectAwayScorePrediction]]="Y", 1, 0))+(($AX$13)*IF(Table2[[#This Row],[CorrectHomeScorePrediction]]="Y", 1, 0))</f>
        <v>0</v>
      </c>
      <c r="AD101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$AV$31:$AV$40)), 0) &gt; 0, 1, 0) + IF(IFERROR(FIND(Table2[[#This Row],[HomeTeam]], _xlfn.TEXTJOIN(";", 1, $AV$31:$AV$40)),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2">
        <f>(($AX$11)*IF(Table2[[#This Row],[CorrectWinnerPrediction]]="Y", 1, 0))+(($AX$12)*IF(Table2[[#This Row],[CorrectAwayScorePrediction]]="Y", 1, 0))+(($AX$13)*IF(Table2[[#This Row],[CorrectHomeScorePrediction]]="Y", 1, 0))</f>
        <v>0</v>
      </c>
      <c r="AD10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$AV$31:$AV$40)), 0) &gt; 0, 1, 0) + IF(IFERROR(FIND(Table2[[#This Row],[HomeTeam]], _xlfn.TEXTJOIN(";", 1, $AV$31:$AV$40)),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2">
        <f>(($AX$11)*IF(Table2[[#This Row],[CorrectWinnerPrediction]]="Y", 1, 0))+(($AX$12)*IF(Table2[[#This Row],[CorrectAwayScorePrediction]]="Y", 1, 0))+(($AX$13)*IF(Table2[[#This Row],[CorrectHomeScorePrediction]]="Y", 1, 0))</f>
        <v>0</v>
      </c>
      <c r="AD10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$AV$31:$AV$40)), 0) &gt; 0, 1, 0) + IF(IFERROR(FIND(Table2[[#This Row],[HomeTeam]], _xlfn.TEXTJOIN(";", 1, $AV$31:$AV$40)),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2">
        <f>(($AX$11)*IF(Table2[[#This Row],[CorrectWinnerPrediction]]="Y", 1, 0))+(($AX$12)*IF(Table2[[#This Row],[CorrectAwayScorePrediction]]="Y", 1, 0))+(($AX$13)*IF(Table2[[#This Row],[CorrectHomeScorePrediction]]="Y", 1, 0))</f>
        <v>0</v>
      </c>
      <c r="AD10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$AV$31:$AV$40)), 0) &gt; 0, 1, 0) + IF(IFERROR(FIND(Table2[[#This Row],[HomeTeam]], _xlfn.TEXTJOIN(";", 1, $AV$31:$AV$40)),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2">
        <f>(($AX$11)*IF(Table2[[#This Row],[CorrectWinnerPrediction]]="Y", 1, 0))+(($AX$12)*IF(Table2[[#This Row],[CorrectAwayScorePrediction]]="Y", 1, 0))+(($AX$13)*IF(Table2[[#This Row],[CorrectHomeScorePrediction]]="Y", 1, 0))</f>
        <v>0</v>
      </c>
      <c r="AD10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$AV$31:$AV$40)), 0) &gt; 0, 1, 0) + IF(IFERROR(FIND(Table2[[#This Row],[HomeTeam]], _xlfn.TEXTJOIN(";", 1, $AV$31:$AV$40)),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2">
        <f>(($AX$11)*IF(Table2[[#This Row],[CorrectWinnerPrediction]]="Y", 1, 0))+(($AX$12)*IF(Table2[[#This Row],[CorrectAwayScorePrediction]]="Y", 1, 0))+(($AX$13)*IF(Table2[[#This Row],[CorrectHomeScorePrediction]]="Y", 1, 0))</f>
        <v>0</v>
      </c>
      <c r="AD10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$AV$31:$AV$40)), 0) &gt; 0, 1, 0) + IF(IFERROR(FIND(Table2[[#This Row],[HomeTeam]], _xlfn.TEXTJOIN(";", 1, $AV$31:$AV$40)),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2">
        <f>(($AX$11)*IF(Table2[[#This Row],[CorrectWinnerPrediction]]="Y", 1, 0))+(($AX$12)*IF(Table2[[#This Row],[CorrectAwayScorePrediction]]="Y", 1, 0))+(($AX$13)*IF(Table2[[#This Row],[CorrectHomeScorePrediction]]="Y", 1, 0))</f>
        <v>0</v>
      </c>
      <c r="AD10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$AV$31:$AV$40)), 0) &gt; 0, 1, 0) + IF(IFERROR(FIND(Table2[[#This Row],[HomeTeam]], _xlfn.TEXTJOIN(";", 1, $AV$31:$AV$40)),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2">
        <f>(($AX$11)*IF(Table2[[#This Row],[CorrectWinnerPrediction]]="Y", 1, 0))+(($AX$12)*IF(Table2[[#This Row],[CorrectAwayScorePrediction]]="Y", 1, 0))+(($AX$13)*IF(Table2[[#This Row],[CorrectHomeScorePrediction]]="Y", 1, 0))</f>
        <v>0</v>
      </c>
      <c r="AD10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$AV$31:$AV$40)), 0) &gt; 0, 1, 0) + IF(IFERROR(FIND(Table2[[#This Row],[HomeTeam]], _xlfn.TEXTJOIN(";", 1, $AV$31:$AV$40)),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1">
        <f>(($AX$11)*IF(Table2[[#This Row],[CorrectWinnerPrediction]]="Y", 1, 0))+(($AX$12)*IF(Table2[[#This Row],[CorrectAwayScorePrediction]]="Y", 1, 0))+(($AX$13)*IF(Table2[[#This Row],[CorrectHomeScorePrediction]]="Y", 1, 0))</f>
        <v>0</v>
      </c>
      <c r="AD10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$AV$31:$AV$40)), 0) &gt; 0, 1, 0) + IF(IFERROR(FIND(Table2[[#This Row],[HomeTeam]], _xlfn.TEXTJOIN(";", 1, $AV$31:$AV$40)),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2">
        <f>(($AX$11)*IF(Table2[[#This Row],[CorrectWinnerPrediction]]="Y", 1, 0))+(($AX$12)*IF(Table2[[#This Row],[CorrectAwayScorePrediction]]="Y", 1, 0))+(($AX$13)*IF(Table2[[#This Row],[CorrectHomeScorePrediction]]="Y", 1, 0))</f>
        <v>0</v>
      </c>
      <c r="AD10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$AV$31:$AV$40)), 0) &gt; 0, 1, 0) + IF(IFERROR(FIND(Table2[[#This Row],[HomeTeam]], _xlfn.TEXTJOIN(";", 1, $AV$31:$AV$40)),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2">
        <f>(($AX$11)*IF(Table2[[#This Row],[CorrectWinnerPrediction]]="Y", 1, 0))+(($AX$12)*IF(Table2[[#This Row],[CorrectAwayScorePrediction]]="Y", 1, 0))+(($AX$13)*IF(Table2[[#This Row],[CorrectHomeScorePrediction]]="Y", 1, 0))</f>
        <v>0</v>
      </c>
      <c r="AD10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$AV$31:$AV$40)), 0) &gt; 0, 1, 0) + IF(IFERROR(FIND(Table2[[#This Row],[HomeTeam]], _xlfn.TEXTJOIN(";", 1, $AV$31:$AV$40)),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2">
        <f>(($AX$11)*IF(Table2[[#This Row],[CorrectWinnerPrediction]]="Y", 1, 0))+(($AX$12)*IF(Table2[[#This Row],[CorrectAwayScorePrediction]]="Y", 1, 0))+(($AX$13)*IF(Table2[[#This Row],[CorrectHomeScorePrediction]]="Y", 1, 0))</f>
        <v>0</v>
      </c>
      <c r="AD10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$AV$31:$AV$40)), 0) &gt; 0, 1, 0) + IF(IFERROR(FIND(Table2[[#This Row],[HomeTeam]], _xlfn.TEXTJOIN(";", 1, $AV$31:$AV$40)),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1">
        <f>(($AX$11)*IF(Table2[[#This Row],[CorrectWinnerPrediction]]="Y", 1, 0))+(($AX$12)*IF(Table2[[#This Row],[CorrectAwayScorePrediction]]="Y", 1, 0))+(($AX$13)*IF(Table2[[#This Row],[CorrectHomeScorePrediction]]="Y", 1, 0))</f>
        <v>0</v>
      </c>
      <c r="AD10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$AV$31:$AV$40)), 0) &gt; 0, 1, 0) + IF(IFERROR(FIND(Table2[[#This Row],[HomeTeam]], _xlfn.TEXTJOIN(";", 1, $AV$31:$AV$40)),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2">
        <f>(($AX$11)*IF(Table2[[#This Row],[CorrectWinnerPrediction]]="Y", 1, 0))+(($AX$12)*IF(Table2[[#This Row],[CorrectAwayScorePrediction]]="Y", 1, 0))+(($AX$13)*IF(Table2[[#This Row],[CorrectHomeScorePrediction]]="Y", 1, 0))</f>
        <v>0</v>
      </c>
      <c r="AD10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$AV$31:$AV$40)), 0) &gt; 0, 1, 0) + IF(IFERROR(FIND(Table2[[#This Row],[HomeTeam]], _xlfn.TEXTJOIN(";", 1, $AV$31:$AV$40)),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2">
        <f>(($AX$11)*IF(Table2[[#This Row],[CorrectWinnerPrediction]]="Y", 1, 0))+(($AX$12)*IF(Table2[[#This Row],[CorrectAwayScorePrediction]]="Y", 1, 0))+(($AX$13)*IF(Table2[[#This Row],[CorrectHomeScorePrediction]]="Y", 1, 0))</f>
        <v>0</v>
      </c>
      <c r="AD10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$AV$31:$AV$40)), 0) &gt; 0, 1, 0) + IF(IFERROR(FIND(Table2[[#This Row],[HomeTeam]], _xlfn.TEXTJOIN(";", 1, $AV$31:$AV$40)),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2">
        <f>(($AX$11)*IF(Table2[[#This Row],[CorrectWinnerPrediction]]="Y", 1, 0))+(($AX$12)*IF(Table2[[#This Row],[CorrectAwayScorePrediction]]="Y", 1, 0))+(($AX$13)*IF(Table2[[#This Row],[CorrectHomeScorePrediction]]="Y", 1, 0))</f>
        <v>0</v>
      </c>
      <c r="AD10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$AV$31:$AV$40)), 0) &gt; 0, 1, 0) + IF(IFERROR(FIND(Table2[[#This Row],[HomeTeam]], _xlfn.TEXTJOIN(";", 1, $AV$31:$AV$40)),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2">
        <f>(($AX$11)*IF(Table2[[#This Row],[CorrectWinnerPrediction]]="Y", 1, 0))+(($AX$12)*IF(Table2[[#This Row],[CorrectAwayScorePrediction]]="Y", 1, 0))+(($AX$13)*IF(Table2[[#This Row],[CorrectHomeScorePrediction]]="Y", 1, 0))</f>
        <v>0</v>
      </c>
      <c r="AD10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$AV$31:$AV$40)), 0) &gt; 0, 1, 0) + IF(IFERROR(FIND(Table2[[#This Row],[HomeTeam]], _xlfn.TEXTJOIN(";", 1, $AV$31:$AV$40)),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2">
        <f>(($AX$11)*IF(Table2[[#This Row],[CorrectWinnerPrediction]]="Y", 1, 0))+(($AX$12)*IF(Table2[[#This Row],[CorrectAwayScorePrediction]]="Y", 1, 0))+(($AX$13)*IF(Table2[[#This Row],[CorrectHomeScorePrediction]]="Y", 1, 0))</f>
        <v>0</v>
      </c>
      <c r="AD10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$AV$31:$AV$40)), 0) &gt; 0, 1, 0) + IF(IFERROR(FIND(Table2[[#This Row],[HomeTeam]], _xlfn.TEXTJOIN(";", 1, $AV$31:$AV$40)),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2">
        <f>(($AX$11)*IF(Table2[[#This Row],[CorrectWinnerPrediction]]="Y", 1, 0))+(($AX$12)*IF(Table2[[#This Row],[CorrectAwayScorePrediction]]="Y", 1, 0))+(($AX$13)*IF(Table2[[#This Row],[CorrectHomeScorePrediction]]="Y", 1, 0))</f>
        <v>0</v>
      </c>
      <c r="AD10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$AV$31:$AV$40)), 0) &gt; 0, 1, 0) + IF(IFERROR(FIND(Table2[[#This Row],[HomeTeam]], _xlfn.TEXTJOIN(";", 1, $AV$31:$AV$40)),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2">
        <f>(($AX$11)*IF(Table2[[#This Row],[CorrectWinnerPrediction]]="Y", 1, 0))+(($AX$12)*IF(Table2[[#This Row],[CorrectAwayScorePrediction]]="Y", 1, 0))+(($AX$13)*IF(Table2[[#This Row],[CorrectHomeScorePrediction]]="Y", 1, 0))</f>
        <v>0</v>
      </c>
      <c r="AD10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$AV$31:$AV$40)), 0) &gt; 0, 1, 0) + IF(IFERROR(FIND(Table2[[#This Row],[HomeTeam]], _xlfn.TEXTJOIN(";", 1, $AV$31:$AV$40)),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2">
        <f>(($AX$11)*IF(Table2[[#This Row],[CorrectWinnerPrediction]]="Y", 1, 0))+(($AX$12)*IF(Table2[[#This Row],[CorrectAwayScorePrediction]]="Y", 1, 0))+(($AX$13)*IF(Table2[[#This Row],[CorrectHomeScorePrediction]]="Y", 1, 0))</f>
        <v>0</v>
      </c>
      <c r="AD10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$AV$31:$AV$40)), 0) &gt; 0, 1, 0) + IF(IFERROR(FIND(Table2[[#This Row],[HomeTeam]], _xlfn.TEXTJOIN(";", 1, $AV$31:$AV$40)),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2">
        <f>(($AX$11)*IF(Table2[[#This Row],[CorrectWinnerPrediction]]="Y", 1, 0))+(($AX$12)*IF(Table2[[#This Row],[CorrectAwayScorePrediction]]="Y", 1, 0))+(($AX$13)*IF(Table2[[#This Row],[CorrectHomeScorePrediction]]="Y", 1, 0))</f>
        <v>0</v>
      </c>
      <c r="AD10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$AV$31:$AV$40)), 0) &gt; 0, 1, 0) + IF(IFERROR(FIND(Table2[[#This Row],[HomeTeam]], _xlfn.TEXTJOIN(";", 1, $AV$31:$AV$40)),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2">
        <f>(($AX$11)*IF(Table2[[#This Row],[CorrectWinnerPrediction]]="Y", 1, 0))+(($AX$12)*IF(Table2[[#This Row],[CorrectAwayScorePrediction]]="Y", 1, 0))+(($AX$13)*IF(Table2[[#This Row],[CorrectHomeScorePrediction]]="Y", 1, 0))</f>
        <v>0</v>
      </c>
      <c r="AD10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$AV$31:$AV$40)), 0) &gt; 0, 1, 0) + IF(IFERROR(FIND(Table2[[#This Row],[HomeTeam]], _xlfn.TEXTJOIN(";", 1, $AV$31:$AV$40)),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1">
        <f>(($AX$11)*IF(Table2[[#This Row],[CorrectWinnerPrediction]]="Y", 1, 0))+(($AX$12)*IF(Table2[[#This Row],[CorrectAwayScorePrediction]]="Y", 1, 0))+(($AX$13)*IF(Table2[[#This Row],[CorrectHomeScorePrediction]]="Y", 1, 0))</f>
        <v>0</v>
      </c>
      <c r="AD10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$AV$31:$AV$40)), 0) &gt; 0, 1, 0) + IF(IFERROR(FIND(Table2[[#This Row],[HomeTeam]], _xlfn.TEXTJOIN(";", 1, $AV$31:$AV$40)),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2">
        <f>(($AX$11)*IF(Table2[[#This Row],[CorrectWinnerPrediction]]="Y", 1, 0))+(($AX$12)*IF(Table2[[#This Row],[CorrectAwayScorePrediction]]="Y", 1, 0))+(($AX$13)*IF(Table2[[#This Row],[CorrectHomeScorePrediction]]="Y", 1, 0))</f>
        <v>0</v>
      </c>
      <c r="AD10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$AV$31:$AV$40)), 0) &gt; 0, 1, 0) + IF(IFERROR(FIND(Table2[[#This Row],[HomeTeam]], _xlfn.TEXTJOIN(";", 1, $AV$31:$AV$40)),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2">
        <f>(($AX$11)*IF(Table2[[#This Row],[CorrectWinnerPrediction]]="Y", 1, 0))+(($AX$12)*IF(Table2[[#This Row],[CorrectAwayScorePrediction]]="Y", 1, 0))+(($AX$13)*IF(Table2[[#This Row],[CorrectHomeScorePrediction]]="Y", 1, 0))</f>
        <v>0</v>
      </c>
      <c r="AD10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$AV$31:$AV$40)), 0) &gt; 0, 1, 0) + IF(IFERROR(FIND(Table2[[#This Row],[HomeTeam]], _xlfn.TEXTJOIN(";", 1, $AV$31:$AV$40)),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2">
        <f>(($AX$11)*IF(Table2[[#This Row],[CorrectWinnerPrediction]]="Y", 1, 0))+(($AX$12)*IF(Table2[[#This Row],[CorrectAwayScorePrediction]]="Y", 1, 0))+(($AX$13)*IF(Table2[[#This Row],[CorrectHomeScorePrediction]]="Y", 1, 0))</f>
        <v>0</v>
      </c>
      <c r="AD10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$AV$31:$AV$40)), 0) &gt; 0, 1, 0) + IF(IFERROR(FIND(Table2[[#This Row],[HomeTeam]], _xlfn.TEXTJOIN(";", 1, $AV$31:$AV$40)),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1">
        <f>(($AX$11)*IF(Table2[[#This Row],[CorrectWinnerPrediction]]="Y", 1, 0))+(($AX$12)*IF(Table2[[#This Row],[CorrectAwayScorePrediction]]="Y", 1, 0))+(($AX$13)*IF(Table2[[#This Row],[CorrectHomeScorePrediction]]="Y", 1, 0))</f>
        <v>0</v>
      </c>
      <c r="AD10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$AV$31:$AV$40)), 0) &gt; 0, 1, 0) + IF(IFERROR(FIND(Table2[[#This Row],[HomeTeam]], _xlfn.TEXTJOIN(";", 1, $AV$31:$AV$40)),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2">
        <f>(($AX$11)*IF(Table2[[#This Row],[CorrectWinnerPrediction]]="Y", 1, 0))+(($AX$12)*IF(Table2[[#This Row],[CorrectAwayScorePrediction]]="Y", 1, 0))+(($AX$13)*IF(Table2[[#This Row],[CorrectHomeScorePrediction]]="Y", 1, 0))</f>
        <v>0</v>
      </c>
      <c r="AD10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$AV$31:$AV$40)), 0) &gt; 0, 1, 0) + IF(IFERROR(FIND(Table2[[#This Row],[HomeTeam]], _xlfn.TEXTJOIN(";", 1, $AV$31:$AV$40)),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2">
        <f>(($AX$11)*IF(Table2[[#This Row],[CorrectWinnerPrediction]]="Y", 1, 0))+(($AX$12)*IF(Table2[[#This Row],[CorrectAwayScorePrediction]]="Y", 1, 0))+(($AX$13)*IF(Table2[[#This Row],[CorrectHomeScorePrediction]]="Y", 1, 0))</f>
        <v>0</v>
      </c>
      <c r="AD10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$AV$31:$AV$40)), 0) &gt; 0, 1, 0) + IF(IFERROR(FIND(Table2[[#This Row],[HomeTeam]], _xlfn.TEXTJOIN(";", 1, $AV$31:$AV$40)),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2">
        <f>(($AX$11)*IF(Table2[[#This Row],[CorrectWinnerPrediction]]="Y", 1, 0))+(($AX$12)*IF(Table2[[#This Row],[CorrectAwayScorePrediction]]="Y", 1, 0))+(($AX$13)*IF(Table2[[#This Row],[CorrectHomeScorePrediction]]="Y", 1, 0))</f>
        <v>0</v>
      </c>
      <c r="AD10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$AV$31:$AV$40)), 0) &gt; 0, 1, 0) + IF(IFERROR(FIND(Table2[[#This Row],[HomeTeam]], _xlfn.TEXTJOIN(";", 1, $AV$31:$AV$40)),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2">
        <f>(($AX$11)*IF(Table2[[#This Row],[CorrectWinnerPrediction]]="Y", 1, 0))+(($AX$12)*IF(Table2[[#This Row],[CorrectAwayScorePrediction]]="Y", 1, 0))+(($AX$13)*IF(Table2[[#This Row],[CorrectHomeScorePrediction]]="Y", 1, 0))</f>
        <v>0</v>
      </c>
      <c r="AD10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$AV$31:$AV$40)), 0) &gt; 0, 1, 0) + IF(IFERROR(FIND(Table2[[#This Row],[HomeTeam]], _xlfn.TEXTJOIN(";", 1, $AV$31:$AV$40)),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2">
        <f>(($AX$11)*IF(Table2[[#This Row],[CorrectWinnerPrediction]]="Y", 1, 0))+(($AX$12)*IF(Table2[[#This Row],[CorrectAwayScorePrediction]]="Y", 1, 0))+(($AX$13)*IF(Table2[[#This Row],[CorrectHomeScorePrediction]]="Y", 1, 0))</f>
        <v>0</v>
      </c>
      <c r="AD10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$AV$31:$AV$40)), 0) &gt; 0, 1, 0) + IF(IFERROR(FIND(Table2[[#This Row],[HomeTeam]], _xlfn.TEXTJOIN(";", 1, $AV$31:$AV$40)),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2">
        <f>(($AX$11)*IF(Table2[[#This Row],[CorrectWinnerPrediction]]="Y", 1, 0))+(($AX$12)*IF(Table2[[#This Row],[CorrectAwayScorePrediction]]="Y", 1, 0))+(($AX$13)*IF(Table2[[#This Row],[CorrectHomeScorePrediction]]="Y", 1, 0))</f>
        <v>0</v>
      </c>
      <c r="AD10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$AV$31:$AV$40)), 0) &gt; 0, 1, 0) + IF(IFERROR(FIND(Table2[[#This Row],[HomeTeam]], _xlfn.TEXTJOIN(";", 1, $AV$31:$AV$40)),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2">
        <f>(($AX$11)*IF(Table2[[#This Row],[CorrectWinnerPrediction]]="Y", 1, 0))+(($AX$12)*IF(Table2[[#This Row],[CorrectAwayScorePrediction]]="Y", 1, 0))+(($AX$13)*IF(Table2[[#This Row],[CorrectHomeScorePrediction]]="Y", 1, 0))</f>
        <v>0</v>
      </c>
      <c r="AD10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$AV$31:$AV$40)), 0) &gt; 0, 1, 0) + IF(IFERROR(FIND(Table2[[#This Row],[HomeTeam]], _xlfn.TEXTJOIN(";", 1, $AV$31:$AV$40)),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2">
        <f>(($AX$11)*IF(Table2[[#This Row],[CorrectWinnerPrediction]]="Y", 1, 0))+(($AX$12)*IF(Table2[[#This Row],[CorrectAwayScorePrediction]]="Y", 1, 0))+(($AX$13)*IF(Table2[[#This Row],[CorrectHomeScorePrediction]]="Y", 1, 0))</f>
        <v>0</v>
      </c>
      <c r="AD10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$AV$31:$AV$40)), 0) &gt; 0, 1, 0) + IF(IFERROR(FIND(Table2[[#This Row],[HomeTeam]], _xlfn.TEXTJOIN(";", 1, $AV$31:$AV$40)),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1">
        <f>(($AX$11)*IF(Table2[[#This Row],[CorrectWinnerPrediction]]="Y", 1, 0))+(($AX$12)*IF(Table2[[#This Row],[CorrectAwayScorePrediction]]="Y", 1, 0))+(($AX$13)*IF(Table2[[#This Row],[CorrectHomeScorePrediction]]="Y", 1, 0))</f>
        <v>0</v>
      </c>
      <c r="AD10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$AV$31:$AV$40)), 0) &gt; 0, 1, 0) + IF(IFERROR(FIND(Table2[[#This Row],[HomeTeam]], _xlfn.TEXTJOIN(";", 1, $AV$31:$AV$40)),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2">
        <f>(($AX$11)*IF(Table2[[#This Row],[CorrectWinnerPrediction]]="Y", 1, 0))+(($AX$12)*IF(Table2[[#This Row],[CorrectAwayScorePrediction]]="Y", 1, 0))+(($AX$13)*IF(Table2[[#This Row],[CorrectHomeScorePrediction]]="Y", 1, 0))</f>
        <v>0</v>
      </c>
      <c r="AD10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$AV$31:$AV$40)), 0) &gt; 0, 1, 0) + IF(IFERROR(FIND(Table2[[#This Row],[HomeTeam]], _xlfn.TEXTJOIN(";", 1, $AV$31:$AV$40)),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2">
        <f>(($AX$11)*IF(Table2[[#This Row],[CorrectWinnerPrediction]]="Y", 1, 0))+(($AX$12)*IF(Table2[[#This Row],[CorrectAwayScorePrediction]]="Y", 1, 0))+(($AX$13)*IF(Table2[[#This Row],[CorrectHomeScorePrediction]]="Y", 1, 0))</f>
        <v>0</v>
      </c>
      <c r="AD10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$AV$31:$AV$40)), 0) &gt; 0, 1, 0) + IF(IFERROR(FIND(Table2[[#This Row],[HomeTeam]], _xlfn.TEXTJOIN(";", 1, $AV$31:$AV$40)),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2">
        <f>(($AX$11)*IF(Table2[[#This Row],[CorrectWinnerPrediction]]="Y", 1, 0))+(($AX$12)*IF(Table2[[#This Row],[CorrectAwayScorePrediction]]="Y", 1, 0))+(($AX$13)*IF(Table2[[#This Row],[CorrectHomeScorePrediction]]="Y", 1, 0))</f>
        <v>0</v>
      </c>
      <c r="AD10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$AV$31:$AV$40)), 0) &gt; 0, 1, 0) + IF(IFERROR(FIND(Table2[[#This Row],[HomeTeam]], _xlfn.TEXTJOIN(";", 1, $AV$31:$AV$40)),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2">
        <f>(($AX$11)*IF(Table2[[#This Row],[CorrectWinnerPrediction]]="Y", 1, 0))+(($AX$12)*IF(Table2[[#This Row],[CorrectAwayScorePrediction]]="Y", 1, 0))+(($AX$13)*IF(Table2[[#This Row],[CorrectHomeScorePrediction]]="Y", 1, 0))</f>
        <v>0</v>
      </c>
      <c r="AD10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$AV$31:$AV$40)), 0) &gt; 0, 1, 0) + IF(IFERROR(FIND(Table2[[#This Row],[HomeTeam]], _xlfn.TEXTJOIN(";", 1, $AV$31:$AV$40)),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2">
        <f>(($AX$11)*IF(Table2[[#This Row],[CorrectWinnerPrediction]]="Y", 1, 0))+(($AX$12)*IF(Table2[[#This Row],[CorrectAwayScorePrediction]]="Y", 1, 0))+(($AX$13)*IF(Table2[[#This Row],[CorrectHomeScorePrediction]]="Y", 1, 0))</f>
        <v>0</v>
      </c>
      <c r="AD10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$AV$31:$AV$40)), 0) &gt; 0, 1, 0) + IF(IFERROR(FIND(Table2[[#This Row],[HomeTeam]], _xlfn.TEXTJOIN(";", 1, $AV$31:$AV$40)),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1">
        <f>(($AX$11)*IF(Table2[[#This Row],[CorrectWinnerPrediction]]="Y", 1, 0))+(($AX$12)*IF(Table2[[#This Row],[CorrectAwayScorePrediction]]="Y", 1, 0))+(($AX$13)*IF(Table2[[#This Row],[CorrectHomeScorePrediction]]="Y", 1, 0))</f>
        <v>0</v>
      </c>
      <c r="AD10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$AV$31:$AV$40)), 0) &gt; 0, 1, 0) + IF(IFERROR(FIND(Table2[[#This Row],[HomeTeam]], _xlfn.TEXTJOIN(";", 1, $AV$31:$AV$40)),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2">
        <f>(($AX$11)*IF(Table2[[#This Row],[CorrectWinnerPrediction]]="Y", 1, 0))+(($AX$12)*IF(Table2[[#This Row],[CorrectAwayScorePrediction]]="Y", 1, 0))+(($AX$13)*IF(Table2[[#This Row],[CorrectHomeScorePrediction]]="Y", 1, 0))</f>
        <v>0</v>
      </c>
      <c r="AD10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$AV$31:$AV$40)), 0) &gt; 0, 1, 0) + IF(IFERROR(FIND(Table2[[#This Row],[HomeTeam]], _xlfn.TEXTJOIN(";", 1, $AV$31:$AV$40)),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2">
        <f>(($AX$11)*IF(Table2[[#This Row],[CorrectWinnerPrediction]]="Y", 1, 0))+(($AX$12)*IF(Table2[[#This Row],[CorrectAwayScorePrediction]]="Y", 1, 0))+(($AX$13)*IF(Table2[[#This Row],[CorrectHomeScorePrediction]]="Y", 1, 0))</f>
        <v>0</v>
      </c>
      <c r="AD10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$AV$31:$AV$40)), 0) &gt; 0, 1, 0) + IF(IFERROR(FIND(Table2[[#This Row],[HomeTeam]], _xlfn.TEXTJOIN(";", 1, $AV$31:$AV$40)),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2">
        <f>(($AX$11)*IF(Table2[[#This Row],[CorrectWinnerPrediction]]="Y", 1, 0))+(($AX$12)*IF(Table2[[#This Row],[CorrectAwayScorePrediction]]="Y", 1, 0))+(($AX$13)*IF(Table2[[#This Row],[CorrectHomeScorePrediction]]="Y", 1, 0))</f>
        <v>0</v>
      </c>
      <c r="AD10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$AV$31:$AV$40)), 0) &gt; 0, 1, 0) + IF(IFERROR(FIND(Table2[[#This Row],[HomeTeam]], _xlfn.TEXTJOIN(";", 1, $AV$31:$AV$40)),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2">
        <f>(($AX$11)*IF(Table2[[#This Row],[CorrectWinnerPrediction]]="Y", 1, 0))+(($AX$12)*IF(Table2[[#This Row],[CorrectAwayScorePrediction]]="Y", 1, 0))+(($AX$13)*IF(Table2[[#This Row],[CorrectHomeScorePrediction]]="Y", 1, 0))</f>
        <v>0</v>
      </c>
      <c r="AD10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$AV$31:$AV$40)), 0) &gt; 0, 1, 0) + IF(IFERROR(FIND(Table2[[#This Row],[HomeTeam]], _xlfn.TEXTJOIN(";", 1, $AV$31:$AV$40)),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2">
        <f>(($AX$11)*IF(Table2[[#This Row],[CorrectWinnerPrediction]]="Y", 1, 0))+(($AX$12)*IF(Table2[[#This Row],[CorrectAwayScorePrediction]]="Y", 1, 0))+(($AX$13)*IF(Table2[[#This Row],[CorrectHomeScorePrediction]]="Y", 1, 0))</f>
        <v>0</v>
      </c>
      <c r="AD10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$AV$31:$AV$40)), 0) &gt; 0, 1, 0) + IF(IFERROR(FIND(Table2[[#This Row],[HomeTeam]], _xlfn.TEXTJOIN(";", 1, $AV$31:$AV$40)),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2">
        <f>(($AX$11)*IF(Table2[[#This Row],[CorrectWinnerPrediction]]="Y", 1, 0))+(($AX$12)*IF(Table2[[#This Row],[CorrectAwayScorePrediction]]="Y", 1, 0))+(($AX$13)*IF(Table2[[#This Row],[CorrectHomeScorePrediction]]="Y", 1, 0))</f>
        <v>0</v>
      </c>
      <c r="AD10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$AV$31:$AV$40)), 0) &gt; 0, 1, 0) + IF(IFERROR(FIND(Table2[[#This Row],[HomeTeam]], _xlfn.TEXTJOIN(";", 1, $AV$31:$AV$40)),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2">
        <f>(($AX$11)*IF(Table2[[#This Row],[CorrectWinnerPrediction]]="Y", 1, 0))+(($AX$12)*IF(Table2[[#This Row],[CorrectAwayScorePrediction]]="Y", 1, 0))+(($AX$13)*IF(Table2[[#This Row],[CorrectHomeScorePrediction]]="Y", 1, 0))</f>
        <v>0</v>
      </c>
      <c r="AD10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$AV$31:$AV$40)), 0) &gt; 0, 1, 0) + IF(IFERROR(FIND(Table2[[#This Row],[HomeTeam]], _xlfn.TEXTJOIN(";", 1, $AV$31:$AV$40)),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2">
        <f>(($AX$11)*IF(Table2[[#This Row],[CorrectWinnerPrediction]]="Y", 1, 0))+(($AX$12)*IF(Table2[[#This Row],[CorrectAwayScorePrediction]]="Y", 1, 0))+(($AX$13)*IF(Table2[[#This Row],[CorrectHomeScorePrediction]]="Y", 1, 0))</f>
        <v>0</v>
      </c>
      <c r="AD10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$AV$31:$AV$40)), 0) &gt; 0, 1, 0) + IF(IFERROR(FIND(Table2[[#This Row],[HomeTeam]], _xlfn.TEXTJOIN(";", 1, $AV$31:$AV$40)),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2">
        <f>(($AX$11)*IF(Table2[[#This Row],[CorrectWinnerPrediction]]="Y", 1, 0))+(($AX$12)*IF(Table2[[#This Row],[CorrectAwayScorePrediction]]="Y", 1, 0))+(($AX$13)*IF(Table2[[#This Row],[CorrectHomeScorePrediction]]="Y", 1, 0))</f>
        <v>0</v>
      </c>
      <c r="AD10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$AV$31:$AV$40)), 0) &gt; 0, 1, 0) + IF(IFERROR(FIND(Table2[[#This Row],[HomeTeam]], _xlfn.TEXTJOIN(";", 1, $AV$31:$AV$40)),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2">
        <f>(($AX$11)*IF(Table2[[#This Row],[CorrectWinnerPrediction]]="Y", 1, 0))+(($AX$12)*IF(Table2[[#This Row],[CorrectAwayScorePrediction]]="Y", 1, 0))+(($AX$13)*IF(Table2[[#This Row],[CorrectHomeScorePrediction]]="Y", 1, 0))</f>
        <v>0</v>
      </c>
      <c r="AD10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$AV$31:$AV$40)), 0) &gt; 0, 1, 0) + IF(IFERROR(FIND(Table2[[#This Row],[HomeTeam]], _xlfn.TEXTJOIN(";", 1, $AV$31:$AV$40)),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1">
        <f>(($AX$11)*IF(Table2[[#This Row],[CorrectWinnerPrediction]]="Y", 1, 0))+(($AX$12)*IF(Table2[[#This Row],[CorrectAwayScorePrediction]]="Y", 1, 0))+(($AX$13)*IF(Table2[[#This Row],[CorrectHomeScorePrediction]]="Y", 1, 0))</f>
        <v>0</v>
      </c>
      <c r="AD10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$AV$31:$AV$40)), 0) &gt; 0, 1, 0) + IF(IFERROR(FIND(Table2[[#This Row],[HomeTeam]], _xlfn.TEXTJOIN(";", 1, $AV$31:$AV$40)),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2">
        <f>(($AX$11)*IF(Table2[[#This Row],[CorrectWinnerPrediction]]="Y", 1, 0))+(($AX$12)*IF(Table2[[#This Row],[CorrectAwayScorePrediction]]="Y", 1, 0))+(($AX$13)*IF(Table2[[#This Row],[CorrectHomeScorePrediction]]="Y", 1, 0))</f>
        <v>0</v>
      </c>
      <c r="AD10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$AV$31:$AV$40)), 0) &gt; 0, 1, 0) + IF(IFERROR(FIND(Table2[[#This Row],[HomeTeam]], _xlfn.TEXTJOIN(";", 1, $AV$31:$AV$40)),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2">
        <f>(($AX$11)*IF(Table2[[#This Row],[CorrectWinnerPrediction]]="Y", 1, 0))+(($AX$12)*IF(Table2[[#This Row],[CorrectAwayScorePrediction]]="Y", 1, 0))+(($AX$13)*IF(Table2[[#This Row],[CorrectHomeScorePrediction]]="Y", 1, 0))</f>
        <v>0</v>
      </c>
      <c r="AD10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$AV$31:$AV$40)), 0) &gt; 0, 1, 0) + IF(IFERROR(FIND(Table2[[#This Row],[HomeTeam]], _xlfn.TEXTJOIN(";", 1, $AV$31:$AV$40)),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2">
        <f>(($AX$11)*IF(Table2[[#This Row],[CorrectWinnerPrediction]]="Y", 1, 0))+(($AX$12)*IF(Table2[[#This Row],[CorrectAwayScorePrediction]]="Y", 1, 0))+(($AX$13)*IF(Table2[[#This Row],[CorrectHomeScorePrediction]]="Y", 1, 0))</f>
        <v>0</v>
      </c>
      <c r="AD10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$AV$31:$AV$40)), 0) &gt; 0, 1, 0) + IF(IFERROR(FIND(Table2[[#This Row],[HomeTeam]], _xlfn.TEXTJOIN(";", 1, $AV$31:$AV$40)),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2">
        <f>(($AX$11)*IF(Table2[[#This Row],[CorrectWinnerPrediction]]="Y", 1, 0))+(($AX$12)*IF(Table2[[#This Row],[CorrectAwayScorePrediction]]="Y", 1, 0))+(($AX$13)*IF(Table2[[#This Row],[CorrectHomeScorePrediction]]="Y", 1, 0))</f>
        <v>0</v>
      </c>
      <c r="AD10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$AV$31:$AV$40)), 0) &gt; 0, 1, 0) + IF(IFERROR(FIND(Table2[[#This Row],[HomeTeam]], _xlfn.TEXTJOIN(";", 1, $AV$31:$AV$40)),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2">
        <f>(($AX$11)*IF(Table2[[#This Row],[CorrectWinnerPrediction]]="Y", 1, 0))+(($AX$12)*IF(Table2[[#This Row],[CorrectAwayScorePrediction]]="Y", 1, 0))+(($AX$13)*IF(Table2[[#This Row],[CorrectHomeScorePrediction]]="Y", 1, 0))</f>
        <v>0</v>
      </c>
      <c r="AD10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$AV$31:$AV$40)), 0) &gt; 0, 1, 0) + IF(IFERROR(FIND(Table2[[#This Row],[HomeTeam]], _xlfn.TEXTJOIN(";", 1, $AV$31:$AV$40)),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2">
        <f>(($AX$11)*IF(Table2[[#This Row],[CorrectWinnerPrediction]]="Y", 1, 0))+(($AX$12)*IF(Table2[[#This Row],[CorrectAwayScorePrediction]]="Y", 1, 0))+(($AX$13)*IF(Table2[[#This Row],[CorrectHomeScorePrediction]]="Y", 1, 0))</f>
        <v>0</v>
      </c>
      <c r="AD10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$AV$31:$AV$40)), 0) &gt; 0, 1, 0) + IF(IFERROR(FIND(Table2[[#This Row],[HomeTeam]], _xlfn.TEXTJOIN(";", 1, $AV$31:$AV$40)),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1">
        <f>(($AX$11)*IF(Table2[[#This Row],[CorrectWinnerPrediction]]="Y", 1, 0))+(($AX$12)*IF(Table2[[#This Row],[CorrectAwayScorePrediction]]="Y", 1, 0))+(($AX$13)*IF(Table2[[#This Row],[CorrectHomeScorePrediction]]="Y", 1, 0))</f>
        <v>0</v>
      </c>
      <c r="AD10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$AV$31:$AV$40)), 0) &gt; 0, 1, 0) + IF(IFERROR(FIND(Table2[[#This Row],[HomeTeam]], _xlfn.TEXTJOIN(";", 1, $AV$31:$AV$40)),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2">
        <f>(($AX$11)*IF(Table2[[#This Row],[CorrectWinnerPrediction]]="Y", 1, 0))+(($AX$12)*IF(Table2[[#This Row],[CorrectAwayScorePrediction]]="Y", 1, 0))+(($AX$13)*IF(Table2[[#This Row],[CorrectHomeScorePrediction]]="Y", 1, 0))</f>
        <v>0</v>
      </c>
      <c r="AD10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$AV$31:$AV$40)), 0) &gt; 0, 1, 0) + IF(IFERROR(FIND(Table2[[#This Row],[HomeTeam]], _xlfn.TEXTJOIN(";", 1, $AV$31:$AV$40)),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2">
        <f>(($AX$11)*IF(Table2[[#This Row],[CorrectWinnerPrediction]]="Y", 1, 0))+(($AX$12)*IF(Table2[[#This Row],[CorrectAwayScorePrediction]]="Y", 1, 0))+(($AX$13)*IF(Table2[[#This Row],[CorrectHomeScorePrediction]]="Y", 1, 0))</f>
        <v>0</v>
      </c>
      <c r="AD10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$AV$31:$AV$40)), 0) &gt; 0, 1, 0) + IF(IFERROR(FIND(Table2[[#This Row],[HomeTeam]], _xlfn.TEXTJOIN(";", 1, $AV$31:$AV$40)),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2">
        <f>(($AX$11)*IF(Table2[[#This Row],[CorrectWinnerPrediction]]="Y", 1, 0))+(($AX$12)*IF(Table2[[#This Row],[CorrectAwayScorePrediction]]="Y", 1, 0))+(($AX$13)*IF(Table2[[#This Row],[CorrectHomeScorePrediction]]="Y", 1, 0))</f>
        <v>0</v>
      </c>
      <c r="AD10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$AV$31:$AV$40)), 0) &gt; 0, 1, 0) + IF(IFERROR(FIND(Table2[[#This Row],[HomeTeam]], _xlfn.TEXTJOIN(";", 1, $AV$31:$AV$40)),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2">
        <f>(($AX$11)*IF(Table2[[#This Row],[CorrectWinnerPrediction]]="Y", 1, 0))+(($AX$12)*IF(Table2[[#This Row],[CorrectAwayScorePrediction]]="Y", 1, 0))+(($AX$13)*IF(Table2[[#This Row],[CorrectHomeScorePrediction]]="Y", 1, 0))</f>
        <v>0</v>
      </c>
      <c r="AD10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$AV$31:$AV$40)), 0) &gt; 0, 1, 0) + IF(IFERROR(FIND(Table2[[#This Row],[HomeTeam]], _xlfn.TEXTJOIN(";", 1, $AV$31:$AV$40)),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1">
        <f>(($AX$11)*IF(Table2[[#This Row],[CorrectWinnerPrediction]]="Y", 1, 0))+(($AX$12)*IF(Table2[[#This Row],[CorrectAwayScorePrediction]]="Y", 1, 0))+(($AX$13)*IF(Table2[[#This Row],[CorrectHomeScorePrediction]]="Y", 1, 0))</f>
        <v>0</v>
      </c>
      <c r="AD10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$AV$31:$AV$40)), 0) &gt; 0, 1, 0) + IF(IFERROR(FIND(Table2[[#This Row],[HomeTeam]], _xlfn.TEXTJOIN(";", 1, $AV$31:$AV$40)),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2">
        <f>(($AX$11)*IF(Table2[[#This Row],[CorrectWinnerPrediction]]="Y", 1, 0))+(($AX$12)*IF(Table2[[#This Row],[CorrectAwayScorePrediction]]="Y", 1, 0))+(($AX$13)*IF(Table2[[#This Row],[CorrectHomeScorePrediction]]="Y", 1, 0))</f>
        <v>0</v>
      </c>
      <c r="AD10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$AV$31:$AV$40)), 0) &gt; 0, 1, 0) + IF(IFERROR(FIND(Table2[[#This Row],[HomeTeam]], _xlfn.TEXTJOIN(";", 1, $AV$31:$AV$40)),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2">
        <f>(($AX$11)*IF(Table2[[#This Row],[CorrectWinnerPrediction]]="Y", 1, 0))+(($AX$12)*IF(Table2[[#This Row],[CorrectAwayScorePrediction]]="Y", 1, 0))+(($AX$13)*IF(Table2[[#This Row],[CorrectHomeScorePrediction]]="Y", 1, 0))</f>
        <v>0</v>
      </c>
      <c r="AD10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$AV$31:$AV$40)), 0) &gt; 0, 1, 0) + IF(IFERROR(FIND(Table2[[#This Row],[HomeTeam]], _xlfn.TEXTJOIN(";", 1, $AV$31:$AV$40)),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2">
        <f>(($AX$11)*IF(Table2[[#This Row],[CorrectWinnerPrediction]]="Y", 1, 0))+(($AX$12)*IF(Table2[[#This Row],[CorrectAwayScorePrediction]]="Y", 1, 0))+(($AX$13)*IF(Table2[[#This Row],[CorrectHomeScorePrediction]]="Y", 1, 0))</f>
        <v>0</v>
      </c>
      <c r="AD10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$AV$31:$AV$40)), 0) &gt; 0, 1, 0) + IF(IFERROR(FIND(Table2[[#This Row],[HomeTeam]], _xlfn.TEXTJOIN(";", 1, $AV$31:$AV$40)),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2">
        <f>(($AX$11)*IF(Table2[[#This Row],[CorrectWinnerPrediction]]="Y", 1, 0))+(($AX$12)*IF(Table2[[#This Row],[CorrectAwayScorePrediction]]="Y", 1, 0))+(($AX$13)*IF(Table2[[#This Row],[CorrectHomeScorePrediction]]="Y", 1, 0))</f>
        <v>0</v>
      </c>
      <c r="AD10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$AV$31:$AV$40)), 0) &gt; 0, 1, 0) + IF(IFERROR(FIND(Table2[[#This Row],[HomeTeam]], _xlfn.TEXTJOIN(";", 1, $AV$31:$AV$40)),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2">
        <f>(($AX$11)*IF(Table2[[#This Row],[CorrectWinnerPrediction]]="Y", 1, 0))+(($AX$12)*IF(Table2[[#This Row],[CorrectAwayScorePrediction]]="Y", 1, 0))+(($AX$13)*IF(Table2[[#This Row],[CorrectHomeScorePrediction]]="Y", 1, 0))</f>
        <v>0</v>
      </c>
      <c r="AD10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$AV$31:$AV$40)), 0) &gt; 0, 1, 0) + IF(IFERROR(FIND(Table2[[#This Row],[HomeTeam]], _xlfn.TEXTJOIN(";", 1, $AV$31:$AV$40)),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2">
        <f>(($AX$11)*IF(Table2[[#This Row],[CorrectWinnerPrediction]]="Y", 1, 0))+(($AX$12)*IF(Table2[[#This Row],[CorrectAwayScorePrediction]]="Y", 1, 0))+(($AX$13)*IF(Table2[[#This Row],[CorrectHomeScorePrediction]]="Y", 1, 0))</f>
        <v>0</v>
      </c>
      <c r="AD10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$AV$31:$AV$40)), 0) &gt; 0, 1, 0) + IF(IFERROR(FIND(Table2[[#This Row],[HomeTeam]], _xlfn.TEXTJOIN(";", 1, $AV$31:$AV$40)),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2">
        <f>(($AX$11)*IF(Table2[[#This Row],[CorrectWinnerPrediction]]="Y", 1, 0))+(($AX$12)*IF(Table2[[#This Row],[CorrectAwayScorePrediction]]="Y", 1, 0))+(($AX$13)*IF(Table2[[#This Row],[CorrectHomeScorePrediction]]="Y", 1, 0))</f>
        <v>0</v>
      </c>
      <c r="AD10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$AV$31:$AV$40)), 0) &gt; 0, 1, 0) + IF(IFERROR(FIND(Table2[[#This Row],[HomeTeam]], _xlfn.TEXTJOIN(";", 1, $AV$31:$AV$40)),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2">
        <f>(($AX$11)*IF(Table2[[#This Row],[CorrectWinnerPrediction]]="Y", 1, 0))+(($AX$12)*IF(Table2[[#This Row],[CorrectAwayScorePrediction]]="Y", 1, 0))+(($AX$13)*IF(Table2[[#This Row],[CorrectHomeScorePrediction]]="Y", 1, 0))</f>
        <v>0</v>
      </c>
      <c r="AD10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$AV$31:$AV$40)), 0) &gt; 0, 1, 0) + IF(IFERROR(FIND(Table2[[#This Row],[HomeTeam]], _xlfn.TEXTJOIN(";", 1, $AV$31:$AV$40)),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1">
        <f>(($AX$11)*IF(Table2[[#This Row],[CorrectWinnerPrediction]]="Y", 1, 0))+(($AX$12)*IF(Table2[[#This Row],[CorrectAwayScorePrediction]]="Y", 1, 0))+(($AX$13)*IF(Table2[[#This Row],[CorrectHomeScorePrediction]]="Y", 1, 0))</f>
        <v>0</v>
      </c>
      <c r="AD108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$AV$31:$AV$40)), 0) &gt; 0, 1, 0) + IF(IFERROR(FIND(Table2[[#This Row],[HomeTeam]], _xlfn.TEXTJOIN(";", 1, $AV$31:$AV$40)),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2">
        <f>(($AX$11)*IF(Table2[[#This Row],[CorrectWinnerPrediction]]="Y", 1, 0))+(($AX$12)*IF(Table2[[#This Row],[CorrectAwayScorePrediction]]="Y", 1, 0))+(($AX$13)*IF(Table2[[#This Row],[CorrectHomeScorePrediction]]="Y", 1, 0))</f>
        <v>0</v>
      </c>
      <c r="AD10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$AV$31:$AV$40)), 0) &gt; 0, 1, 0) + IF(IFERROR(FIND(Table2[[#This Row],[HomeTeam]], _xlfn.TEXTJOIN(";", 1, $AV$31:$AV$40)),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1">
        <f>(($AX$11)*IF(Table2[[#This Row],[CorrectWinnerPrediction]]="Y", 1, 0))+(($AX$12)*IF(Table2[[#This Row],[CorrectAwayScorePrediction]]="Y", 1, 0))+(($AX$13)*IF(Table2[[#This Row],[CorrectHomeScorePrediction]]="Y", 1, 0))</f>
        <v>0</v>
      </c>
      <c r="AD10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$AV$31:$AV$40)), 0) &gt; 0, 1, 0) + IF(IFERROR(FIND(Table2[[#This Row],[HomeTeam]], _xlfn.TEXTJOIN(";", 1, $AV$31:$AV$40)),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2">
        <f>(($AX$11)*IF(Table2[[#This Row],[CorrectWinnerPrediction]]="Y", 1, 0))+(($AX$12)*IF(Table2[[#This Row],[CorrectAwayScorePrediction]]="Y", 1, 0))+(($AX$13)*IF(Table2[[#This Row],[CorrectHomeScorePrediction]]="Y", 1, 0))</f>
        <v>0</v>
      </c>
      <c r="AD10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$AV$31:$AV$40)), 0) &gt; 0, 1, 0) + IF(IFERROR(FIND(Table2[[#This Row],[HomeTeam]], _xlfn.TEXTJOIN(";", 1, $AV$31:$AV$40)),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2">
        <f>(($AX$11)*IF(Table2[[#This Row],[CorrectWinnerPrediction]]="Y", 1, 0))+(($AX$12)*IF(Table2[[#This Row],[CorrectAwayScorePrediction]]="Y", 1, 0))+(($AX$13)*IF(Table2[[#This Row],[CorrectHomeScorePrediction]]="Y", 1, 0))</f>
        <v>0</v>
      </c>
      <c r="AD10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$AV$31:$AV$40)), 0) &gt; 0, 1, 0) + IF(IFERROR(FIND(Table2[[#This Row],[HomeTeam]], _xlfn.TEXTJOIN(";", 1, $AV$31:$AV$40)),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2">
        <f>(($AX$11)*IF(Table2[[#This Row],[CorrectWinnerPrediction]]="Y", 1, 0))+(($AX$12)*IF(Table2[[#This Row],[CorrectAwayScorePrediction]]="Y", 1, 0))+(($AX$13)*IF(Table2[[#This Row],[CorrectHomeScorePrediction]]="Y", 1, 0))</f>
        <v>0</v>
      </c>
      <c r="AD10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$AV$31:$AV$40)), 0) &gt; 0, 1, 0) + IF(IFERROR(FIND(Table2[[#This Row],[HomeTeam]], _xlfn.TEXTJOIN(";", 1, $AV$31:$AV$40)),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2">
        <f>(($AX$11)*IF(Table2[[#This Row],[CorrectWinnerPrediction]]="Y", 1, 0))+(($AX$12)*IF(Table2[[#This Row],[CorrectAwayScorePrediction]]="Y", 1, 0))+(($AX$13)*IF(Table2[[#This Row],[CorrectHomeScorePrediction]]="Y", 1, 0))</f>
        <v>0</v>
      </c>
      <c r="AD10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$AV$31:$AV$40)), 0) &gt; 0, 1, 0) + IF(IFERROR(FIND(Table2[[#This Row],[HomeTeam]], _xlfn.TEXTJOIN(";", 1, $AV$31:$AV$40)),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2">
        <f>(($AX$11)*IF(Table2[[#This Row],[CorrectWinnerPrediction]]="Y", 1, 0))+(($AX$12)*IF(Table2[[#This Row],[CorrectAwayScorePrediction]]="Y", 1, 0))+(($AX$13)*IF(Table2[[#This Row],[CorrectHomeScorePrediction]]="Y", 1, 0))</f>
        <v>0</v>
      </c>
      <c r="AD10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$AV$31:$AV$40)), 0) &gt; 0, 1, 0) + IF(IFERROR(FIND(Table2[[#This Row],[HomeTeam]], _xlfn.TEXTJOIN(";", 1, $AV$31:$AV$40)),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2">
        <f>(($AX$11)*IF(Table2[[#This Row],[CorrectWinnerPrediction]]="Y", 1, 0))+(($AX$12)*IF(Table2[[#This Row],[CorrectAwayScorePrediction]]="Y", 1, 0))+(($AX$13)*IF(Table2[[#This Row],[CorrectHomeScorePrediction]]="Y", 1, 0))</f>
        <v>0</v>
      </c>
      <c r="AD10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$AV$31:$AV$40)), 0) &gt; 0, 1, 0) + IF(IFERROR(FIND(Table2[[#This Row],[HomeTeam]], _xlfn.TEXTJOIN(";", 1, $AV$31:$AV$40)),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2">
        <f>(($AX$11)*IF(Table2[[#This Row],[CorrectWinnerPrediction]]="Y", 1, 0))+(($AX$12)*IF(Table2[[#This Row],[CorrectAwayScorePrediction]]="Y", 1, 0))+(($AX$13)*IF(Table2[[#This Row],[CorrectHomeScorePrediction]]="Y", 1, 0))</f>
        <v>0</v>
      </c>
      <c r="AD10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$AV$31:$AV$40)), 0) &gt; 0, 1, 0) + IF(IFERROR(FIND(Table2[[#This Row],[HomeTeam]], _xlfn.TEXTJOIN(";", 1, $AV$31:$AV$40)),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2">
        <f>(($AX$11)*IF(Table2[[#This Row],[CorrectWinnerPrediction]]="Y", 1, 0))+(($AX$12)*IF(Table2[[#This Row],[CorrectAwayScorePrediction]]="Y", 1, 0))+(($AX$13)*IF(Table2[[#This Row],[CorrectHomeScorePrediction]]="Y", 1, 0))</f>
        <v>0</v>
      </c>
      <c r="AD10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$AV$31:$AV$40)), 0) &gt; 0, 1, 0) + IF(IFERROR(FIND(Table2[[#This Row],[HomeTeam]], _xlfn.TEXTJOIN(";", 1, $AV$31:$AV$40)),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2">
        <f>(($AX$11)*IF(Table2[[#This Row],[CorrectWinnerPrediction]]="Y", 1, 0))+(($AX$12)*IF(Table2[[#This Row],[CorrectAwayScorePrediction]]="Y", 1, 0))+(($AX$13)*IF(Table2[[#This Row],[CorrectHomeScorePrediction]]="Y", 1, 0))</f>
        <v>0</v>
      </c>
      <c r="AD10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$AV$31:$AV$40)), 0) &gt; 0, 1, 0) + IF(IFERROR(FIND(Table2[[#This Row],[HomeTeam]], _xlfn.TEXTJOIN(";", 1, $AV$31:$AV$40)),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2">
        <f>(($AX$11)*IF(Table2[[#This Row],[CorrectWinnerPrediction]]="Y", 1, 0))+(($AX$12)*IF(Table2[[#This Row],[CorrectAwayScorePrediction]]="Y", 1, 0))+(($AX$13)*IF(Table2[[#This Row],[CorrectHomeScorePrediction]]="Y", 1, 0))</f>
        <v>0</v>
      </c>
      <c r="AD1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$AV$31:$AV$40)), 0) &gt; 0, 1, 0) + IF(IFERROR(FIND(Table2[[#This Row],[HomeTeam]], _xlfn.TEXTJOIN(";", 1, $AV$31:$AV$40)),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2">
        <f>(($AX$11)*IF(Table2[[#This Row],[CorrectWinnerPrediction]]="Y", 1, 0))+(($AX$12)*IF(Table2[[#This Row],[CorrectAwayScorePrediction]]="Y", 1, 0))+(($AX$13)*IF(Table2[[#This Row],[CorrectHomeScorePrediction]]="Y", 1, 0))</f>
        <v>0</v>
      </c>
      <c r="AD1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$AV$31:$AV$40)), 0) &gt; 0, 1, 0) + IF(IFERROR(FIND(Table2[[#This Row],[HomeTeam]], _xlfn.TEXTJOIN(";", 1, $AV$31:$AV$40)),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2">
        <f>(($AX$11)*IF(Table2[[#This Row],[CorrectWinnerPrediction]]="Y", 1, 0))+(($AX$12)*IF(Table2[[#This Row],[CorrectAwayScorePrediction]]="Y", 1, 0))+(($AX$13)*IF(Table2[[#This Row],[CorrectHomeScorePrediction]]="Y", 1, 0))</f>
        <v>0</v>
      </c>
      <c r="AD1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$AV$31:$AV$40)), 0) &gt; 0, 1, 0) + IF(IFERROR(FIND(Table2[[#This Row],[HomeTeam]], _xlfn.TEXTJOIN(";", 1, $AV$31:$AV$40)),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2">
        <f>(($AX$11)*IF(Table2[[#This Row],[CorrectWinnerPrediction]]="Y", 1, 0))+(($AX$12)*IF(Table2[[#This Row],[CorrectAwayScorePrediction]]="Y", 1, 0))+(($AX$13)*IF(Table2[[#This Row],[CorrectHomeScorePrediction]]="Y", 1, 0))</f>
        <v>0</v>
      </c>
      <c r="AD1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$AV$31:$AV$40)), 0) &gt; 0, 1, 0) + IF(IFERROR(FIND(Table2[[#This Row],[HomeTeam]], _xlfn.TEXTJOIN(";", 1, $AV$31:$AV$40)),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1">
        <f>(($AX$11)*IF(Table2[[#This Row],[CorrectWinnerPrediction]]="Y", 1, 0))+(($AX$12)*IF(Table2[[#This Row],[CorrectAwayScorePrediction]]="Y", 1, 0))+(($AX$13)*IF(Table2[[#This Row],[CorrectHomeScorePrediction]]="Y", 1, 0))</f>
        <v>0</v>
      </c>
      <c r="AD11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$AV$31:$AV$40)), 0) &gt; 0, 1, 0) + IF(IFERROR(FIND(Table2[[#This Row],[HomeTeam]], _xlfn.TEXTJOIN(";", 1, $AV$31:$AV$40)), 0) &gt; 0, 1, 0)</f>
        <v>0</v>
      </c>
    </row>
    <row r="1105" spans="1:40" x14ac:dyDescent="0.25">
      <c r="A1105" s="12"/>
      <c r="B1105" s="24">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2">
        <f>(($AX$11)*IF(Table2[[#This Row],[CorrectWinnerPrediction]]="Y", 1, 0))+(($AX$12)*IF(Table2[[#This Row],[CorrectAwayScorePrediction]]="Y", 1, 0))+(($AX$13)*IF(Table2[[#This Row],[CorrectHomeScorePrediction]]="Y", 1, 0))</f>
        <v>0</v>
      </c>
      <c r="AD110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5" s="24"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$AV$31:$AV$40)), 0) &gt; 0, 1, 0) + IF(IFERROR(FIND(Table2[[#This Row],[HomeTeam]], _xlfn.TEXTJOIN(";", 1, $AV$31:$AV$40)),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2">
        <f>(($AX$11)*IF(Table2[[#This Row],[CorrectWinnerPrediction]]="Y", 1, 0))+(($AX$12)*IF(Table2[[#This Row],[CorrectAwayScorePrediction]]="Y", 1, 0))+(($AX$13)*IF(Table2[[#This Row],[CorrectHomeScorePrediction]]="Y", 1, 0))</f>
        <v>0</v>
      </c>
      <c r="AD1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$AV$31:$AV$40)), 0) &gt; 0, 1, 0) + IF(IFERROR(FIND(Table2[[#This Row],[HomeTeam]], _xlfn.TEXTJOIN(";", 1, $AV$31:$AV$40)),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2">
        <f>(($AX$11)*IF(Table2[[#This Row],[CorrectWinnerPrediction]]="Y", 1, 0))+(($AX$12)*IF(Table2[[#This Row],[CorrectAwayScorePrediction]]="Y", 1, 0))+(($AX$13)*IF(Table2[[#This Row],[CorrectHomeScorePrediction]]="Y", 1, 0))</f>
        <v>0</v>
      </c>
      <c r="AD1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$AV$31:$AV$40)), 0) &gt; 0, 1, 0) + IF(IFERROR(FIND(Table2[[#This Row],[HomeTeam]], _xlfn.TEXTJOIN(";", 1, $AV$31:$AV$40)),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2">
        <f>(($AX$11)*IF(Table2[[#This Row],[CorrectWinnerPrediction]]="Y", 1, 0))+(($AX$12)*IF(Table2[[#This Row],[CorrectAwayScorePrediction]]="Y", 1, 0))+(($AX$13)*IF(Table2[[#This Row],[CorrectHomeScorePrediction]]="Y", 1, 0))</f>
        <v>0</v>
      </c>
      <c r="AD1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$AV$31:$AV$40)), 0) &gt; 0, 1, 0) + IF(IFERROR(FIND(Table2[[#This Row],[HomeTeam]], _xlfn.TEXTJOIN(";", 1, $AV$31:$AV$40)),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2">
        <f>(($AX$11)*IF(Table2[[#This Row],[CorrectWinnerPrediction]]="Y", 1, 0))+(($AX$12)*IF(Table2[[#This Row],[CorrectAwayScorePrediction]]="Y", 1, 0))+(($AX$13)*IF(Table2[[#This Row],[CorrectHomeScorePrediction]]="Y", 1, 0))</f>
        <v>0</v>
      </c>
      <c r="AD11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$AV$31:$AV$40)), 0) &gt; 0, 1, 0) + IF(IFERROR(FIND(Table2[[#This Row],[HomeTeam]], _xlfn.TEXTJOIN(";", 1, $AV$31:$AV$40)),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2">
        <f>(($AX$11)*IF(Table2[[#This Row],[CorrectWinnerPrediction]]="Y", 1, 0))+(($AX$12)*IF(Table2[[#This Row],[CorrectAwayScorePrediction]]="Y", 1, 0))+(($AX$13)*IF(Table2[[#This Row],[CorrectHomeScorePrediction]]="Y", 1, 0))</f>
        <v>0</v>
      </c>
      <c r="AD11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$AV$31:$AV$40)), 0) &gt; 0, 1, 0) + IF(IFERROR(FIND(Table2[[#This Row],[HomeTeam]], _xlfn.TEXTJOIN(";", 1, $AV$31:$AV$40)),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2">
        <f>(($AX$11)*IF(Table2[[#This Row],[CorrectWinnerPrediction]]="Y", 1, 0))+(($AX$12)*IF(Table2[[#This Row],[CorrectAwayScorePrediction]]="Y", 1, 0))+(($AX$13)*IF(Table2[[#This Row],[CorrectHomeScorePrediction]]="Y", 1, 0))</f>
        <v>0</v>
      </c>
      <c r="AD1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$AV$31:$AV$40)), 0) &gt; 0, 1, 0) + IF(IFERROR(FIND(Table2[[#This Row],[HomeTeam]], _xlfn.TEXTJOIN(";", 1, $AV$31:$AV$40)),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2">
        <f>(($AX$11)*IF(Table2[[#This Row],[CorrectWinnerPrediction]]="Y", 1, 0))+(($AX$12)*IF(Table2[[#This Row],[CorrectAwayScorePrediction]]="Y", 1, 0))+(($AX$13)*IF(Table2[[#This Row],[CorrectHomeScorePrediction]]="Y", 1, 0))</f>
        <v>0</v>
      </c>
      <c r="AD1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$AV$31:$AV$40)), 0) &gt; 0, 1, 0) + IF(IFERROR(FIND(Table2[[#This Row],[HomeTeam]], _xlfn.TEXTJOIN(";", 1, $AV$31:$AV$40)),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2">
        <f>(($AX$11)*IF(Table2[[#This Row],[CorrectWinnerPrediction]]="Y", 1, 0))+(($AX$12)*IF(Table2[[#This Row],[CorrectAwayScorePrediction]]="Y", 1, 0))+(($AX$13)*IF(Table2[[#This Row],[CorrectHomeScorePrediction]]="Y", 1, 0))</f>
        <v>0</v>
      </c>
      <c r="AD1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$AV$31:$AV$40)), 0) &gt; 0, 1, 0) + IF(IFERROR(FIND(Table2[[#This Row],[HomeTeam]], _xlfn.TEXTJOIN(";", 1, $AV$31:$AV$40)),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2">
        <f>(($AX$11)*IF(Table2[[#This Row],[CorrectWinnerPrediction]]="Y", 1, 0))+(($AX$12)*IF(Table2[[#This Row],[CorrectAwayScorePrediction]]="Y", 1, 0))+(($AX$13)*IF(Table2[[#This Row],[CorrectHomeScorePrediction]]="Y", 1, 0))</f>
        <v>0</v>
      </c>
      <c r="AD1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$AV$31:$AV$40)), 0) &gt; 0, 1, 0) + IF(IFERROR(FIND(Table2[[#This Row],[HomeTeam]], _xlfn.TEXTJOIN(";", 1, $AV$31:$AV$40)),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2">
        <f>(($AX$11)*IF(Table2[[#This Row],[CorrectWinnerPrediction]]="Y", 1, 0))+(($AX$12)*IF(Table2[[#This Row],[CorrectAwayScorePrediction]]="Y", 1, 0))+(($AX$13)*IF(Table2[[#This Row],[CorrectHomeScorePrediction]]="Y", 1, 0))</f>
        <v>0</v>
      </c>
      <c r="AD1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$AV$31:$AV$40)), 0) &gt; 0, 1, 0) + IF(IFERROR(FIND(Table2[[#This Row],[HomeTeam]], _xlfn.TEXTJOIN(";", 1, $AV$31:$AV$40)),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2">
        <f>(($AX$11)*IF(Table2[[#This Row],[CorrectWinnerPrediction]]="Y", 1, 0))+(($AX$12)*IF(Table2[[#This Row],[CorrectAwayScorePrediction]]="Y", 1, 0))+(($AX$13)*IF(Table2[[#This Row],[CorrectHomeScorePrediction]]="Y", 1, 0))</f>
        <v>0</v>
      </c>
      <c r="AD1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$AV$31:$AV$40)), 0) &gt; 0, 1, 0) + IF(IFERROR(FIND(Table2[[#This Row],[HomeTeam]], _xlfn.TEXTJOIN(";", 1, $AV$31:$AV$40)),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2">
        <f>(($AX$11)*IF(Table2[[#This Row],[CorrectWinnerPrediction]]="Y", 1, 0))+(($AX$12)*IF(Table2[[#This Row],[CorrectAwayScorePrediction]]="Y", 1, 0))+(($AX$13)*IF(Table2[[#This Row],[CorrectHomeScorePrediction]]="Y", 1, 0))</f>
        <v>0</v>
      </c>
      <c r="AD1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$AV$31:$AV$40)), 0) &gt; 0, 1, 0) + IF(IFERROR(FIND(Table2[[#This Row],[HomeTeam]], _xlfn.TEXTJOIN(";", 1, $AV$31:$AV$40)),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2">
        <f>(($AX$11)*IF(Table2[[#This Row],[CorrectWinnerPrediction]]="Y", 1, 0))+(($AX$12)*IF(Table2[[#This Row],[CorrectAwayScorePrediction]]="Y", 1, 0))+(($AX$13)*IF(Table2[[#This Row],[CorrectHomeScorePrediction]]="Y", 1, 0))</f>
        <v>0</v>
      </c>
      <c r="AD1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$AV$31:$AV$40)), 0) &gt; 0, 1, 0) + IF(IFERROR(FIND(Table2[[#This Row],[HomeTeam]], _xlfn.TEXTJOIN(";", 1, $AV$31:$AV$40)),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1">
        <f>(($AX$11)*IF(Table2[[#This Row],[CorrectWinnerPrediction]]="Y", 1, 0))+(($AX$12)*IF(Table2[[#This Row],[CorrectAwayScorePrediction]]="Y", 1, 0))+(($AX$13)*IF(Table2[[#This Row],[CorrectHomeScorePrediction]]="Y", 1, 0))</f>
        <v>0</v>
      </c>
      <c r="AD1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$AV$31:$AV$40)), 0) &gt; 0, 1, 0) + IF(IFERROR(FIND(Table2[[#This Row],[HomeTeam]], _xlfn.TEXTJOIN(";", 1, $AV$31:$AV$40)),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2">
        <f>(($AX$11)*IF(Table2[[#This Row],[CorrectWinnerPrediction]]="Y", 1, 0))+(($AX$12)*IF(Table2[[#This Row],[CorrectAwayScorePrediction]]="Y", 1, 0))+(($AX$13)*IF(Table2[[#This Row],[CorrectHomeScorePrediction]]="Y", 1, 0))</f>
        <v>0</v>
      </c>
      <c r="AD1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$AV$31:$AV$40)), 0) &gt; 0, 1, 0) + IF(IFERROR(FIND(Table2[[#This Row],[HomeTeam]], _xlfn.TEXTJOIN(";", 1, $AV$31:$AV$40)),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2">
        <f>(($AX$11)*IF(Table2[[#This Row],[CorrectWinnerPrediction]]="Y", 1, 0))+(($AX$12)*IF(Table2[[#This Row],[CorrectAwayScorePrediction]]="Y", 1, 0))+(($AX$13)*IF(Table2[[#This Row],[CorrectHomeScorePrediction]]="Y", 1, 0))</f>
        <v>0</v>
      </c>
      <c r="AD1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$AV$31:$AV$40)), 0) &gt; 0, 1, 0) + IF(IFERROR(FIND(Table2[[#This Row],[HomeTeam]], _xlfn.TEXTJOIN(";", 1, $AV$31:$AV$40)),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2">
        <f>(($AX$11)*IF(Table2[[#This Row],[CorrectWinnerPrediction]]="Y", 1, 0))+(($AX$12)*IF(Table2[[#This Row],[CorrectAwayScorePrediction]]="Y", 1, 0))+(($AX$13)*IF(Table2[[#This Row],[CorrectHomeScorePrediction]]="Y", 1, 0))</f>
        <v>0</v>
      </c>
      <c r="AD1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$AV$31:$AV$40)), 0) &gt; 0, 1, 0) + IF(IFERROR(FIND(Table2[[#This Row],[HomeTeam]], _xlfn.TEXTJOIN(";", 1, $AV$31:$AV$40)),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2">
        <f>(($AX$11)*IF(Table2[[#This Row],[CorrectWinnerPrediction]]="Y", 1, 0))+(($AX$12)*IF(Table2[[#This Row],[CorrectAwayScorePrediction]]="Y", 1, 0))+(($AX$13)*IF(Table2[[#This Row],[CorrectHomeScorePrediction]]="Y", 1, 0))</f>
        <v>0</v>
      </c>
      <c r="AD11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$AV$31:$AV$40)), 0) &gt; 0, 1, 0) + IF(IFERROR(FIND(Table2[[#This Row],[HomeTeam]], _xlfn.TEXTJOIN(";", 1, $AV$31:$AV$40)),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2">
        <f>(($AX$11)*IF(Table2[[#This Row],[CorrectWinnerPrediction]]="Y", 1, 0))+(($AX$12)*IF(Table2[[#This Row],[CorrectAwayScorePrediction]]="Y", 1, 0))+(($AX$13)*IF(Table2[[#This Row],[CorrectHomeScorePrediction]]="Y", 1, 0))</f>
        <v>0</v>
      </c>
      <c r="AD1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$AV$31:$AV$40)), 0) &gt; 0, 1, 0) + IF(IFERROR(FIND(Table2[[#This Row],[HomeTeam]], _xlfn.TEXTJOIN(";", 1, $AV$31:$AV$40)),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2">
        <f>(($AX$11)*IF(Table2[[#This Row],[CorrectWinnerPrediction]]="Y", 1, 0))+(($AX$12)*IF(Table2[[#This Row],[CorrectAwayScorePrediction]]="Y", 1, 0))+(($AX$13)*IF(Table2[[#This Row],[CorrectHomeScorePrediction]]="Y", 1, 0))</f>
        <v>0</v>
      </c>
      <c r="AD1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$AV$31:$AV$40)), 0) &gt; 0, 1, 0) + IF(IFERROR(FIND(Table2[[#This Row],[HomeTeam]], _xlfn.TEXTJOIN(";", 1, $AV$31:$AV$40)),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1">
        <f>(($AX$11)*IF(Table2[[#This Row],[CorrectWinnerPrediction]]="Y", 1, 0))+(($AX$12)*IF(Table2[[#This Row],[CorrectAwayScorePrediction]]="Y", 1, 0))+(($AX$13)*IF(Table2[[#This Row],[CorrectHomeScorePrediction]]="Y", 1, 0))</f>
        <v>0</v>
      </c>
      <c r="AD11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$AV$31:$AV$40)), 0) &gt; 0, 1, 0) + IF(IFERROR(FIND(Table2[[#This Row],[HomeTeam]], _xlfn.TEXTJOIN(";", 1, $AV$31:$AV$40)),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2">
        <f>(($AX$11)*IF(Table2[[#This Row],[CorrectWinnerPrediction]]="Y", 1, 0))+(($AX$12)*IF(Table2[[#This Row],[CorrectAwayScorePrediction]]="Y", 1, 0))+(($AX$13)*IF(Table2[[#This Row],[CorrectHomeScorePrediction]]="Y", 1, 0))</f>
        <v>0</v>
      </c>
      <c r="AD1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$AV$31:$AV$40)), 0) &gt; 0, 1, 0) + IF(IFERROR(FIND(Table2[[#This Row],[HomeTeam]], _xlfn.TEXTJOIN(";", 1, $AV$31:$AV$40)),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2">
        <f>(($AX$11)*IF(Table2[[#This Row],[CorrectWinnerPrediction]]="Y", 1, 0))+(($AX$12)*IF(Table2[[#This Row],[CorrectAwayScorePrediction]]="Y", 1, 0))+(($AX$13)*IF(Table2[[#This Row],[CorrectHomeScorePrediction]]="Y", 1, 0))</f>
        <v>0</v>
      </c>
      <c r="AD1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$AV$31:$AV$40)), 0) &gt; 0, 1, 0) + IF(IFERROR(FIND(Table2[[#This Row],[HomeTeam]], _xlfn.TEXTJOIN(";", 1, $AV$31:$AV$40)),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2">
        <f>(($AX$11)*IF(Table2[[#This Row],[CorrectWinnerPrediction]]="Y", 1, 0))+(($AX$12)*IF(Table2[[#This Row],[CorrectAwayScorePrediction]]="Y", 1, 0))+(($AX$13)*IF(Table2[[#This Row],[CorrectHomeScorePrediction]]="Y", 1, 0))</f>
        <v>0</v>
      </c>
      <c r="AD1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$AV$31:$AV$40)), 0) &gt; 0, 1, 0) + IF(IFERROR(FIND(Table2[[#This Row],[HomeTeam]], _xlfn.TEXTJOIN(";", 1, $AV$31:$AV$40)),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1">
        <f>(($AX$11)*IF(Table2[[#This Row],[CorrectWinnerPrediction]]="Y", 1, 0))+(($AX$12)*IF(Table2[[#This Row],[CorrectAwayScorePrediction]]="Y", 1, 0))+(($AX$13)*IF(Table2[[#This Row],[CorrectHomeScorePrediction]]="Y", 1, 0))</f>
        <v>0</v>
      </c>
      <c r="AD113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$AV$31:$AV$40)), 0) &gt; 0, 1, 0) + IF(IFERROR(FIND(Table2[[#This Row],[HomeTeam]], _xlfn.TEXTJOIN(";", 1, $AV$31:$AV$40)),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2">
        <f>(($AX$11)*IF(Table2[[#This Row],[CorrectWinnerPrediction]]="Y", 1, 0))+(($AX$12)*IF(Table2[[#This Row],[CorrectAwayScorePrediction]]="Y", 1, 0))+(($AX$13)*IF(Table2[[#This Row],[CorrectHomeScorePrediction]]="Y", 1, 0))</f>
        <v>0</v>
      </c>
      <c r="AD1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$AV$31:$AV$40)), 0) &gt; 0, 1, 0) + IF(IFERROR(FIND(Table2[[#This Row],[HomeTeam]], _xlfn.TEXTJOIN(";", 1, $AV$31:$AV$40)),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2">
        <f>(($AX$11)*IF(Table2[[#This Row],[CorrectWinnerPrediction]]="Y", 1, 0))+(($AX$12)*IF(Table2[[#This Row],[CorrectAwayScorePrediction]]="Y", 1, 0))+(($AX$13)*IF(Table2[[#This Row],[CorrectHomeScorePrediction]]="Y", 1, 0))</f>
        <v>0</v>
      </c>
      <c r="AD1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$AV$31:$AV$40)), 0) &gt; 0, 1, 0) + IF(IFERROR(FIND(Table2[[#This Row],[HomeTeam]], _xlfn.TEXTJOIN(";", 1, $AV$31:$AV$40)),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2">
        <f>(($AX$11)*IF(Table2[[#This Row],[CorrectWinnerPrediction]]="Y", 1, 0))+(($AX$12)*IF(Table2[[#This Row],[CorrectAwayScorePrediction]]="Y", 1, 0))+(($AX$13)*IF(Table2[[#This Row],[CorrectHomeScorePrediction]]="Y", 1, 0))</f>
        <v>0</v>
      </c>
      <c r="AD1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$AV$31:$AV$40)), 0) &gt; 0, 1, 0) + IF(IFERROR(FIND(Table2[[#This Row],[HomeTeam]], _xlfn.TEXTJOIN(";", 1, $AV$31:$AV$40)),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2">
        <f>(($AX$11)*IF(Table2[[#This Row],[CorrectWinnerPrediction]]="Y", 1, 0))+(($AX$12)*IF(Table2[[#This Row],[CorrectAwayScorePrediction]]="Y", 1, 0))+(($AX$13)*IF(Table2[[#This Row],[CorrectHomeScorePrediction]]="Y", 1, 0))</f>
        <v>0</v>
      </c>
      <c r="AD1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$AV$31:$AV$40)), 0) &gt; 0, 1, 0) + IF(IFERROR(FIND(Table2[[#This Row],[HomeTeam]], _xlfn.TEXTJOIN(";", 1, $AV$31:$AV$40)),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2">
        <f>(($AX$11)*IF(Table2[[#This Row],[CorrectWinnerPrediction]]="Y", 1, 0))+(($AX$12)*IF(Table2[[#This Row],[CorrectAwayScorePrediction]]="Y", 1, 0))+(($AX$13)*IF(Table2[[#This Row],[CorrectHomeScorePrediction]]="Y", 1, 0))</f>
        <v>0</v>
      </c>
      <c r="AD1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$AV$31:$AV$40)), 0) &gt; 0, 1, 0) + IF(IFERROR(FIND(Table2[[#This Row],[HomeTeam]], _xlfn.TEXTJOIN(";", 1, $AV$31:$AV$40)),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2">
        <f>(($AX$11)*IF(Table2[[#This Row],[CorrectWinnerPrediction]]="Y", 1, 0))+(($AX$12)*IF(Table2[[#This Row],[CorrectAwayScorePrediction]]="Y", 1, 0))+(($AX$13)*IF(Table2[[#This Row],[CorrectHomeScorePrediction]]="Y", 1, 0))</f>
        <v>0</v>
      </c>
      <c r="AD1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$AV$31:$AV$40)), 0) &gt; 0, 1, 0) + IF(IFERROR(FIND(Table2[[#This Row],[HomeTeam]], _xlfn.TEXTJOIN(";", 1, $AV$31:$AV$40)),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2">
        <f>(($AX$11)*IF(Table2[[#This Row],[CorrectWinnerPrediction]]="Y", 1, 0))+(($AX$12)*IF(Table2[[#This Row],[CorrectAwayScorePrediction]]="Y", 1, 0))+(($AX$13)*IF(Table2[[#This Row],[CorrectHomeScorePrediction]]="Y", 1, 0))</f>
        <v>0</v>
      </c>
      <c r="AD11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$AV$31:$AV$40)), 0) &gt; 0, 1, 0) + IF(IFERROR(FIND(Table2[[#This Row],[HomeTeam]], _xlfn.TEXTJOIN(";", 1, $AV$31:$AV$40)),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2">
        <f>(($AX$11)*IF(Table2[[#This Row],[CorrectWinnerPrediction]]="Y", 1, 0))+(($AX$12)*IF(Table2[[#This Row],[CorrectAwayScorePrediction]]="Y", 1, 0))+(($AX$13)*IF(Table2[[#This Row],[CorrectHomeScorePrediction]]="Y", 1, 0))</f>
        <v>0</v>
      </c>
      <c r="AD1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$AV$31:$AV$40)), 0) &gt; 0, 1, 0) + IF(IFERROR(FIND(Table2[[#This Row],[HomeTeam]], _xlfn.TEXTJOIN(";", 1, $AV$31:$AV$40)),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2">
        <f>(($AX$11)*IF(Table2[[#This Row],[CorrectWinnerPrediction]]="Y", 1, 0))+(($AX$12)*IF(Table2[[#This Row],[CorrectAwayScorePrediction]]="Y", 1, 0))+(($AX$13)*IF(Table2[[#This Row],[CorrectHomeScorePrediction]]="Y", 1, 0))</f>
        <v>0</v>
      </c>
      <c r="AD1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$AV$31:$AV$40)), 0) &gt; 0, 1, 0) + IF(IFERROR(FIND(Table2[[#This Row],[HomeTeam]], _xlfn.TEXTJOIN(";", 1, $AV$31:$AV$40)),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1">
        <f>(($AX$11)*IF(Table2[[#This Row],[CorrectWinnerPrediction]]="Y", 1, 0))+(($AX$12)*IF(Table2[[#This Row],[CorrectAwayScorePrediction]]="Y", 1, 0))+(($AX$13)*IF(Table2[[#This Row],[CorrectHomeScorePrediction]]="Y", 1, 0))</f>
        <v>0</v>
      </c>
      <c r="AD11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$AV$31:$AV$40)), 0) &gt; 0, 1, 0) + IF(IFERROR(FIND(Table2[[#This Row],[HomeTeam]], _xlfn.TEXTJOIN(";", 1, $AV$31:$AV$40)),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2">
        <f>(($AX$11)*IF(Table2[[#This Row],[CorrectWinnerPrediction]]="Y", 1, 0))+(($AX$12)*IF(Table2[[#This Row],[CorrectAwayScorePrediction]]="Y", 1, 0))+(($AX$13)*IF(Table2[[#This Row],[CorrectHomeScorePrediction]]="Y", 1, 0))</f>
        <v>0</v>
      </c>
      <c r="AD11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$AV$31:$AV$40)), 0) &gt; 0, 1, 0) + IF(IFERROR(FIND(Table2[[#This Row],[HomeTeam]], _xlfn.TEXTJOIN(";", 1, $AV$31:$AV$40)),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2">
        <f>(($AX$11)*IF(Table2[[#This Row],[CorrectWinnerPrediction]]="Y", 1, 0))+(($AX$12)*IF(Table2[[#This Row],[CorrectAwayScorePrediction]]="Y", 1, 0))+(($AX$13)*IF(Table2[[#This Row],[CorrectHomeScorePrediction]]="Y", 1, 0))</f>
        <v>0</v>
      </c>
      <c r="AD1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$AV$31:$AV$40)), 0) &gt; 0, 1, 0) + IF(IFERROR(FIND(Table2[[#This Row],[HomeTeam]], _xlfn.TEXTJOIN(";", 1, $AV$31:$AV$40)),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2">
        <f>(($AX$11)*IF(Table2[[#This Row],[CorrectWinnerPrediction]]="Y", 1, 0))+(($AX$12)*IF(Table2[[#This Row],[CorrectAwayScorePrediction]]="Y", 1, 0))+(($AX$13)*IF(Table2[[#This Row],[CorrectHomeScorePrediction]]="Y", 1, 0))</f>
        <v>0</v>
      </c>
      <c r="AD1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$AV$31:$AV$40)), 0) &gt; 0, 1, 0) + IF(IFERROR(FIND(Table2[[#This Row],[HomeTeam]], _xlfn.TEXTJOIN(";", 1, $AV$31:$AV$40)),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1">
        <f>(($AX$11)*IF(Table2[[#This Row],[CorrectWinnerPrediction]]="Y", 1, 0))+(($AX$12)*IF(Table2[[#This Row],[CorrectAwayScorePrediction]]="Y", 1, 0))+(($AX$13)*IF(Table2[[#This Row],[CorrectHomeScorePrediction]]="Y", 1, 0))</f>
        <v>0</v>
      </c>
      <c r="AD11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$AV$31:$AV$40)), 0) &gt; 0, 1, 0) + IF(IFERROR(FIND(Table2[[#This Row],[HomeTeam]], _xlfn.TEXTJOIN(";", 1, $AV$31:$AV$40)),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2">
        <f>(($AX$11)*IF(Table2[[#This Row],[CorrectWinnerPrediction]]="Y", 1, 0))+(($AX$12)*IF(Table2[[#This Row],[CorrectAwayScorePrediction]]="Y", 1, 0))+(($AX$13)*IF(Table2[[#This Row],[CorrectHomeScorePrediction]]="Y", 1, 0))</f>
        <v>0</v>
      </c>
      <c r="AD1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$AV$31:$AV$40)), 0) &gt; 0, 1, 0) + IF(IFERROR(FIND(Table2[[#This Row],[HomeTeam]], _xlfn.TEXTJOIN(";", 1, $AV$31:$AV$40)),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2">
        <f>(($AX$11)*IF(Table2[[#This Row],[CorrectWinnerPrediction]]="Y", 1, 0))+(($AX$12)*IF(Table2[[#This Row],[CorrectAwayScorePrediction]]="Y", 1, 0))+(($AX$13)*IF(Table2[[#This Row],[CorrectHomeScorePrediction]]="Y", 1, 0))</f>
        <v>0</v>
      </c>
      <c r="AD1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$AV$31:$AV$40)), 0) &gt; 0, 1, 0) + IF(IFERROR(FIND(Table2[[#This Row],[HomeTeam]], _xlfn.TEXTJOIN(";", 1, $AV$31:$AV$40)),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2">
        <f>(($AX$11)*IF(Table2[[#This Row],[CorrectWinnerPrediction]]="Y", 1, 0))+(($AX$12)*IF(Table2[[#This Row],[CorrectAwayScorePrediction]]="Y", 1, 0))+(($AX$13)*IF(Table2[[#This Row],[CorrectHomeScorePrediction]]="Y", 1, 0))</f>
        <v>0</v>
      </c>
      <c r="AD1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$AV$31:$AV$40)), 0) &gt; 0, 1, 0) + IF(IFERROR(FIND(Table2[[#This Row],[HomeTeam]], _xlfn.TEXTJOIN(";", 1, $AV$31:$AV$40)),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2">
        <f>(($AX$11)*IF(Table2[[#This Row],[CorrectWinnerPrediction]]="Y", 1, 0))+(($AX$12)*IF(Table2[[#This Row],[CorrectAwayScorePrediction]]="Y", 1, 0))+(($AX$13)*IF(Table2[[#This Row],[CorrectHomeScorePrediction]]="Y", 1, 0))</f>
        <v>0</v>
      </c>
      <c r="AD1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$AV$31:$AV$40)), 0) &gt; 0, 1, 0) + IF(IFERROR(FIND(Table2[[#This Row],[HomeTeam]], _xlfn.TEXTJOIN(";", 1, $AV$31:$AV$40)),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2">
        <f>(($AX$11)*IF(Table2[[#This Row],[CorrectWinnerPrediction]]="Y", 1, 0))+(($AX$12)*IF(Table2[[#This Row],[CorrectAwayScorePrediction]]="Y", 1, 0))+(($AX$13)*IF(Table2[[#This Row],[CorrectHomeScorePrediction]]="Y", 1, 0))</f>
        <v>0</v>
      </c>
      <c r="AD11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$AV$31:$AV$40)), 0) &gt; 0, 1, 0) + IF(IFERROR(FIND(Table2[[#This Row],[HomeTeam]], _xlfn.TEXTJOIN(";", 1, $AV$31:$AV$40)),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2">
        <f>(($AX$11)*IF(Table2[[#This Row],[CorrectWinnerPrediction]]="Y", 1, 0))+(($AX$12)*IF(Table2[[#This Row],[CorrectAwayScorePrediction]]="Y", 1, 0))+(($AX$13)*IF(Table2[[#This Row],[CorrectHomeScorePrediction]]="Y", 1, 0))</f>
        <v>0</v>
      </c>
      <c r="AD1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$AV$31:$AV$40)), 0) &gt; 0, 1, 0) + IF(IFERROR(FIND(Table2[[#This Row],[HomeTeam]], _xlfn.TEXTJOIN(";", 1, $AV$31:$AV$40)),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2">
        <f>(($AX$11)*IF(Table2[[#This Row],[CorrectWinnerPrediction]]="Y", 1, 0))+(($AX$12)*IF(Table2[[#This Row],[CorrectAwayScorePrediction]]="Y", 1, 0))+(($AX$13)*IF(Table2[[#This Row],[CorrectHomeScorePrediction]]="Y", 1, 0))</f>
        <v>0</v>
      </c>
      <c r="AD1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$AV$31:$AV$40)), 0) &gt; 0, 1, 0) + IF(IFERROR(FIND(Table2[[#This Row],[HomeTeam]], _xlfn.TEXTJOIN(";", 1, $AV$31:$AV$40)),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2">
        <f>(($AX$11)*IF(Table2[[#This Row],[CorrectWinnerPrediction]]="Y", 1, 0))+(($AX$12)*IF(Table2[[#This Row],[CorrectAwayScorePrediction]]="Y", 1, 0))+(($AX$13)*IF(Table2[[#This Row],[CorrectHomeScorePrediction]]="Y", 1, 0))</f>
        <v>0</v>
      </c>
      <c r="AD1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$AV$31:$AV$40)), 0) &gt; 0, 1, 0) + IF(IFERROR(FIND(Table2[[#This Row],[HomeTeam]], _xlfn.TEXTJOIN(";", 1, $AV$31:$AV$40)),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2">
        <f>(($AX$11)*IF(Table2[[#This Row],[CorrectWinnerPrediction]]="Y", 1, 0))+(($AX$12)*IF(Table2[[#This Row],[CorrectAwayScorePrediction]]="Y", 1, 0))+(($AX$13)*IF(Table2[[#This Row],[CorrectHomeScorePrediction]]="Y", 1, 0))</f>
        <v>0</v>
      </c>
      <c r="AD1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$AV$31:$AV$40)), 0) &gt; 0, 1, 0) + IF(IFERROR(FIND(Table2[[#This Row],[HomeTeam]], _xlfn.TEXTJOIN(";", 1, $AV$31:$AV$40)),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1">
        <f>(($AX$11)*IF(Table2[[#This Row],[CorrectWinnerPrediction]]="Y", 1, 0))+(($AX$12)*IF(Table2[[#This Row],[CorrectAwayScorePrediction]]="Y", 1, 0))+(($AX$13)*IF(Table2[[#This Row],[CorrectHomeScorePrediction]]="Y", 1, 0))</f>
        <v>0</v>
      </c>
      <c r="AD115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$AV$31:$AV$40)), 0) &gt; 0, 1, 0) + IF(IFERROR(FIND(Table2[[#This Row],[HomeTeam]], _xlfn.TEXTJOIN(";", 1, $AV$31:$AV$40)),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2">
        <f>(($AX$11)*IF(Table2[[#This Row],[CorrectWinnerPrediction]]="Y", 1, 0))+(($AX$12)*IF(Table2[[#This Row],[CorrectAwayScorePrediction]]="Y", 1, 0))+(($AX$13)*IF(Table2[[#This Row],[CorrectHomeScorePrediction]]="Y", 1, 0))</f>
        <v>0</v>
      </c>
      <c r="AD1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$AV$31:$AV$40)), 0) &gt; 0, 1, 0) + IF(IFERROR(FIND(Table2[[#This Row],[HomeTeam]], _xlfn.TEXTJOIN(";", 1, $AV$31:$AV$40)),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2">
        <f>(($AX$11)*IF(Table2[[#This Row],[CorrectWinnerPrediction]]="Y", 1, 0))+(($AX$12)*IF(Table2[[#This Row],[CorrectAwayScorePrediction]]="Y", 1, 0))+(($AX$13)*IF(Table2[[#This Row],[CorrectHomeScorePrediction]]="Y", 1, 0))</f>
        <v>0</v>
      </c>
      <c r="AD11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$AV$31:$AV$40)), 0) &gt; 0, 1, 0) + IF(IFERROR(FIND(Table2[[#This Row],[HomeTeam]], _xlfn.TEXTJOIN(";", 1, $AV$31:$AV$40)),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2">
        <f>(($AX$11)*IF(Table2[[#This Row],[CorrectWinnerPrediction]]="Y", 1, 0))+(($AX$12)*IF(Table2[[#This Row],[CorrectAwayScorePrediction]]="Y", 1, 0))+(($AX$13)*IF(Table2[[#This Row],[CorrectHomeScorePrediction]]="Y", 1, 0))</f>
        <v>0</v>
      </c>
      <c r="AD1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$AV$31:$AV$40)), 0) &gt; 0, 1, 0) + IF(IFERROR(FIND(Table2[[#This Row],[HomeTeam]], _xlfn.TEXTJOIN(";", 1, $AV$31:$AV$40)),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2">
        <f>(($AX$11)*IF(Table2[[#This Row],[CorrectWinnerPrediction]]="Y", 1, 0))+(($AX$12)*IF(Table2[[#This Row],[CorrectAwayScorePrediction]]="Y", 1, 0))+(($AX$13)*IF(Table2[[#This Row],[CorrectHomeScorePrediction]]="Y", 1, 0))</f>
        <v>0</v>
      </c>
      <c r="AD1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$AV$31:$AV$40)), 0) &gt; 0, 1, 0) + IF(IFERROR(FIND(Table2[[#This Row],[HomeTeam]], _xlfn.TEXTJOIN(";", 1, $AV$31:$AV$40)),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2">
        <f>(($AX$11)*IF(Table2[[#This Row],[CorrectWinnerPrediction]]="Y", 1, 0))+(($AX$12)*IF(Table2[[#This Row],[CorrectAwayScorePrediction]]="Y", 1, 0))+(($AX$13)*IF(Table2[[#This Row],[CorrectHomeScorePrediction]]="Y", 1, 0))</f>
        <v>0</v>
      </c>
      <c r="AD1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$AV$31:$AV$40)), 0) &gt; 0, 1, 0) + IF(IFERROR(FIND(Table2[[#This Row],[HomeTeam]], _xlfn.TEXTJOIN(";", 1, $AV$31:$AV$40)),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1">
        <f>(($AX$11)*IF(Table2[[#This Row],[CorrectWinnerPrediction]]="Y", 1, 0))+(($AX$12)*IF(Table2[[#This Row],[CorrectAwayScorePrediction]]="Y", 1, 0))+(($AX$13)*IF(Table2[[#This Row],[CorrectHomeScorePrediction]]="Y", 1, 0))</f>
        <v>0</v>
      </c>
      <c r="AD11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$AV$31:$AV$40)), 0) &gt; 0, 1, 0) + IF(IFERROR(FIND(Table2[[#This Row],[HomeTeam]], _xlfn.TEXTJOIN(";", 1, $AV$31:$AV$40)),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2">
        <f>(($AX$11)*IF(Table2[[#This Row],[CorrectWinnerPrediction]]="Y", 1, 0))+(($AX$12)*IF(Table2[[#This Row],[CorrectAwayScorePrediction]]="Y", 1, 0))+(($AX$13)*IF(Table2[[#This Row],[CorrectHomeScorePrediction]]="Y", 1, 0))</f>
        <v>0</v>
      </c>
      <c r="AD1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$AV$31:$AV$40)), 0) &gt; 0, 1, 0) + IF(IFERROR(FIND(Table2[[#This Row],[HomeTeam]], _xlfn.TEXTJOIN(";", 1, $AV$31:$AV$40)),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2">
        <f>(($AX$11)*IF(Table2[[#This Row],[CorrectWinnerPrediction]]="Y", 1, 0))+(($AX$12)*IF(Table2[[#This Row],[CorrectAwayScorePrediction]]="Y", 1, 0))+(($AX$13)*IF(Table2[[#This Row],[CorrectHomeScorePrediction]]="Y", 1, 0))</f>
        <v>0</v>
      </c>
      <c r="AD11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$AV$31:$AV$40)), 0) &gt; 0, 1, 0) + IF(IFERROR(FIND(Table2[[#This Row],[HomeTeam]], _xlfn.TEXTJOIN(";", 1, $AV$31:$AV$40)),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2">
        <f>(($AX$11)*IF(Table2[[#This Row],[CorrectWinnerPrediction]]="Y", 1, 0))+(($AX$12)*IF(Table2[[#This Row],[CorrectAwayScorePrediction]]="Y", 1, 0))+(($AX$13)*IF(Table2[[#This Row],[CorrectHomeScorePrediction]]="Y", 1, 0))</f>
        <v>0</v>
      </c>
      <c r="AD1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$AV$31:$AV$40)), 0) &gt; 0, 1, 0) + IF(IFERROR(FIND(Table2[[#This Row],[HomeTeam]], _xlfn.TEXTJOIN(";", 1, $AV$31:$AV$40)),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2">
        <f>(($AX$11)*IF(Table2[[#This Row],[CorrectWinnerPrediction]]="Y", 1, 0))+(($AX$12)*IF(Table2[[#This Row],[CorrectAwayScorePrediction]]="Y", 1, 0))+(($AX$13)*IF(Table2[[#This Row],[CorrectHomeScorePrediction]]="Y", 1, 0))</f>
        <v>0</v>
      </c>
      <c r="AD1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$AV$31:$AV$40)), 0) &gt; 0, 1, 0) + IF(IFERROR(FIND(Table2[[#This Row],[HomeTeam]], _xlfn.TEXTJOIN(";", 1, $AV$31:$AV$40)),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2">
        <f>(($AX$11)*IF(Table2[[#This Row],[CorrectWinnerPrediction]]="Y", 1, 0))+(($AX$12)*IF(Table2[[#This Row],[CorrectAwayScorePrediction]]="Y", 1, 0))+(($AX$13)*IF(Table2[[#This Row],[CorrectHomeScorePrediction]]="Y", 1, 0))</f>
        <v>0</v>
      </c>
      <c r="AD1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$AV$31:$AV$40)), 0) &gt; 0, 1, 0) + IF(IFERROR(FIND(Table2[[#This Row],[HomeTeam]], _xlfn.TEXTJOIN(";", 1, $AV$31:$AV$40)),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2">
        <f>(($AX$11)*IF(Table2[[#This Row],[CorrectWinnerPrediction]]="Y", 1, 0))+(($AX$12)*IF(Table2[[#This Row],[CorrectAwayScorePrediction]]="Y", 1, 0))+(($AX$13)*IF(Table2[[#This Row],[CorrectHomeScorePrediction]]="Y", 1, 0))</f>
        <v>0</v>
      </c>
      <c r="AD1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$AV$31:$AV$40)), 0) &gt; 0, 1, 0) + IF(IFERROR(FIND(Table2[[#This Row],[HomeTeam]], _xlfn.TEXTJOIN(";", 1, $AV$31:$AV$40)),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2">
        <f>(($AX$11)*IF(Table2[[#This Row],[CorrectWinnerPrediction]]="Y", 1, 0))+(($AX$12)*IF(Table2[[#This Row],[CorrectAwayScorePrediction]]="Y", 1, 0))+(($AX$13)*IF(Table2[[#This Row],[CorrectHomeScorePrediction]]="Y", 1, 0))</f>
        <v>0</v>
      </c>
      <c r="AD1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$AV$31:$AV$40)), 0) &gt; 0, 1, 0) + IF(IFERROR(FIND(Table2[[#This Row],[HomeTeam]], _xlfn.TEXTJOIN(";", 1, $AV$31:$AV$40)),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2">
        <f>(($AX$11)*IF(Table2[[#This Row],[CorrectWinnerPrediction]]="Y", 1, 0))+(($AX$12)*IF(Table2[[#This Row],[CorrectAwayScorePrediction]]="Y", 1, 0))+(($AX$13)*IF(Table2[[#This Row],[CorrectHomeScorePrediction]]="Y", 1, 0))</f>
        <v>0</v>
      </c>
      <c r="AD1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$AV$31:$AV$40)), 0) &gt; 0, 1, 0) + IF(IFERROR(FIND(Table2[[#This Row],[HomeTeam]], _xlfn.TEXTJOIN(";", 1, $AV$31:$AV$40)),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2">
        <f>(($AX$11)*IF(Table2[[#This Row],[CorrectWinnerPrediction]]="Y", 1, 0))+(($AX$12)*IF(Table2[[#This Row],[CorrectAwayScorePrediction]]="Y", 1, 0))+(($AX$13)*IF(Table2[[#This Row],[CorrectHomeScorePrediction]]="Y", 1, 0))</f>
        <v>0</v>
      </c>
      <c r="AD11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$AV$31:$AV$40)), 0) &gt; 0, 1, 0) + IF(IFERROR(FIND(Table2[[#This Row],[HomeTeam]], _xlfn.TEXTJOIN(";", 1, $AV$31:$AV$40)),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2">
        <f>(($AX$11)*IF(Table2[[#This Row],[CorrectWinnerPrediction]]="Y", 1, 0))+(($AX$12)*IF(Table2[[#This Row],[CorrectAwayScorePrediction]]="Y", 1, 0))+(($AX$13)*IF(Table2[[#This Row],[CorrectHomeScorePrediction]]="Y", 1, 0))</f>
        <v>0</v>
      </c>
      <c r="AD1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$AV$31:$AV$40)), 0) &gt; 0, 1, 0) + IF(IFERROR(FIND(Table2[[#This Row],[HomeTeam]], _xlfn.TEXTJOIN(";", 1, $AV$31:$AV$40)),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1">
        <f>(($AX$11)*IF(Table2[[#This Row],[CorrectWinnerPrediction]]="Y", 1, 0))+(($AX$12)*IF(Table2[[#This Row],[CorrectAwayScorePrediction]]="Y", 1, 0))+(($AX$13)*IF(Table2[[#This Row],[CorrectHomeScorePrediction]]="Y", 1, 0))</f>
        <v>0</v>
      </c>
      <c r="AD117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$AV$31:$AV$40)), 0) &gt; 0, 1, 0) + IF(IFERROR(FIND(Table2[[#This Row],[HomeTeam]], _xlfn.TEXTJOIN(";", 1, $AV$31:$AV$40)),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2">
        <f>(($AX$11)*IF(Table2[[#This Row],[CorrectWinnerPrediction]]="Y", 1, 0))+(($AX$12)*IF(Table2[[#This Row],[CorrectAwayScorePrediction]]="Y", 1, 0))+(($AX$13)*IF(Table2[[#This Row],[CorrectHomeScorePrediction]]="Y", 1, 0))</f>
        <v>0</v>
      </c>
      <c r="AD1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$AV$31:$AV$40)), 0) &gt; 0, 1, 0) + IF(IFERROR(FIND(Table2[[#This Row],[HomeTeam]], _xlfn.TEXTJOIN(";", 1, $AV$31:$AV$40)),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2">
        <f>(($AX$11)*IF(Table2[[#This Row],[CorrectWinnerPrediction]]="Y", 1, 0))+(($AX$12)*IF(Table2[[#This Row],[CorrectAwayScorePrediction]]="Y", 1, 0))+(($AX$13)*IF(Table2[[#This Row],[CorrectHomeScorePrediction]]="Y", 1, 0))</f>
        <v>0</v>
      </c>
      <c r="AD1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$AV$31:$AV$40)), 0) &gt; 0, 1, 0) + IF(IFERROR(FIND(Table2[[#This Row],[HomeTeam]], _xlfn.TEXTJOIN(";", 1, $AV$31:$AV$40)),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2">
        <f>(($AX$11)*IF(Table2[[#This Row],[CorrectWinnerPrediction]]="Y", 1, 0))+(($AX$12)*IF(Table2[[#This Row],[CorrectAwayScorePrediction]]="Y", 1, 0))+(($AX$13)*IF(Table2[[#This Row],[CorrectHomeScorePrediction]]="Y", 1, 0))</f>
        <v>0</v>
      </c>
      <c r="AD1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$AV$31:$AV$40)), 0) &gt; 0, 1, 0) + IF(IFERROR(FIND(Table2[[#This Row],[HomeTeam]], _xlfn.TEXTJOIN(";", 1, $AV$31:$AV$40)),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2">
        <f>(($AX$11)*IF(Table2[[#This Row],[CorrectWinnerPrediction]]="Y", 1, 0))+(($AX$12)*IF(Table2[[#This Row],[CorrectAwayScorePrediction]]="Y", 1, 0))+(($AX$13)*IF(Table2[[#This Row],[CorrectHomeScorePrediction]]="Y", 1, 0))</f>
        <v>0</v>
      </c>
      <c r="AD11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$AV$31:$AV$40)), 0) &gt; 0, 1, 0) + IF(IFERROR(FIND(Table2[[#This Row],[HomeTeam]], _xlfn.TEXTJOIN(";", 1, $AV$31:$AV$40)),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2">
        <f>(($AX$11)*IF(Table2[[#This Row],[CorrectWinnerPrediction]]="Y", 1, 0))+(($AX$12)*IF(Table2[[#This Row],[CorrectAwayScorePrediction]]="Y", 1, 0))+(($AX$13)*IF(Table2[[#This Row],[CorrectHomeScorePrediction]]="Y", 1, 0))</f>
        <v>0</v>
      </c>
      <c r="AD1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$AV$31:$AV$40)), 0) &gt; 0, 1, 0) + IF(IFERROR(FIND(Table2[[#This Row],[HomeTeam]], _xlfn.TEXTJOIN(";", 1, $AV$31:$AV$40)),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2">
        <f>(($AX$11)*IF(Table2[[#This Row],[CorrectWinnerPrediction]]="Y", 1, 0))+(($AX$12)*IF(Table2[[#This Row],[CorrectAwayScorePrediction]]="Y", 1, 0))+(($AX$13)*IF(Table2[[#This Row],[CorrectHomeScorePrediction]]="Y", 1, 0))</f>
        <v>0</v>
      </c>
      <c r="AD1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$AV$31:$AV$40)), 0) &gt; 0, 1, 0) + IF(IFERROR(FIND(Table2[[#This Row],[HomeTeam]], _xlfn.TEXTJOIN(";", 1, $AV$31:$AV$40)),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2">
        <f>(($AX$11)*IF(Table2[[#This Row],[CorrectWinnerPrediction]]="Y", 1, 0))+(($AX$12)*IF(Table2[[#This Row],[CorrectAwayScorePrediction]]="Y", 1, 0))+(($AX$13)*IF(Table2[[#This Row],[CorrectHomeScorePrediction]]="Y", 1, 0))</f>
        <v>0</v>
      </c>
      <c r="AD1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$AV$31:$AV$40)), 0) &gt; 0, 1, 0) + IF(IFERROR(FIND(Table2[[#This Row],[HomeTeam]], _xlfn.TEXTJOIN(";", 1, $AV$31:$AV$40)),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1">
        <f>(($AX$11)*IF(Table2[[#This Row],[CorrectWinnerPrediction]]="Y", 1, 0))+(($AX$12)*IF(Table2[[#This Row],[CorrectAwayScorePrediction]]="Y", 1, 0))+(($AX$13)*IF(Table2[[#This Row],[CorrectHomeScorePrediction]]="Y", 1, 0))</f>
        <v>0</v>
      </c>
      <c r="AD11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$AV$31:$AV$40)), 0) &gt; 0, 1, 0) + IF(IFERROR(FIND(Table2[[#This Row],[HomeTeam]], _xlfn.TEXTJOIN(";", 1, $AV$31:$AV$40)),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2">
        <f>(($AX$11)*IF(Table2[[#This Row],[CorrectWinnerPrediction]]="Y", 1, 0))+(($AX$12)*IF(Table2[[#This Row],[CorrectAwayScorePrediction]]="Y", 1, 0))+(($AX$13)*IF(Table2[[#This Row],[CorrectHomeScorePrediction]]="Y", 1, 0))</f>
        <v>0</v>
      </c>
      <c r="AD1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$AV$31:$AV$40)), 0) &gt; 0, 1, 0) + IF(IFERROR(FIND(Table2[[#This Row],[HomeTeam]], _xlfn.TEXTJOIN(";", 1, $AV$31:$AV$40)),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2">
        <f>(($AX$11)*IF(Table2[[#This Row],[CorrectWinnerPrediction]]="Y", 1, 0))+(($AX$12)*IF(Table2[[#This Row],[CorrectAwayScorePrediction]]="Y", 1, 0))+(($AX$13)*IF(Table2[[#This Row],[CorrectHomeScorePrediction]]="Y", 1, 0))</f>
        <v>0</v>
      </c>
      <c r="AD1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$AV$31:$AV$40)), 0) &gt; 0, 1, 0) + IF(IFERROR(FIND(Table2[[#This Row],[HomeTeam]], _xlfn.TEXTJOIN(";", 1, $AV$31:$AV$40)),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2">
        <f>(($AX$11)*IF(Table2[[#This Row],[CorrectWinnerPrediction]]="Y", 1, 0))+(($AX$12)*IF(Table2[[#This Row],[CorrectAwayScorePrediction]]="Y", 1, 0))+(($AX$13)*IF(Table2[[#This Row],[CorrectHomeScorePrediction]]="Y", 1, 0))</f>
        <v>0</v>
      </c>
      <c r="AD1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$AV$31:$AV$40)), 0) &gt; 0, 1, 0) + IF(IFERROR(FIND(Table2[[#This Row],[HomeTeam]], _xlfn.TEXTJOIN(";", 1, $AV$31:$AV$40)),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1">
        <f>(($AX$11)*IF(Table2[[#This Row],[CorrectWinnerPrediction]]="Y", 1, 0))+(($AX$12)*IF(Table2[[#This Row],[CorrectAwayScorePrediction]]="Y", 1, 0))+(($AX$13)*IF(Table2[[#This Row],[CorrectHomeScorePrediction]]="Y", 1, 0))</f>
        <v>0</v>
      </c>
      <c r="AD118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$AV$31:$AV$40)), 0) &gt; 0, 1, 0) + IF(IFERROR(FIND(Table2[[#This Row],[HomeTeam]], _xlfn.TEXTJOIN(";", 1, $AV$31:$AV$40)),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2">
        <f>(($AX$11)*IF(Table2[[#This Row],[CorrectWinnerPrediction]]="Y", 1, 0))+(($AX$12)*IF(Table2[[#This Row],[CorrectAwayScorePrediction]]="Y", 1, 0))+(($AX$13)*IF(Table2[[#This Row],[CorrectHomeScorePrediction]]="Y", 1, 0))</f>
        <v>0</v>
      </c>
      <c r="AD1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$AV$31:$AV$40)), 0) &gt; 0, 1, 0) + IF(IFERROR(FIND(Table2[[#This Row],[HomeTeam]], _xlfn.TEXTJOIN(";", 1, $AV$31:$AV$40)),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2">
        <f>(($AX$11)*IF(Table2[[#This Row],[CorrectWinnerPrediction]]="Y", 1, 0))+(($AX$12)*IF(Table2[[#This Row],[CorrectAwayScorePrediction]]="Y", 1, 0))+(($AX$13)*IF(Table2[[#This Row],[CorrectHomeScorePrediction]]="Y", 1, 0))</f>
        <v>0</v>
      </c>
      <c r="AD1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$AV$31:$AV$40)), 0) &gt; 0, 1, 0) + IF(IFERROR(FIND(Table2[[#This Row],[HomeTeam]], _xlfn.TEXTJOIN(";", 1, $AV$31:$AV$40)),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2">
        <f>(($AX$11)*IF(Table2[[#This Row],[CorrectWinnerPrediction]]="Y", 1, 0))+(($AX$12)*IF(Table2[[#This Row],[CorrectAwayScorePrediction]]="Y", 1, 0))+(($AX$13)*IF(Table2[[#This Row],[CorrectHomeScorePrediction]]="Y", 1, 0))</f>
        <v>0</v>
      </c>
      <c r="AD11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$AV$31:$AV$40)), 0) &gt; 0, 1, 0) + IF(IFERROR(FIND(Table2[[#This Row],[HomeTeam]], _xlfn.TEXTJOIN(";", 1, $AV$31:$AV$40)),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2">
        <f>(($AX$11)*IF(Table2[[#This Row],[CorrectWinnerPrediction]]="Y", 1, 0))+(($AX$12)*IF(Table2[[#This Row],[CorrectAwayScorePrediction]]="Y", 1, 0))+(($AX$13)*IF(Table2[[#This Row],[CorrectHomeScorePrediction]]="Y", 1, 0))</f>
        <v>0</v>
      </c>
      <c r="AD1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$AV$31:$AV$40)), 0) &gt; 0, 1, 0) + IF(IFERROR(FIND(Table2[[#This Row],[HomeTeam]], _xlfn.TEXTJOIN(";", 1, $AV$31:$AV$40)),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2">
        <f>(($AX$11)*IF(Table2[[#This Row],[CorrectWinnerPrediction]]="Y", 1, 0))+(($AX$12)*IF(Table2[[#This Row],[CorrectAwayScorePrediction]]="Y", 1, 0))+(($AX$13)*IF(Table2[[#This Row],[CorrectHomeScorePrediction]]="Y", 1, 0))</f>
        <v>0</v>
      </c>
      <c r="AD1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$AV$31:$AV$40)), 0) &gt; 0, 1, 0) + IF(IFERROR(FIND(Table2[[#This Row],[HomeTeam]], _xlfn.TEXTJOIN(";", 1, $AV$31:$AV$40)),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2">
        <f>(($AX$11)*IF(Table2[[#This Row],[CorrectWinnerPrediction]]="Y", 1, 0))+(($AX$12)*IF(Table2[[#This Row],[CorrectAwayScorePrediction]]="Y", 1, 0))+(($AX$13)*IF(Table2[[#This Row],[CorrectHomeScorePrediction]]="Y", 1, 0))</f>
        <v>0</v>
      </c>
      <c r="AD1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$AV$31:$AV$40)), 0) &gt; 0, 1, 0) + IF(IFERROR(FIND(Table2[[#This Row],[HomeTeam]], _xlfn.TEXTJOIN(";", 1, $AV$31:$AV$40)),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2">
        <f>(($AX$11)*IF(Table2[[#This Row],[CorrectWinnerPrediction]]="Y", 1, 0))+(($AX$12)*IF(Table2[[#This Row],[CorrectAwayScorePrediction]]="Y", 1, 0))+(($AX$13)*IF(Table2[[#This Row],[CorrectHomeScorePrediction]]="Y", 1, 0))</f>
        <v>0</v>
      </c>
      <c r="AD1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$AV$31:$AV$40)), 0) &gt; 0, 1, 0) + IF(IFERROR(FIND(Table2[[#This Row],[HomeTeam]], _xlfn.TEXTJOIN(";", 1, $AV$31:$AV$40)),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2">
        <f>(($AX$11)*IF(Table2[[#This Row],[CorrectWinnerPrediction]]="Y", 1, 0))+(($AX$12)*IF(Table2[[#This Row],[CorrectAwayScorePrediction]]="Y", 1, 0))+(($AX$13)*IF(Table2[[#This Row],[CorrectHomeScorePrediction]]="Y", 1, 0))</f>
        <v>0</v>
      </c>
      <c r="AD1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$AV$31:$AV$40)), 0) &gt; 0, 1, 0) + IF(IFERROR(FIND(Table2[[#This Row],[HomeTeam]], _xlfn.TEXTJOIN(";", 1, $AV$31:$AV$40)),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2">
        <f>(($AX$11)*IF(Table2[[#This Row],[CorrectWinnerPrediction]]="Y", 1, 0))+(($AX$12)*IF(Table2[[#This Row],[CorrectAwayScorePrediction]]="Y", 1, 0))+(($AX$13)*IF(Table2[[#This Row],[CorrectHomeScorePrediction]]="Y", 1, 0))</f>
        <v>0</v>
      </c>
      <c r="AD1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$AV$31:$AV$40)), 0) &gt; 0, 1, 0) + IF(IFERROR(FIND(Table2[[#This Row],[HomeTeam]], _xlfn.TEXTJOIN(";", 1, $AV$31:$AV$40)),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1">
        <f>(($AX$11)*IF(Table2[[#This Row],[CorrectWinnerPrediction]]="Y", 1, 0))+(($AX$12)*IF(Table2[[#This Row],[CorrectAwayScorePrediction]]="Y", 1, 0))+(($AX$13)*IF(Table2[[#This Row],[CorrectHomeScorePrediction]]="Y", 1, 0))</f>
        <v>0</v>
      </c>
      <c r="AD1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$AV$31:$AV$40)), 0) &gt; 0, 1, 0) + IF(IFERROR(FIND(Table2[[#This Row],[HomeTeam]], _xlfn.TEXTJOIN(";", 1, $AV$31:$AV$40)),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2">
        <f>(($AX$11)*IF(Table2[[#This Row],[CorrectWinnerPrediction]]="Y", 1, 0))+(($AX$12)*IF(Table2[[#This Row],[CorrectAwayScorePrediction]]="Y", 1, 0))+(($AX$13)*IF(Table2[[#This Row],[CorrectHomeScorePrediction]]="Y", 1, 0))</f>
        <v>0</v>
      </c>
      <c r="AD1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$AV$31:$AV$40)), 0) &gt; 0, 1, 0) + IF(IFERROR(FIND(Table2[[#This Row],[HomeTeam]], _xlfn.TEXTJOIN(";", 1, $AV$31:$AV$40)),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2">
        <f>(($AX$11)*IF(Table2[[#This Row],[CorrectWinnerPrediction]]="Y", 1, 0))+(($AX$12)*IF(Table2[[#This Row],[CorrectAwayScorePrediction]]="Y", 1, 0))+(($AX$13)*IF(Table2[[#This Row],[CorrectHomeScorePrediction]]="Y", 1, 0))</f>
        <v>0</v>
      </c>
      <c r="AD11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$AV$31:$AV$40)), 0) &gt; 0, 1, 0) + IF(IFERROR(FIND(Table2[[#This Row],[HomeTeam]], _xlfn.TEXTJOIN(";", 1, $AV$31:$AV$40)),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2">
        <f>(($AX$11)*IF(Table2[[#This Row],[CorrectWinnerPrediction]]="Y", 1, 0))+(($AX$12)*IF(Table2[[#This Row],[CorrectAwayScorePrediction]]="Y", 1, 0))+(($AX$13)*IF(Table2[[#This Row],[CorrectHomeScorePrediction]]="Y", 1, 0))</f>
        <v>0</v>
      </c>
      <c r="AD1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$AV$31:$AV$40)), 0) &gt; 0, 1, 0) + IF(IFERROR(FIND(Table2[[#This Row],[HomeTeam]], _xlfn.TEXTJOIN(";", 1, $AV$31:$AV$40)),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2">
        <f>(($AX$11)*IF(Table2[[#This Row],[CorrectWinnerPrediction]]="Y", 1, 0))+(($AX$12)*IF(Table2[[#This Row],[CorrectAwayScorePrediction]]="Y", 1, 0))+(($AX$13)*IF(Table2[[#This Row],[CorrectHomeScorePrediction]]="Y", 1, 0))</f>
        <v>0</v>
      </c>
      <c r="AD1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$AV$31:$AV$40)), 0) &gt; 0, 1, 0) + IF(IFERROR(FIND(Table2[[#This Row],[HomeTeam]], _xlfn.TEXTJOIN(";", 1, $AV$31:$AV$40)),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1">
        <f>(($AX$11)*IF(Table2[[#This Row],[CorrectWinnerPrediction]]="Y", 1, 0))+(($AX$12)*IF(Table2[[#This Row],[CorrectAwayScorePrediction]]="Y", 1, 0))+(($AX$13)*IF(Table2[[#This Row],[CorrectHomeScorePrediction]]="Y", 1, 0))</f>
        <v>0</v>
      </c>
      <c r="AD11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$AV$31:$AV$40)), 0) &gt; 0, 1, 0) + IF(IFERROR(FIND(Table2[[#This Row],[HomeTeam]], _xlfn.TEXTJOIN(";", 1, $AV$31:$AV$40)),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2">
        <f>(($AX$11)*IF(Table2[[#This Row],[CorrectWinnerPrediction]]="Y", 1, 0))+(($AX$12)*IF(Table2[[#This Row],[CorrectAwayScorePrediction]]="Y", 1, 0))+(($AX$13)*IF(Table2[[#This Row],[CorrectHomeScorePrediction]]="Y", 1, 0))</f>
        <v>0</v>
      </c>
      <c r="AD1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$AV$31:$AV$40)), 0) &gt; 0, 1, 0) + IF(IFERROR(FIND(Table2[[#This Row],[HomeTeam]], _xlfn.TEXTJOIN(";", 1, $AV$31:$AV$40)),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2">
        <f>(($AX$11)*IF(Table2[[#This Row],[CorrectWinnerPrediction]]="Y", 1, 0))+(($AX$12)*IF(Table2[[#This Row],[CorrectAwayScorePrediction]]="Y", 1, 0))+(($AX$13)*IF(Table2[[#This Row],[CorrectHomeScorePrediction]]="Y", 1, 0))</f>
        <v>0</v>
      </c>
      <c r="AD1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$AV$31:$AV$40)), 0) &gt; 0, 1, 0) + IF(IFERROR(FIND(Table2[[#This Row],[HomeTeam]], _xlfn.TEXTJOIN(";", 1, $AV$31:$AV$40)),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2">
        <f>(($AX$11)*IF(Table2[[#This Row],[CorrectWinnerPrediction]]="Y", 1, 0))+(($AX$12)*IF(Table2[[#This Row],[CorrectAwayScorePrediction]]="Y", 1, 0))+(($AX$13)*IF(Table2[[#This Row],[CorrectHomeScorePrediction]]="Y", 1, 0))</f>
        <v>0</v>
      </c>
      <c r="AD1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$AV$31:$AV$40)), 0) &gt; 0, 1, 0) + IF(IFERROR(FIND(Table2[[#This Row],[HomeTeam]], _xlfn.TEXTJOIN(";", 1, $AV$31:$AV$40)),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2">
        <f>(($AX$11)*IF(Table2[[#This Row],[CorrectWinnerPrediction]]="Y", 1, 0))+(($AX$12)*IF(Table2[[#This Row],[CorrectAwayScorePrediction]]="Y", 1, 0))+(($AX$13)*IF(Table2[[#This Row],[CorrectHomeScorePrediction]]="Y", 1, 0))</f>
        <v>0</v>
      </c>
      <c r="AD1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$AV$31:$AV$40)), 0) &gt; 0, 1, 0) + IF(IFERROR(FIND(Table2[[#This Row],[HomeTeam]], _xlfn.TEXTJOIN(";", 1, $AV$31:$AV$40)),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2">
        <f>(($AX$11)*IF(Table2[[#This Row],[CorrectWinnerPrediction]]="Y", 1, 0))+(($AX$12)*IF(Table2[[#This Row],[CorrectAwayScorePrediction]]="Y", 1, 0))+(($AX$13)*IF(Table2[[#This Row],[CorrectHomeScorePrediction]]="Y", 1, 0))</f>
        <v>0</v>
      </c>
      <c r="AD1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$AV$31:$AV$40)), 0) &gt; 0, 1, 0) + IF(IFERROR(FIND(Table2[[#This Row],[HomeTeam]], _xlfn.TEXTJOIN(";", 1, $AV$31:$AV$40)),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2">
        <f>(($AX$11)*IF(Table2[[#This Row],[CorrectWinnerPrediction]]="Y", 1, 0))+(($AX$12)*IF(Table2[[#This Row],[CorrectAwayScorePrediction]]="Y", 1, 0))+(($AX$13)*IF(Table2[[#This Row],[CorrectHomeScorePrediction]]="Y", 1, 0))</f>
        <v>0</v>
      </c>
      <c r="AD1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$AV$31:$AV$40)), 0) &gt; 0, 1, 0) + IF(IFERROR(FIND(Table2[[#This Row],[HomeTeam]], _xlfn.TEXTJOIN(";", 1, $AV$31:$AV$40)),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2">
        <f>(($AX$11)*IF(Table2[[#This Row],[CorrectWinnerPrediction]]="Y", 1, 0))+(($AX$12)*IF(Table2[[#This Row],[CorrectAwayScorePrediction]]="Y", 1, 0))+(($AX$13)*IF(Table2[[#This Row],[CorrectHomeScorePrediction]]="Y", 1, 0))</f>
        <v>0</v>
      </c>
      <c r="AD1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$AV$31:$AV$40)), 0) &gt; 0, 1, 0) + IF(IFERROR(FIND(Table2[[#This Row],[HomeTeam]], _xlfn.TEXTJOIN(";", 1, $AV$31:$AV$40)),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2">
        <f>(($AX$11)*IF(Table2[[#This Row],[CorrectWinnerPrediction]]="Y", 1, 0))+(($AX$12)*IF(Table2[[#This Row],[CorrectAwayScorePrediction]]="Y", 1, 0))+(($AX$13)*IF(Table2[[#This Row],[CorrectHomeScorePrediction]]="Y", 1, 0))</f>
        <v>0</v>
      </c>
      <c r="AD12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$AV$31:$AV$40)), 0) &gt; 0, 1, 0) + IF(IFERROR(FIND(Table2[[#This Row],[HomeTeam]], _xlfn.TEXTJOIN(";", 1, $AV$31:$AV$40)),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1">
        <f>(($AX$11)*IF(Table2[[#This Row],[CorrectWinnerPrediction]]="Y", 1, 0))+(($AX$12)*IF(Table2[[#This Row],[CorrectAwayScorePrediction]]="Y", 1, 0))+(($AX$13)*IF(Table2[[#This Row],[CorrectHomeScorePrediction]]="Y", 1, 0))</f>
        <v>0</v>
      </c>
      <c r="AD12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$AV$31:$AV$40)), 0) &gt; 0, 1, 0) + IF(IFERROR(FIND(Table2[[#This Row],[HomeTeam]], _xlfn.TEXTJOIN(";", 1, $AV$31:$AV$40)), 0) &gt; 0, 1, 0)</f>
        <v>1</v>
      </c>
    </row>
    <row r="1208" spans="1:40" x14ac:dyDescent="0.25">
      <c r="B1208" s="25">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2">
        <f>(($AX$11)*IF(Table2[[#This Row],[CorrectWinnerPrediction]]="Y", 1, 0))+(($AX$12)*IF(Table2[[#This Row],[CorrectAwayScorePrediction]]="Y", 1, 0))+(($AX$13)*IF(Table2[[#This Row],[CorrectHomeScorePrediction]]="Y", 1, 0))</f>
        <v>0</v>
      </c>
      <c r="AD1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$AV$31:$AV$40)), 0) &gt; 0, 1, 0) + IF(IFERROR(FIND(Table2[[#This Row],[HomeTeam]], _xlfn.TEXTJOIN(";", 1, $AV$31:$AV$40)),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2">
        <f>(($AX$11)*IF(Table2[[#This Row],[CorrectWinnerPrediction]]="Y", 1, 0))+(($AX$12)*IF(Table2[[#This Row],[CorrectAwayScorePrediction]]="Y", 1, 0))+(($AX$13)*IF(Table2[[#This Row],[CorrectHomeScorePrediction]]="Y", 1, 0))</f>
        <v>0</v>
      </c>
      <c r="AD12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$AV$31:$AV$40)), 0) &gt; 0, 1, 0) + IF(IFERROR(FIND(Table2[[#This Row],[HomeTeam]], _xlfn.TEXTJOIN(";", 1, $AV$31:$AV$40)),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1">
        <f>(($AX$11)*IF(Table2[[#This Row],[CorrectWinnerPrediction]]="Y", 1, 0))+(($AX$12)*IF(Table2[[#This Row],[CorrectAwayScorePrediction]]="Y", 1, 0))+(($AX$13)*IF(Table2[[#This Row],[CorrectHomeScorePrediction]]="Y", 1, 0))</f>
        <v>0</v>
      </c>
      <c r="AD121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$AV$31:$AV$40)), 0) &gt; 0, 1, 0) + IF(IFERROR(FIND(Table2[[#This Row],[HomeTeam]], _xlfn.TEXTJOIN(";", 1, $AV$31:$AV$40)),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2">
        <f>(($AX$11)*IF(Table2[[#This Row],[CorrectWinnerPrediction]]="Y", 1, 0))+(($AX$12)*IF(Table2[[#This Row],[CorrectAwayScorePrediction]]="Y", 1, 0))+(($AX$13)*IF(Table2[[#This Row],[CorrectHomeScorePrediction]]="Y", 1, 0))</f>
        <v>0</v>
      </c>
      <c r="AD1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$AV$31:$AV$40)), 0) &gt; 0, 1, 0) + IF(IFERROR(FIND(Table2[[#This Row],[HomeTeam]], _xlfn.TEXTJOIN(";", 1, $AV$31:$AV$40)),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2">
        <f>(($AX$11)*IF(Table2[[#This Row],[CorrectWinnerPrediction]]="Y", 1, 0))+(($AX$12)*IF(Table2[[#This Row],[CorrectAwayScorePrediction]]="Y", 1, 0))+(($AX$13)*IF(Table2[[#This Row],[CorrectHomeScorePrediction]]="Y", 1, 0))</f>
        <v>0</v>
      </c>
      <c r="AD1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$AV$31:$AV$40)), 0) &gt; 0, 1, 0) + IF(IFERROR(FIND(Table2[[#This Row],[HomeTeam]], _xlfn.TEXTJOIN(";", 1, $AV$31:$AV$40)),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2">
        <f>(($AX$11)*IF(Table2[[#This Row],[CorrectWinnerPrediction]]="Y", 1, 0))+(($AX$12)*IF(Table2[[#This Row],[CorrectAwayScorePrediction]]="Y", 1, 0))+(($AX$13)*IF(Table2[[#This Row],[CorrectHomeScorePrediction]]="Y", 1, 0))</f>
        <v>0</v>
      </c>
      <c r="AD1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$AV$31:$AV$40)), 0) &gt; 0, 1, 0) + IF(IFERROR(FIND(Table2[[#This Row],[HomeTeam]], _xlfn.TEXTJOIN(";", 1, $AV$31:$AV$40)),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2">
        <f>(($AX$11)*IF(Table2[[#This Row],[CorrectWinnerPrediction]]="Y", 1, 0))+(($AX$12)*IF(Table2[[#This Row],[CorrectAwayScorePrediction]]="Y", 1, 0))+(($AX$13)*IF(Table2[[#This Row],[CorrectHomeScorePrediction]]="Y", 1, 0))</f>
        <v>0</v>
      </c>
      <c r="AD1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$AV$31:$AV$40)), 0) &gt; 0, 1, 0) + IF(IFERROR(FIND(Table2[[#This Row],[HomeTeam]], _xlfn.TEXTJOIN(";", 1, $AV$31:$AV$40)),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2">
        <f>(($AX$11)*IF(Table2[[#This Row],[CorrectWinnerPrediction]]="Y", 1, 0))+(($AX$12)*IF(Table2[[#This Row],[CorrectAwayScorePrediction]]="Y", 1, 0))+(($AX$13)*IF(Table2[[#This Row],[CorrectHomeScorePrediction]]="Y", 1, 0))</f>
        <v>0</v>
      </c>
      <c r="AD1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$AV$31:$AV$40)), 0) &gt; 0, 1, 0) + IF(IFERROR(FIND(Table2[[#This Row],[HomeTeam]], _xlfn.TEXTJOIN(";", 1, $AV$31:$AV$40)),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2">
        <f>(($AX$11)*IF(Table2[[#This Row],[CorrectWinnerPrediction]]="Y", 1, 0))+(($AX$12)*IF(Table2[[#This Row],[CorrectAwayScorePrediction]]="Y", 1, 0))+(($AX$13)*IF(Table2[[#This Row],[CorrectHomeScorePrediction]]="Y", 1, 0))</f>
        <v>0</v>
      </c>
      <c r="AD1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$AV$31:$AV$40)), 0) &gt; 0, 1, 0) + IF(IFERROR(FIND(Table2[[#This Row],[HomeTeam]], _xlfn.TEXTJOIN(";", 1, $AV$31:$AV$40)),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2">
        <f>(($AX$11)*IF(Table2[[#This Row],[CorrectWinnerPrediction]]="Y", 1, 0))+(($AX$12)*IF(Table2[[#This Row],[CorrectAwayScorePrediction]]="Y", 1, 0))+(($AX$13)*IF(Table2[[#This Row],[CorrectHomeScorePrediction]]="Y", 1, 0))</f>
        <v>0</v>
      </c>
      <c r="AD1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$AV$31:$AV$40)), 0) &gt; 0, 1, 0) + IF(IFERROR(FIND(Table2[[#This Row],[HomeTeam]], _xlfn.TEXTJOIN(";", 1, $AV$31:$AV$40)),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2">
        <f>(($AX$11)*IF(Table2[[#This Row],[CorrectWinnerPrediction]]="Y", 1, 0))+(($AX$12)*IF(Table2[[#This Row],[CorrectAwayScorePrediction]]="Y", 1, 0))+(($AX$13)*IF(Table2[[#This Row],[CorrectHomeScorePrediction]]="Y", 1, 0))</f>
        <v>0</v>
      </c>
      <c r="AD1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$AV$31:$AV$40)), 0) &gt; 0, 1, 0) + IF(IFERROR(FIND(Table2[[#This Row],[HomeTeam]], _xlfn.TEXTJOIN(";", 1, $AV$31:$AV$40)),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2">
        <f>(($AX$11)*IF(Table2[[#This Row],[CorrectWinnerPrediction]]="Y", 1, 0))+(($AX$12)*IF(Table2[[#This Row],[CorrectAwayScorePrediction]]="Y", 1, 0))+(($AX$13)*IF(Table2[[#This Row],[CorrectHomeScorePrediction]]="Y", 1, 0))</f>
        <v>0</v>
      </c>
      <c r="AD1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$AV$31:$AV$40)), 0) &gt; 0, 1, 0) + IF(IFERROR(FIND(Table2[[#This Row],[HomeTeam]], _xlfn.TEXTJOIN(";", 1, $AV$31:$AV$40)),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2">
        <f>(($AX$11)*IF(Table2[[#This Row],[CorrectWinnerPrediction]]="Y", 1, 0))+(($AX$12)*IF(Table2[[#This Row],[CorrectAwayScorePrediction]]="Y", 1, 0))+(($AX$13)*IF(Table2[[#This Row],[CorrectHomeScorePrediction]]="Y", 1, 0))</f>
        <v>0</v>
      </c>
      <c r="AD1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$AV$31:$AV$40)), 0) &gt; 0, 1, 0) + IF(IFERROR(FIND(Table2[[#This Row],[HomeTeam]], _xlfn.TEXTJOIN(";", 1, $AV$31:$AV$40)),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2">
        <f>(($AX$11)*IF(Table2[[#This Row],[CorrectWinnerPrediction]]="Y", 1, 0))+(($AX$12)*IF(Table2[[#This Row],[CorrectAwayScorePrediction]]="Y", 1, 0))+(($AX$13)*IF(Table2[[#This Row],[CorrectHomeScorePrediction]]="Y", 1, 0))</f>
        <v>0</v>
      </c>
      <c r="AD12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$AV$31:$AV$40)), 0) &gt; 0, 1, 0) + IF(IFERROR(FIND(Table2[[#This Row],[HomeTeam]], _xlfn.TEXTJOIN(";", 1, $AV$31:$AV$40)),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2">
        <f>(($AX$11)*IF(Table2[[#This Row],[CorrectWinnerPrediction]]="Y", 1, 0))+(($AX$12)*IF(Table2[[#This Row],[CorrectAwayScorePrediction]]="Y", 1, 0))+(($AX$13)*IF(Table2[[#This Row],[CorrectHomeScorePrediction]]="Y", 1, 0))</f>
        <v>0</v>
      </c>
      <c r="AD1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$AV$31:$AV$40)), 0) &gt; 0, 1, 0) + IF(IFERROR(FIND(Table2[[#This Row],[HomeTeam]], _xlfn.TEXTJOIN(";", 1, $AV$31:$AV$40)),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1">
        <f>(($AX$11)*IF(Table2[[#This Row],[CorrectWinnerPrediction]]="Y", 1, 0))+(($AX$12)*IF(Table2[[#This Row],[CorrectAwayScorePrediction]]="Y", 1, 0))+(($AX$13)*IF(Table2[[#This Row],[CorrectHomeScorePrediction]]="Y", 1, 0))</f>
        <v>0</v>
      </c>
      <c r="AD12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$AV$31:$AV$40)), 0) &gt; 0, 1, 0) + IF(IFERROR(FIND(Table2[[#This Row],[HomeTeam]], _xlfn.TEXTJOIN(";", 1, $AV$31:$AV$40)),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2">
        <f>(($AX$11)*IF(Table2[[#This Row],[CorrectWinnerPrediction]]="Y", 1, 0))+(($AX$12)*IF(Table2[[#This Row],[CorrectAwayScorePrediction]]="Y", 1, 0))+(($AX$13)*IF(Table2[[#This Row],[CorrectHomeScorePrediction]]="Y", 1, 0))</f>
        <v>0</v>
      </c>
      <c r="AD1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$AV$31:$AV$40)), 0) &gt; 0, 1, 0) + IF(IFERROR(FIND(Table2[[#This Row],[HomeTeam]], _xlfn.TEXTJOIN(";", 1, $AV$31:$AV$40)),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2">
        <f>(($AX$11)*IF(Table2[[#This Row],[CorrectWinnerPrediction]]="Y", 1, 0))+(($AX$12)*IF(Table2[[#This Row],[CorrectAwayScorePrediction]]="Y", 1, 0))+(($AX$13)*IF(Table2[[#This Row],[CorrectHomeScorePrediction]]="Y", 1, 0))</f>
        <v>0</v>
      </c>
      <c r="AD12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$AV$31:$AV$40)), 0) &gt; 0, 1, 0) + IF(IFERROR(FIND(Table2[[#This Row],[HomeTeam]], _xlfn.TEXTJOIN(";", 1, $AV$31:$AV$40)),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2">
        <f>(($AX$11)*IF(Table2[[#This Row],[CorrectWinnerPrediction]]="Y", 1, 0))+(($AX$12)*IF(Table2[[#This Row],[CorrectAwayScorePrediction]]="Y", 1, 0))+(($AX$13)*IF(Table2[[#This Row],[CorrectHomeScorePrediction]]="Y", 1, 0))</f>
        <v>0</v>
      </c>
      <c r="AD1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$AV$31:$AV$40)), 0) &gt; 0, 1, 0) + IF(IFERROR(FIND(Table2[[#This Row],[HomeTeam]], _xlfn.TEXTJOIN(";", 1, $AV$31:$AV$40)),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2">
        <f>(($AX$11)*IF(Table2[[#This Row],[CorrectWinnerPrediction]]="Y", 1, 0))+(($AX$12)*IF(Table2[[#This Row],[CorrectAwayScorePrediction]]="Y", 1, 0))+(($AX$13)*IF(Table2[[#This Row],[CorrectHomeScorePrediction]]="Y", 1, 0))</f>
        <v>0</v>
      </c>
      <c r="AD1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$AV$31:$AV$40)), 0) &gt; 0, 1, 0) + IF(IFERROR(FIND(Table2[[#This Row],[HomeTeam]], _xlfn.TEXTJOIN(";", 1, $AV$31:$AV$40)),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2">
        <f>(($AX$11)*IF(Table2[[#This Row],[CorrectWinnerPrediction]]="Y", 1, 0))+(($AX$12)*IF(Table2[[#This Row],[CorrectAwayScorePrediction]]="Y", 1, 0))+(($AX$13)*IF(Table2[[#This Row],[CorrectHomeScorePrediction]]="Y", 1, 0))</f>
        <v>0</v>
      </c>
      <c r="AD1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$AV$31:$AV$40)), 0) &gt; 0, 1, 0) + IF(IFERROR(FIND(Table2[[#This Row],[HomeTeam]], _xlfn.TEXTJOIN(";", 1, $AV$31:$AV$40)),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2">
        <f>(($AX$11)*IF(Table2[[#This Row],[CorrectWinnerPrediction]]="Y", 1, 0))+(($AX$12)*IF(Table2[[#This Row],[CorrectAwayScorePrediction]]="Y", 1, 0))+(($AX$13)*IF(Table2[[#This Row],[CorrectHomeScorePrediction]]="Y", 1, 0))</f>
        <v>0</v>
      </c>
      <c r="AD1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$AV$31:$AV$40)), 0) &gt; 0, 1, 0) + IF(IFERROR(FIND(Table2[[#This Row],[HomeTeam]], _xlfn.TEXTJOIN(";", 1, $AV$31:$AV$40)),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2">
        <f>(($AX$11)*IF(Table2[[#This Row],[CorrectWinnerPrediction]]="Y", 1, 0))+(($AX$12)*IF(Table2[[#This Row],[CorrectAwayScorePrediction]]="Y", 1, 0))+(($AX$13)*IF(Table2[[#This Row],[CorrectHomeScorePrediction]]="Y", 1, 0))</f>
        <v>0</v>
      </c>
      <c r="AD1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$AV$31:$AV$40)), 0) &gt; 0, 1, 0) + IF(IFERROR(FIND(Table2[[#This Row],[HomeTeam]], _xlfn.TEXTJOIN(";", 1, $AV$31:$AV$40)),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1">
        <f>(($AX$11)*IF(Table2[[#This Row],[CorrectWinnerPrediction]]="Y", 1, 0))+(($AX$12)*IF(Table2[[#This Row],[CorrectAwayScorePrediction]]="Y", 1, 0))+(($AX$13)*IF(Table2[[#This Row],[CorrectHomeScorePrediction]]="Y", 1, 0))</f>
        <v>0</v>
      </c>
      <c r="AD12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$AV$31:$AV$40)), 0) &gt; 0, 1, 0) + IF(IFERROR(FIND(Table2[[#This Row],[HomeTeam]], _xlfn.TEXTJOIN(";", 1, $AV$31:$AV$40)),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2">
        <f>(($AX$11)*IF(Table2[[#This Row],[CorrectWinnerPrediction]]="Y", 1, 0))+(($AX$12)*IF(Table2[[#This Row],[CorrectAwayScorePrediction]]="Y", 1, 0))+(($AX$13)*IF(Table2[[#This Row],[CorrectHomeScorePrediction]]="Y", 1, 0))</f>
        <v>0</v>
      </c>
      <c r="AD1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$AV$31:$AV$40)), 0) &gt; 0, 1, 0) + IF(IFERROR(FIND(Table2[[#This Row],[HomeTeam]], _xlfn.TEXTJOIN(";", 1, $AV$31:$AV$40)),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2">
        <f>(($AX$11)*IF(Table2[[#This Row],[CorrectWinnerPrediction]]="Y", 1, 0))+(($AX$12)*IF(Table2[[#This Row],[CorrectAwayScorePrediction]]="Y", 1, 0))+(($AX$13)*IF(Table2[[#This Row],[CorrectHomeScorePrediction]]="Y", 1, 0))</f>
        <v>0</v>
      </c>
      <c r="AD1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$AV$31:$AV$40)), 0) &gt; 0, 1, 0) + IF(IFERROR(FIND(Table2[[#This Row],[HomeTeam]], _xlfn.TEXTJOIN(";", 1, $AV$31:$AV$40)),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2">
        <f>(($AX$11)*IF(Table2[[#This Row],[CorrectWinnerPrediction]]="Y", 1, 0))+(($AX$12)*IF(Table2[[#This Row],[CorrectAwayScorePrediction]]="Y", 1, 0))+(($AX$13)*IF(Table2[[#This Row],[CorrectHomeScorePrediction]]="Y", 1, 0))</f>
        <v>0</v>
      </c>
      <c r="AD1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$AV$31:$AV$40)), 0) &gt; 0, 1, 0) + IF(IFERROR(FIND(Table2[[#This Row],[HomeTeam]], _xlfn.TEXTJOIN(";", 1, $AV$31:$AV$40)),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2">
        <f>(($AX$11)*IF(Table2[[#This Row],[CorrectWinnerPrediction]]="Y", 1, 0))+(($AX$12)*IF(Table2[[#This Row],[CorrectAwayScorePrediction]]="Y", 1, 0))+(($AX$13)*IF(Table2[[#This Row],[CorrectHomeScorePrediction]]="Y", 1, 0))</f>
        <v>0</v>
      </c>
      <c r="AD1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$AV$31:$AV$40)), 0) &gt; 0, 1, 0) + IF(IFERROR(FIND(Table2[[#This Row],[HomeTeam]], _xlfn.TEXTJOIN(";", 1, $AV$31:$AV$40)),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1">
        <f>(($AX$11)*IF(Table2[[#This Row],[CorrectWinnerPrediction]]="Y", 1, 0))+(($AX$12)*IF(Table2[[#This Row],[CorrectAwayScorePrediction]]="Y", 1, 0))+(($AX$13)*IF(Table2[[#This Row],[CorrectHomeScorePrediction]]="Y", 1, 0))</f>
        <v>0</v>
      </c>
      <c r="AD12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$AV$31:$AV$40)), 0) &gt; 0, 1, 0) + IF(IFERROR(FIND(Table2[[#This Row],[HomeTeam]], _xlfn.TEXTJOIN(";", 1, $AV$31:$AV$40)),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2">
        <f>(($AX$11)*IF(Table2[[#This Row],[CorrectWinnerPrediction]]="Y", 1, 0))+(($AX$12)*IF(Table2[[#This Row],[CorrectAwayScorePrediction]]="Y", 1, 0))+(($AX$13)*IF(Table2[[#This Row],[CorrectHomeScorePrediction]]="Y", 1, 0))</f>
        <v>0</v>
      </c>
      <c r="AD12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$AV$31:$AV$40)), 0) &gt; 0, 1, 0) + IF(IFERROR(FIND(Table2[[#This Row],[HomeTeam]], _xlfn.TEXTJOIN(";", 1, $AV$31:$AV$40)),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2">
        <f>(($AX$11)*IF(Table2[[#This Row],[CorrectWinnerPrediction]]="Y", 1, 0))+(($AX$12)*IF(Table2[[#This Row],[CorrectAwayScorePrediction]]="Y", 1, 0))+(($AX$13)*IF(Table2[[#This Row],[CorrectHomeScorePrediction]]="Y", 1, 0))</f>
        <v>0</v>
      </c>
      <c r="AD1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$AV$31:$AV$40)), 0) &gt; 0, 1, 0) + IF(IFERROR(FIND(Table2[[#This Row],[HomeTeam]], _xlfn.TEXTJOIN(";", 1, $AV$31:$AV$40)),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2">
        <f>(($AX$11)*IF(Table2[[#This Row],[CorrectWinnerPrediction]]="Y", 1, 0))+(($AX$12)*IF(Table2[[#This Row],[CorrectAwayScorePrediction]]="Y", 1, 0))+(($AX$13)*IF(Table2[[#This Row],[CorrectHomeScorePrediction]]="Y", 1, 0))</f>
        <v>0</v>
      </c>
      <c r="AD1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$AV$31:$AV$40)), 0) &gt; 0, 1, 0) + IF(IFERROR(FIND(Table2[[#This Row],[HomeTeam]], _xlfn.TEXTJOIN(";", 1, $AV$31:$AV$40)),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2">
        <f>(($AX$11)*IF(Table2[[#This Row],[CorrectWinnerPrediction]]="Y", 1, 0))+(($AX$12)*IF(Table2[[#This Row],[CorrectAwayScorePrediction]]="Y", 1, 0))+(($AX$13)*IF(Table2[[#This Row],[CorrectHomeScorePrediction]]="Y", 1, 0))</f>
        <v>0</v>
      </c>
      <c r="AD12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$AV$31:$AV$40)), 0) &gt; 0, 1, 0) + IF(IFERROR(FIND(Table2[[#This Row],[HomeTeam]], _xlfn.TEXTJOIN(";", 1, $AV$31:$AV$40)),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2">
        <f>(($AX$11)*IF(Table2[[#This Row],[CorrectWinnerPrediction]]="Y", 1, 0))+(($AX$12)*IF(Table2[[#This Row],[CorrectAwayScorePrediction]]="Y", 1, 0))+(($AX$13)*IF(Table2[[#This Row],[CorrectHomeScorePrediction]]="Y", 1, 0))</f>
        <v>0</v>
      </c>
      <c r="AD1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$AV$31:$AV$40)), 0) &gt; 0, 1, 0) + IF(IFERROR(FIND(Table2[[#This Row],[HomeTeam]], _xlfn.TEXTJOIN(";", 1, $AV$31:$AV$40)),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2">
        <f>(($AX$11)*IF(Table2[[#This Row],[CorrectWinnerPrediction]]="Y", 1, 0))+(($AX$12)*IF(Table2[[#This Row],[CorrectAwayScorePrediction]]="Y", 1, 0))+(($AX$13)*IF(Table2[[#This Row],[CorrectHomeScorePrediction]]="Y", 1, 0))</f>
        <v>0</v>
      </c>
      <c r="AD1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$AV$31:$AV$40)), 0) &gt; 0, 1, 0) + IF(IFERROR(FIND(Table2[[#This Row],[HomeTeam]], _xlfn.TEXTJOIN(";", 1, $AV$31:$AV$40)),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2">
        <f>(($AX$11)*IF(Table2[[#This Row],[CorrectWinnerPrediction]]="Y", 1, 0))+(($AX$12)*IF(Table2[[#This Row],[CorrectAwayScorePrediction]]="Y", 1, 0))+(($AX$13)*IF(Table2[[#This Row],[CorrectHomeScorePrediction]]="Y", 1, 0))</f>
        <v>0</v>
      </c>
      <c r="AD1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$AV$31:$AV$40)), 0) &gt; 0, 1, 0) + IF(IFERROR(FIND(Table2[[#This Row],[HomeTeam]], _xlfn.TEXTJOIN(";", 1, $AV$31:$AV$40)),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2">
        <f>(($AX$11)*IF(Table2[[#This Row],[CorrectWinnerPrediction]]="Y", 1, 0))+(($AX$12)*IF(Table2[[#This Row],[CorrectAwayScorePrediction]]="Y", 1, 0))+(($AX$13)*IF(Table2[[#This Row],[CorrectHomeScorePrediction]]="Y", 1, 0))</f>
        <v>0</v>
      </c>
      <c r="AD1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$AV$31:$AV$40)), 0) &gt; 0, 1, 0) + IF(IFERROR(FIND(Table2[[#This Row],[HomeTeam]], _xlfn.TEXTJOIN(";", 1, $AV$31:$AV$40)),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2">
        <f>(($AX$11)*IF(Table2[[#This Row],[CorrectWinnerPrediction]]="Y", 1, 0))+(($AX$12)*IF(Table2[[#This Row],[CorrectAwayScorePrediction]]="Y", 1, 0))+(($AX$13)*IF(Table2[[#This Row],[CorrectHomeScorePrediction]]="Y", 1, 0))</f>
        <v>0</v>
      </c>
      <c r="AD1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$AV$31:$AV$40)), 0) &gt; 0, 1, 0) + IF(IFERROR(FIND(Table2[[#This Row],[HomeTeam]], _xlfn.TEXTJOIN(";", 1, $AV$31:$AV$40)),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1">
        <f>(($AX$11)*IF(Table2[[#This Row],[CorrectWinnerPrediction]]="Y", 1, 0))+(($AX$12)*IF(Table2[[#This Row],[CorrectAwayScorePrediction]]="Y", 1, 0))+(($AX$13)*IF(Table2[[#This Row],[CorrectHomeScorePrediction]]="Y", 1, 0))</f>
        <v>0</v>
      </c>
      <c r="AD1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$AV$31:$AV$40)), 0) &gt; 0, 1, 0) + IF(IFERROR(FIND(Table2[[#This Row],[HomeTeam]], _xlfn.TEXTJOIN(";", 1, $AV$31:$AV$40)),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2">
        <f>(($AX$11)*IF(Table2[[#This Row],[CorrectWinnerPrediction]]="Y", 1, 0))+(($AX$12)*IF(Table2[[#This Row],[CorrectAwayScorePrediction]]="Y", 1, 0))+(($AX$13)*IF(Table2[[#This Row],[CorrectHomeScorePrediction]]="Y", 1, 0))</f>
        <v>0</v>
      </c>
      <c r="AD1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$AV$31:$AV$40)), 0) &gt; 0, 1, 0) + IF(IFERROR(FIND(Table2[[#This Row],[HomeTeam]], _xlfn.TEXTJOIN(";", 1, $AV$31:$AV$40)),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2">
        <f>(($AX$11)*IF(Table2[[#This Row],[CorrectWinnerPrediction]]="Y", 1, 0))+(($AX$12)*IF(Table2[[#This Row],[CorrectAwayScorePrediction]]="Y", 1, 0))+(($AX$13)*IF(Table2[[#This Row],[CorrectHomeScorePrediction]]="Y", 1, 0))</f>
        <v>0</v>
      </c>
      <c r="AD1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$AV$31:$AV$40)), 0) &gt; 0, 1, 0) + IF(IFERROR(FIND(Table2[[#This Row],[HomeTeam]], _xlfn.TEXTJOIN(";", 1, $AV$31:$AV$40)),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2">
        <f>(($AX$11)*IF(Table2[[#This Row],[CorrectWinnerPrediction]]="Y", 1, 0))+(($AX$12)*IF(Table2[[#This Row],[CorrectAwayScorePrediction]]="Y", 1, 0))+(($AX$13)*IF(Table2[[#This Row],[CorrectHomeScorePrediction]]="Y", 1, 0))</f>
        <v>0</v>
      </c>
      <c r="AD1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$AV$31:$AV$40)), 0) &gt; 0, 1, 0) + IF(IFERROR(FIND(Table2[[#This Row],[HomeTeam]], _xlfn.TEXTJOIN(";", 1, $AV$31:$AV$40)),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2">
        <f>(($AX$11)*IF(Table2[[#This Row],[CorrectWinnerPrediction]]="Y", 1, 0))+(($AX$12)*IF(Table2[[#This Row],[CorrectAwayScorePrediction]]="Y", 1, 0))+(($AX$13)*IF(Table2[[#This Row],[CorrectHomeScorePrediction]]="Y", 1, 0))</f>
        <v>0</v>
      </c>
      <c r="AD1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$AV$31:$AV$40)), 0) &gt; 0, 1, 0) + IF(IFERROR(FIND(Table2[[#This Row],[HomeTeam]], _xlfn.TEXTJOIN(";", 1, $AV$31:$AV$40)),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1">
        <f>(($AX$11)*IF(Table2[[#This Row],[CorrectWinnerPrediction]]="Y", 1, 0))+(($AX$12)*IF(Table2[[#This Row],[CorrectAwayScorePrediction]]="Y", 1, 0))+(($AX$13)*IF(Table2[[#This Row],[CorrectHomeScorePrediction]]="Y", 1, 0))</f>
        <v>0</v>
      </c>
      <c r="AD12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$AV$31:$AV$40)), 0) &gt; 0, 1, 0) + IF(IFERROR(FIND(Table2[[#This Row],[HomeTeam]], _xlfn.TEXTJOIN(";", 1, $AV$31:$AV$40)),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2">
        <f>(($AX$11)*IF(Table2[[#This Row],[CorrectWinnerPrediction]]="Y", 1, 0))+(($AX$12)*IF(Table2[[#This Row],[CorrectAwayScorePrediction]]="Y", 1, 0))+(($AX$13)*IF(Table2[[#This Row],[CorrectHomeScorePrediction]]="Y", 1, 0))</f>
        <v>0</v>
      </c>
      <c r="AD1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$AV$31:$AV$40)), 0) &gt; 0, 1, 0) + IF(IFERROR(FIND(Table2[[#This Row],[HomeTeam]], _xlfn.TEXTJOIN(";", 1, $AV$31:$AV$40)),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2">
        <f>(($AX$11)*IF(Table2[[#This Row],[CorrectWinnerPrediction]]="Y", 1, 0))+(($AX$12)*IF(Table2[[#This Row],[CorrectAwayScorePrediction]]="Y", 1, 0))+(($AX$13)*IF(Table2[[#This Row],[CorrectHomeScorePrediction]]="Y", 1, 0))</f>
        <v>0</v>
      </c>
      <c r="AD12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$AV$31:$AV$40)), 0) &gt; 0, 1, 0) + IF(IFERROR(FIND(Table2[[#This Row],[HomeTeam]], _xlfn.TEXTJOIN(";", 1, $AV$31:$AV$40)),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2">
        <f>(($AX$11)*IF(Table2[[#This Row],[CorrectWinnerPrediction]]="Y", 1, 0))+(($AX$12)*IF(Table2[[#This Row],[CorrectAwayScorePrediction]]="Y", 1, 0))+(($AX$13)*IF(Table2[[#This Row],[CorrectHomeScorePrediction]]="Y", 1, 0))</f>
        <v>0</v>
      </c>
      <c r="AD1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$AV$31:$AV$40)), 0) &gt; 0, 1, 0) + IF(IFERROR(FIND(Table2[[#This Row],[HomeTeam]], _xlfn.TEXTJOIN(";", 1, $AV$31:$AV$40)),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2">
        <f>(($AX$11)*IF(Table2[[#This Row],[CorrectWinnerPrediction]]="Y", 1, 0))+(($AX$12)*IF(Table2[[#This Row],[CorrectAwayScorePrediction]]="Y", 1, 0))+(($AX$13)*IF(Table2[[#This Row],[CorrectHomeScorePrediction]]="Y", 1, 0))</f>
        <v>0</v>
      </c>
      <c r="AD1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$AV$31:$AV$40)), 0) &gt; 0, 1, 0) + IF(IFERROR(FIND(Table2[[#This Row],[HomeTeam]], _xlfn.TEXTJOIN(";", 1, $AV$31:$AV$40)),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2">
        <f>(($AX$11)*IF(Table2[[#This Row],[CorrectWinnerPrediction]]="Y", 1, 0))+(($AX$12)*IF(Table2[[#This Row],[CorrectAwayScorePrediction]]="Y", 1, 0))+(($AX$13)*IF(Table2[[#This Row],[CorrectHomeScorePrediction]]="Y", 1, 0))</f>
        <v>0</v>
      </c>
      <c r="AD1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$AV$31:$AV$40)), 0) &gt; 0, 1, 0) + IF(IFERROR(FIND(Table2[[#This Row],[HomeTeam]], _xlfn.TEXTJOIN(";", 1, $AV$31:$AV$40)),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2">
        <f>(($AX$11)*IF(Table2[[#This Row],[CorrectWinnerPrediction]]="Y", 1, 0))+(($AX$12)*IF(Table2[[#This Row],[CorrectAwayScorePrediction]]="Y", 1, 0))+(($AX$13)*IF(Table2[[#This Row],[CorrectHomeScorePrediction]]="Y", 1, 0))</f>
        <v>0</v>
      </c>
      <c r="AD1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$AV$31:$AV$40)), 0) &gt; 0, 1, 0) + IF(IFERROR(FIND(Table2[[#This Row],[HomeTeam]], _xlfn.TEXTJOIN(";", 1, $AV$31:$AV$40)),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2">
        <f>(($AX$11)*IF(Table2[[#This Row],[CorrectWinnerPrediction]]="Y", 1, 0))+(($AX$12)*IF(Table2[[#This Row],[CorrectAwayScorePrediction]]="Y", 1, 0))+(($AX$13)*IF(Table2[[#This Row],[CorrectHomeScorePrediction]]="Y", 1, 0))</f>
        <v>0</v>
      </c>
      <c r="AD12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$AV$31:$AV$40)), 0) &gt; 0, 1, 0) + IF(IFERROR(FIND(Table2[[#This Row],[HomeTeam]], _xlfn.TEXTJOIN(";", 1, $AV$31:$AV$40)),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2">
        <f>(($AX$11)*IF(Table2[[#This Row],[CorrectWinnerPrediction]]="Y", 1, 0))+(($AX$12)*IF(Table2[[#This Row],[CorrectAwayScorePrediction]]="Y", 1, 0))+(($AX$13)*IF(Table2[[#This Row],[CorrectHomeScorePrediction]]="Y", 1, 0))</f>
        <v>0</v>
      </c>
      <c r="AD1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$AV$31:$AV$40)), 0) &gt; 0, 1, 0) + IF(IFERROR(FIND(Table2[[#This Row],[HomeTeam]], _xlfn.TEXTJOIN(";", 1, $AV$31:$AV$40)),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2">
        <f>(($AX$11)*IF(Table2[[#This Row],[CorrectWinnerPrediction]]="Y", 1, 0))+(($AX$12)*IF(Table2[[#This Row],[CorrectAwayScorePrediction]]="Y", 1, 0))+(($AX$13)*IF(Table2[[#This Row],[CorrectHomeScorePrediction]]="Y", 1, 0))</f>
        <v>0</v>
      </c>
      <c r="AD1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$AV$31:$AV$40)), 0) &gt; 0, 1, 0) + IF(IFERROR(FIND(Table2[[#This Row],[HomeTeam]], _xlfn.TEXTJOIN(";", 1, $AV$31:$AV$40)),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1">
        <f>(($AX$11)*IF(Table2[[#This Row],[CorrectWinnerPrediction]]="Y", 1, 0))+(($AX$12)*IF(Table2[[#This Row],[CorrectAwayScorePrediction]]="Y", 1, 0))+(($AX$13)*IF(Table2[[#This Row],[CorrectHomeScorePrediction]]="Y", 1, 0))</f>
        <v>0</v>
      </c>
      <c r="AD126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$AV$31:$AV$40)), 0) &gt; 0, 1, 0) + IF(IFERROR(FIND(Table2[[#This Row],[HomeTeam]], _xlfn.TEXTJOIN(";", 1, $AV$31:$AV$40)),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2">
        <f>(($AX$11)*IF(Table2[[#This Row],[CorrectWinnerPrediction]]="Y", 1, 0))+(($AX$12)*IF(Table2[[#This Row],[CorrectAwayScorePrediction]]="Y", 1, 0))+(($AX$13)*IF(Table2[[#This Row],[CorrectHomeScorePrediction]]="Y", 1, 0))</f>
        <v>0</v>
      </c>
      <c r="AD1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$AV$31:$AV$40)), 0) &gt; 0, 1, 0) + IF(IFERROR(FIND(Table2[[#This Row],[HomeTeam]], _xlfn.TEXTJOIN(";", 1, $AV$31:$AV$40)),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2">
        <f>(($AX$11)*IF(Table2[[#This Row],[CorrectWinnerPrediction]]="Y", 1, 0))+(($AX$12)*IF(Table2[[#This Row],[CorrectAwayScorePrediction]]="Y", 1, 0))+(($AX$13)*IF(Table2[[#This Row],[CorrectHomeScorePrediction]]="Y", 1, 0))</f>
        <v>0</v>
      </c>
      <c r="AD1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$AV$31:$AV$40)), 0) &gt; 0, 1, 0) + IF(IFERROR(FIND(Table2[[#This Row],[HomeTeam]], _xlfn.TEXTJOIN(";", 1, $AV$31:$AV$40)),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2">
        <f>(($AX$11)*IF(Table2[[#This Row],[CorrectWinnerPrediction]]="Y", 1, 0))+(($AX$12)*IF(Table2[[#This Row],[CorrectAwayScorePrediction]]="Y", 1, 0))+(($AX$13)*IF(Table2[[#This Row],[CorrectHomeScorePrediction]]="Y", 1, 0))</f>
        <v>0</v>
      </c>
      <c r="AD1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$AV$31:$AV$40)), 0) &gt; 0, 1, 0) + IF(IFERROR(FIND(Table2[[#This Row],[HomeTeam]], _xlfn.TEXTJOIN(";", 1, $AV$31:$AV$40)),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2">
        <f>(($AX$11)*IF(Table2[[#This Row],[CorrectWinnerPrediction]]="Y", 1, 0))+(($AX$12)*IF(Table2[[#This Row],[CorrectAwayScorePrediction]]="Y", 1, 0))+(($AX$13)*IF(Table2[[#This Row],[CorrectHomeScorePrediction]]="Y", 1, 0))</f>
        <v>0</v>
      </c>
      <c r="AD1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$AV$31:$AV$40)), 0) &gt; 0, 1, 0) + IF(IFERROR(FIND(Table2[[#This Row],[HomeTeam]], _xlfn.TEXTJOIN(";", 1, $AV$31:$AV$40)),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1">
        <f>(($AX$11)*IF(Table2[[#This Row],[CorrectWinnerPrediction]]="Y", 1, 0))+(($AX$12)*IF(Table2[[#This Row],[CorrectAwayScorePrediction]]="Y", 1, 0))+(($AX$13)*IF(Table2[[#This Row],[CorrectHomeScorePrediction]]="Y", 1, 0))</f>
        <v>0</v>
      </c>
      <c r="AD126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$AV$31:$AV$40)), 0) &gt; 0, 1, 0) + IF(IFERROR(FIND(Table2[[#This Row],[HomeTeam]], _xlfn.TEXTJOIN(";", 1, $AV$31:$AV$40)),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2">
        <f>(($AX$11)*IF(Table2[[#This Row],[CorrectWinnerPrediction]]="Y", 1, 0))+(($AX$12)*IF(Table2[[#This Row],[CorrectAwayScorePrediction]]="Y", 1, 0))+(($AX$13)*IF(Table2[[#This Row],[CorrectHomeScorePrediction]]="Y", 1, 0))</f>
        <v>0</v>
      </c>
      <c r="AD1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$AV$31:$AV$40)), 0) &gt; 0, 1, 0) + IF(IFERROR(FIND(Table2[[#This Row],[HomeTeam]], _xlfn.TEXTJOIN(";", 1, $AV$31:$AV$40)),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2">
        <f>(($AX$11)*IF(Table2[[#This Row],[CorrectWinnerPrediction]]="Y", 1, 0))+(($AX$12)*IF(Table2[[#This Row],[CorrectAwayScorePrediction]]="Y", 1, 0))+(($AX$13)*IF(Table2[[#This Row],[CorrectHomeScorePrediction]]="Y", 1, 0))</f>
        <v>0</v>
      </c>
      <c r="AD12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$AV$31:$AV$40)), 0) &gt; 0, 1, 0) + IF(IFERROR(FIND(Table2[[#This Row],[HomeTeam]], _xlfn.TEXTJOIN(";", 1, $AV$31:$AV$40)),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2">
        <f>(($AX$11)*IF(Table2[[#This Row],[CorrectWinnerPrediction]]="Y", 1, 0))+(($AX$12)*IF(Table2[[#This Row],[CorrectAwayScorePrediction]]="Y", 1, 0))+(($AX$13)*IF(Table2[[#This Row],[CorrectHomeScorePrediction]]="Y", 1, 0))</f>
        <v>0</v>
      </c>
      <c r="AD1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$AV$31:$AV$40)), 0) &gt; 0, 1, 0) + IF(IFERROR(FIND(Table2[[#This Row],[HomeTeam]], _xlfn.TEXTJOIN(";", 1, $AV$31:$AV$40)),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2">
        <f>(($AX$11)*IF(Table2[[#This Row],[CorrectWinnerPrediction]]="Y", 1, 0))+(($AX$12)*IF(Table2[[#This Row],[CorrectAwayScorePrediction]]="Y", 1, 0))+(($AX$13)*IF(Table2[[#This Row],[CorrectHomeScorePrediction]]="Y", 1, 0))</f>
        <v>0</v>
      </c>
      <c r="AD1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$AV$31:$AV$40)), 0) &gt; 0, 1, 0) + IF(IFERROR(FIND(Table2[[#This Row],[HomeTeam]], _xlfn.TEXTJOIN(";", 1, $AV$31:$AV$40)),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2">
        <f>(($AX$11)*IF(Table2[[#This Row],[CorrectWinnerPrediction]]="Y", 1, 0))+(($AX$12)*IF(Table2[[#This Row],[CorrectAwayScorePrediction]]="Y", 1, 0))+(($AX$13)*IF(Table2[[#This Row],[CorrectHomeScorePrediction]]="Y", 1, 0))</f>
        <v>0</v>
      </c>
      <c r="AD1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$AV$31:$AV$40)), 0) &gt; 0, 1, 0) + IF(IFERROR(FIND(Table2[[#This Row],[HomeTeam]], _xlfn.TEXTJOIN(";", 1, $AV$31:$AV$40)),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2">
        <f>(($AX$11)*IF(Table2[[#This Row],[CorrectWinnerPrediction]]="Y", 1, 0))+(($AX$12)*IF(Table2[[#This Row],[CorrectAwayScorePrediction]]="Y", 1, 0))+(($AX$13)*IF(Table2[[#This Row],[CorrectHomeScorePrediction]]="Y", 1, 0))</f>
        <v>0</v>
      </c>
      <c r="AD1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$AV$31:$AV$40)), 0) &gt; 0, 1, 0) + IF(IFERROR(FIND(Table2[[#This Row],[HomeTeam]], _xlfn.TEXTJOIN(";", 1, $AV$31:$AV$40)),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2">
        <f>(($AX$11)*IF(Table2[[#This Row],[CorrectWinnerPrediction]]="Y", 1, 0))+(($AX$12)*IF(Table2[[#This Row],[CorrectAwayScorePrediction]]="Y", 1, 0))+(($AX$13)*IF(Table2[[#This Row],[CorrectHomeScorePrediction]]="Y", 1, 0))</f>
        <v>0</v>
      </c>
      <c r="AD12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$AV$31:$AV$40)), 0) &gt; 0, 1, 0) + IF(IFERROR(FIND(Table2[[#This Row],[HomeTeam]], _xlfn.TEXTJOIN(";", 1, $AV$31:$AV$40)),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2">
        <f>(($AX$11)*IF(Table2[[#This Row],[CorrectWinnerPrediction]]="Y", 1, 0))+(($AX$12)*IF(Table2[[#This Row],[CorrectAwayScorePrediction]]="Y", 1, 0))+(($AX$13)*IF(Table2[[#This Row],[CorrectHomeScorePrediction]]="Y", 1, 0))</f>
        <v>0</v>
      </c>
      <c r="AD1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$AV$31:$AV$40)), 0) &gt; 0, 1, 0) + IF(IFERROR(FIND(Table2[[#This Row],[HomeTeam]], _xlfn.TEXTJOIN(";", 1, $AV$31:$AV$40)),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2">
        <f>(($AX$11)*IF(Table2[[#This Row],[CorrectWinnerPrediction]]="Y", 1, 0))+(($AX$12)*IF(Table2[[#This Row],[CorrectAwayScorePrediction]]="Y", 1, 0))+(($AX$13)*IF(Table2[[#This Row],[CorrectHomeScorePrediction]]="Y", 1, 0))</f>
        <v>0</v>
      </c>
      <c r="AD1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$AV$31:$AV$40)), 0) &gt; 0, 1, 0) + IF(IFERROR(FIND(Table2[[#This Row],[HomeTeam]], _xlfn.TEXTJOIN(";", 1, $AV$31:$AV$40)),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2">
        <f>(($AX$11)*IF(Table2[[#This Row],[CorrectWinnerPrediction]]="Y", 1, 0))+(($AX$12)*IF(Table2[[#This Row],[CorrectAwayScorePrediction]]="Y", 1, 0))+(($AX$13)*IF(Table2[[#This Row],[CorrectHomeScorePrediction]]="Y", 1, 0))</f>
        <v>0</v>
      </c>
      <c r="AD1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$AV$31:$AV$40)), 0) &gt; 0, 1, 0) + IF(IFERROR(FIND(Table2[[#This Row],[HomeTeam]], _xlfn.TEXTJOIN(";", 1, $AV$31:$AV$40)),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1">
        <f>(($AX$11)*IF(Table2[[#This Row],[CorrectWinnerPrediction]]="Y", 1, 0))+(($AX$12)*IF(Table2[[#This Row],[CorrectAwayScorePrediction]]="Y", 1, 0))+(($AX$13)*IF(Table2[[#This Row],[CorrectHomeScorePrediction]]="Y", 1, 0))</f>
        <v>0</v>
      </c>
      <c r="AD12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$AV$31:$AV$40)), 0) &gt; 0, 1, 0) + IF(IFERROR(FIND(Table2[[#This Row],[HomeTeam]], _xlfn.TEXTJOIN(";", 1, $AV$31:$AV$40)),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2">
        <f>(($AX$11)*IF(Table2[[#This Row],[CorrectWinnerPrediction]]="Y", 1, 0))+(($AX$12)*IF(Table2[[#This Row],[CorrectAwayScorePrediction]]="Y", 1, 0))+(($AX$13)*IF(Table2[[#This Row],[CorrectHomeScorePrediction]]="Y", 1, 0))</f>
        <v>0</v>
      </c>
      <c r="AD1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$AV$31:$AV$40)), 0) &gt; 0, 1, 0) + IF(IFERROR(FIND(Table2[[#This Row],[HomeTeam]], _xlfn.TEXTJOIN(";", 1, $AV$31:$AV$40)),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2">
        <f>(($AX$11)*IF(Table2[[#This Row],[CorrectWinnerPrediction]]="Y", 1, 0))+(($AX$12)*IF(Table2[[#This Row],[CorrectAwayScorePrediction]]="Y", 1, 0))+(($AX$13)*IF(Table2[[#This Row],[CorrectHomeScorePrediction]]="Y", 1, 0))</f>
        <v>0</v>
      </c>
      <c r="AD1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$AV$31:$AV$40)), 0) &gt; 0, 1, 0) + IF(IFERROR(FIND(Table2[[#This Row],[HomeTeam]], _xlfn.TEXTJOIN(";", 1, $AV$31:$AV$40)),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2">
        <f>(($AX$11)*IF(Table2[[#This Row],[CorrectWinnerPrediction]]="Y", 1, 0))+(($AX$12)*IF(Table2[[#This Row],[CorrectAwayScorePrediction]]="Y", 1, 0))+(($AX$13)*IF(Table2[[#This Row],[CorrectHomeScorePrediction]]="Y", 1, 0))</f>
        <v>0</v>
      </c>
      <c r="AD1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$AV$31:$AV$40)), 0) &gt; 0, 1, 0) + IF(IFERROR(FIND(Table2[[#This Row],[HomeTeam]], _xlfn.TEXTJOIN(";", 1, $AV$31:$AV$40)),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2">
        <f>(($AX$11)*IF(Table2[[#This Row],[CorrectWinnerPrediction]]="Y", 1, 0))+(($AX$12)*IF(Table2[[#This Row],[CorrectAwayScorePrediction]]="Y", 1, 0))+(($AX$13)*IF(Table2[[#This Row],[CorrectHomeScorePrediction]]="Y", 1, 0))</f>
        <v>0</v>
      </c>
      <c r="AD1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$AV$31:$AV$40)), 0) &gt; 0, 1, 0) + IF(IFERROR(FIND(Table2[[#This Row],[HomeTeam]], _xlfn.TEXTJOIN(";", 1, $AV$31:$AV$40)),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2">
        <f>(($AX$11)*IF(Table2[[#This Row],[CorrectWinnerPrediction]]="Y", 1, 0))+(($AX$12)*IF(Table2[[#This Row],[CorrectAwayScorePrediction]]="Y", 1, 0))+(($AX$13)*IF(Table2[[#This Row],[CorrectHomeScorePrediction]]="Y", 1, 0))</f>
        <v>0</v>
      </c>
      <c r="AD1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$AV$31:$AV$40)), 0) &gt; 0, 1, 0) + IF(IFERROR(FIND(Table2[[#This Row],[HomeTeam]], _xlfn.TEXTJOIN(";", 1, $AV$31:$AV$40)),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2">
        <f>(($AX$11)*IF(Table2[[#This Row],[CorrectWinnerPrediction]]="Y", 1, 0))+(($AX$12)*IF(Table2[[#This Row],[CorrectAwayScorePrediction]]="Y", 1, 0))+(($AX$13)*IF(Table2[[#This Row],[CorrectHomeScorePrediction]]="Y", 1, 0))</f>
        <v>0</v>
      </c>
      <c r="AD1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$AV$31:$AV$40)), 0) &gt; 0, 1, 0) + IF(IFERROR(FIND(Table2[[#This Row],[HomeTeam]], _xlfn.TEXTJOIN(";", 1, $AV$31:$AV$40)),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2">
        <f>(($AX$11)*IF(Table2[[#This Row],[CorrectWinnerPrediction]]="Y", 1, 0))+(($AX$12)*IF(Table2[[#This Row],[CorrectAwayScorePrediction]]="Y", 1, 0))+(($AX$13)*IF(Table2[[#This Row],[CorrectHomeScorePrediction]]="Y", 1, 0))</f>
        <v>0</v>
      </c>
      <c r="AD1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$AV$31:$AV$40)), 0) &gt; 0, 1, 0) + IF(IFERROR(FIND(Table2[[#This Row],[HomeTeam]], _xlfn.TEXTJOIN(";", 1, $AV$31:$AV$40)),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2">
        <f>(($AX$11)*IF(Table2[[#This Row],[CorrectWinnerPrediction]]="Y", 1, 0))+(($AX$12)*IF(Table2[[#This Row],[CorrectAwayScorePrediction]]="Y", 1, 0))+(($AX$13)*IF(Table2[[#This Row],[CorrectHomeScorePrediction]]="Y", 1, 0))</f>
        <v>0</v>
      </c>
      <c r="AD12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$AV$31:$AV$40)), 0) &gt; 0, 1, 0) + IF(IFERROR(FIND(Table2[[#This Row],[HomeTeam]], _xlfn.TEXTJOIN(";", 1, $AV$31:$AV$40)),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1">
        <f>(($AX$11)*IF(Table2[[#This Row],[CorrectWinnerPrediction]]="Y", 1, 0))+(($AX$12)*IF(Table2[[#This Row],[CorrectAwayScorePrediction]]="Y", 1, 0))+(($AX$13)*IF(Table2[[#This Row],[CorrectHomeScorePrediction]]="Y", 1, 0))</f>
        <v>0</v>
      </c>
      <c r="AD12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$AV$31:$AV$40)), 0) &gt; 0, 1, 0) + IF(IFERROR(FIND(Table2[[#This Row],[HomeTeam]], _xlfn.TEXTJOIN(";", 1, $AV$31:$AV$40)),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2">
        <f>(($AX$11)*IF(Table2[[#This Row],[CorrectWinnerPrediction]]="Y", 1, 0))+(($AX$12)*IF(Table2[[#This Row],[CorrectAwayScorePrediction]]="Y", 1, 0))+(($AX$13)*IF(Table2[[#This Row],[CorrectHomeScorePrediction]]="Y", 1, 0))</f>
        <v>0</v>
      </c>
      <c r="AD1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$AV$31:$AV$40)), 0) &gt; 0, 1, 0) + IF(IFERROR(FIND(Table2[[#This Row],[HomeTeam]], _xlfn.TEXTJOIN(";", 1, $AV$31:$AV$40)),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2">
        <f>(($AX$11)*IF(Table2[[#This Row],[CorrectWinnerPrediction]]="Y", 1, 0))+(($AX$12)*IF(Table2[[#This Row],[CorrectAwayScorePrediction]]="Y", 1, 0))+(($AX$13)*IF(Table2[[#This Row],[CorrectHomeScorePrediction]]="Y", 1, 0))</f>
        <v>0</v>
      </c>
      <c r="AD1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$AV$31:$AV$40)), 0) &gt; 0, 1, 0) + IF(IFERROR(FIND(Table2[[#This Row],[HomeTeam]], _xlfn.TEXTJOIN(";", 1, $AV$31:$AV$40)),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2">
        <f>(($AX$11)*IF(Table2[[#This Row],[CorrectWinnerPrediction]]="Y", 1, 0))+(($AX$12)*IF(Table2[[#This Row],[CorrectAwayScorePrediction]]="Y", 1, 0))+(($AX$13)*IF(Table2[[#This Row],[CorrectHomeScorePrediction]]="Y", 1, 0))</f>
        <v>0</v>
      </c>
      <c r="AD12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$AV$31:$AV$40)), 0) &gt; 0, 1, 0) + IF(IFERROR(FIND(Table2[[#This Row],[HomeTeam]], _xlfn.TEXTJOIN(";", 1, $AV$31:$AV$40)),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2">
        <f>(($AX$11)*IF(Table2[[#This Row],[CorrectWinnerPrediction]]="Y", 1, 0))+(($AX$12)*IF(Table2[[#This Row],[CorrectAwayScorePrediction]]="Y", 1, 0))+(($AX$13)*IF(Table2[[#This Row],[CorrectHomeScorePrediction]]="Y", 1, 0))</f>
        <v>0</v>
      </c>
      <c r="AD1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$AV$31:$AV$40)), 0) &gt; 0, 1, 0) + IF(IFERROR(FIND(Table2[[#This Row],[HomeTeam]], _xlfn.TEXTJOIN(";", 1, $AV$31:$AV$40)),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2">
        <f>(($AX$11)*IF(Table2[[#This Row],[CorrectWinnerPrediction]]="Y", 1, 0))+(($AX$12)*IF(Table2[[#This Row],[CorrectAwayScorePrediction]]="Y", 1, 0))+(($AX$13)*IF(Table2[[#This Row],[CorrectHomeScorePrediction]]="Y", 1, 0))</f>
        <v>0</v>
      </c>
      <c r="AD1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$AV$31:$AV$40)), 0) &gt; 0, 1, 0) + IF(IFERROR(FIND(Table2[[#This Row],[HomeTeam]], _xlfn.TEXTJOIN(";", 1, $AV$31:$AV$40)),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1">
        <f>(($AX$11)*IF(Table2[[#This Row],[CorrectWinnerPrediction]]="Y", 1, 0))+(($AX$12)*IF(Table2[[#This Row],[CorrectAwayScorePrediction]]="Y", 1, 0))+(($AX$13)*IF(Table2[[#This Row],[CorrectHomeScorePrediction]]="Y", 1, 0))</f>
        <v>0</v>
      </c>
      <c r="AD12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$AV$31:$AV$40)), 0) &gt; 0, 1, 0) + IF(IFERROR(FIND(Table2[[#This Row],[HomeTeam]], _xlfn.TEXTJOIN(";", 1, $AV$31:$AV$40)),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2">
        <f>(($AX$11)*IF(Table2[[#This Row],[CorrectWinnerPrediction]]="Y", 1, 0))+(($AX$12)*IF(Table2[[#This Row],[CorrectAwayScorePrediction]]="Y", 1, 0))+(($AX$13)*IF(Table2[[#This Row],[CorrectHomeScorePrediction]]="Y", 1, 0))</f>
        <v>0</v>
      </c>
      <c r="AD1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$AV$31:$AV$40)), 0) &gt; 0, 1, 0) + IF(IFERROR(FIND(Table2[[#This Row],[HomeTeam]], _xlfn.TEXTJOIN(";", 1, $AV$31:$AV$40)),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2">
        <f>(($AX$11)*IF(Table2[[#This Row],[CorrectWinnerPrediction]]="Y", 1, 0))+(($AX$12)*IF(Table2[[#This Row],[CorrectAwayScorePrediction]]="Y", 1, 0))+(($AX$13)*IF(Table2[[#This Row],[CorrectHomeScorePrediction]]="Y", 1, 0))</f>
        <v>0</v>
      </c>
      <c r="AD1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$AV$31:$AV$40)), 0) &gt; 0, 1, 0) + IF(IFERROR(FIND(Table2[[#This Row],[HomeTeam]], _xlfn.TEXTJOIN(";", 1, $AV$31:$AV$40)),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2">
        <f>(($AX$11)*IF(Table2[[#This Row],[CorrectWinnerPrediction]]="Y", 1, 0))+(($AX$12)*IF(Table2[[#This Row],[CorrectAwayScorePrediction]]="Y", 1, 0))+(($AX$13)*IF(Table2[[#This Row],[CorrectHomeScorePrediction]]="Y", 1, 0))</f>
        <v>0</v>
      </c>
      <c r="AD12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$AV$31:$AV$40)), 0) &gt; 0, 1, 0) + IF(IFERROR(FIND(Table2[[#This Row],[HomeTeam]], _xlfn.TEXTJOIN(";", 1, $AV$31:$AV$40)),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2">
        <f>(($AX$11)*IF(Table2[[#This Row],[CorrectWinnerPrediction]]="Y", 1, 0))+(($AX$12)*IF(Table2[[#This Row],[CorrectAwayScorePrediction]]="Y", 1, 0))+(($AX$13)*IF(Table2[[#This Row],[CorrectHomeScorePrediction]]="Y", 1, 0))</f>
        <v>0</v>
      </c>
      <c r="AD1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$AV$31:$AV$40)), 0) &gt; 0, 1, 0) + IF(IFERROR(FIND(Table2[[#This Row],[HomeTeam]], _xlfn.TEXTJOIN(";", 1, $AV$31:$AV$40)),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2">
        <f>(($AX$11)*IF(Table2[[#This Row],[CorrectWinnerPrediction]]="Y", 1, 0))+(($AX$12)*IF(Table2[[#This Row],[CorrectAwayScorePrediction]]="Y", 1, 0))+(($AX$13)*IF(Table2[[#This Row],[CorrectHomeScorePrediction]]="Y", 1, 0))</f>
        <v>0</v>
      </c>
      <c r="AD1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$AV$31:$AV$40)), 0) &gt; 0, 1, 0) + IF(IFERROR(FIND(Table2[[#This Row],[HomeTeam]], _xlfn.TEXTJOIN(";", 1, $AV$31:$AV$40)),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2">
        <f>(($AX$11)*IF(Table2[[#This Row],[CorrectWinnerPrediction]]="Y", 1, 0))+(($AX$12)*IF(Table2[[#This Row],[CorrectAwayScorePrediction]]="Y", 1, 0))+(($AX$13)*IF(Table2[[#This Row],[CorrectHomeScorePrediction]]="Y", 1, 0))</f>
        <v>0</v>
      </c>
      <c r="AD1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$AV$31:$AV$40)), 0) &gt; 0, 1, 0) + IF(IFERROR(FIND(Table2[[#This Row],[HomeTeam]], _xlfn.TEXTJOIN(";", 1, $AV$31:$AV$40)),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2">
        <f>(($AX$11)*IF(Table2[[#This Row],[CorrectWinnerPrediction]]="Y", 1, 0))+(($AX$12)*IF(Table2[[#This Row],[CorrectAwayScorePrediction]]="Y", 1, 0))+(($AX$13)*IF(Table2[[#This Row],[CorrectHomeScorePrediction]]="Y", 1, 0))</f>
        <v>0</v>
      </c>
      <c r="AD1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$AV$31:$AV$40)), 0) &gt; 0, 1, 0) + IF(IFERROR(FIND(Table2[[#This Row],[HomeTeam]], _xlfn.TEXTJOIN(";", 1, $AV$31:$AV$40)),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2">
        <f>(($AX$11)*IF(Table2[[#This Row],[CorrectWinnerPrediction]]="Y", 1, 0))+(($AX$12)*IF(Table2[[#This Row],[CorrectAwayScorePrediction]]="Y", 1, 0))+(($AX$13)*IF(Table2[[#This Row],[CorrectHomeScorePrediction]]="Y", 1, 0))</f>
        <v>0</v>
      </c>
      <c r="AD1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$AV$31:$AV$40)), 0) &gt; 0, 1, 0) + IF(IFERROR(FIND(Table2[[#This Row],[HomeTeam]], _xlfn.TEXTJOIN(";", 1, $AV$31:$AV$40)),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2">
        <f>(($AX$11)*IF(Table2[[#This Row],[CorrectWinnerPrediction]]="Y", 1, 0))+(($AX$12)*IF(Table2[[#This Row],[CorrectAwayScorePrediction]]="Y", 1, 0))+(($AX$13)*IF(Table2[[#This Row],[CorrectHomeScorePrediction]]="Y", 1, 0))</f>
        <v>0</v>
      </c>
      <c r="AD1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$AV$31:$AV$40)), 0) &gt; 0, 1, 0) + IF(IFERROR(FIND(Table2[[#This Row],[HomeTeam]], _xlfn.TEXTJOIN(";", 1, $AV$31:$AV$40)),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1">
        <f>(($AX$11)*IF(Table2[[#This Row],[CorrectWinnerPrediction]]="Y", 1, 0))+(($AX$12)*IF(Table2[[#This Row],[CorrectAwayScorePrediction]]="Y", 1, 0))+(($AX$13)*IF(Table2[[#This Row],[CorrectHomeScorePrediction]]="Y", 1, 0))</f>
        <v>0</v>
      </c>
      <c r="AD1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$AV$31:$AV$40)), 0) &gt; 0, 1, 0) + IF(IFERROR(FIND(Table2[[#This Row],[HomeTeam]], _xlfn.TEXTJOIN(";", 1, $AV$31:$AV$40)),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2">
        <f>(($AX$11)*IF(Table2[[#This Row],[CorrectWinnerPrediction]]="Y", 1, 0))+(($AX$12)*IF(Table2[[#This Row],[CorrectAwayScorePrediction]]="Y", 1, 0))+(($AX$13)*IF(Table2[[#This Row],[CorrectHomeScorePrediction]]="Y", 1, 0))</f>
        <v>0</v>
      </c>
      <c r="AD1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$AV$31:$AV$40)), 0) &gt; 0, 1, 0) + IF(IFERROR(FIND(Table2[[#This Row],[HomeTeam]], _xlfn.TEXTJOIN(";", 1, $AV$31:$AV$40)),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2">
        <f>(($AX$11)*IF(Table2[[#This Row],[CorrectWinnerPrediction]]="Y", 1, 0))+(($AX$12)*IF(Table2[[#This Row],[CorrectAwayScorePrediction]]="Y", 1, 0))+(($AX$13)*IF(Table2[[#This Row],[CorrectHomeScorePrediction]]="Y", 1, 0))</f>
        <v>0</v>
      </c>
      <c r="AD1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$AV$31:$AV$40)), 0) &gt; 0, 1, 0) + IF(IFERROR(FIND(Table2[[#This Row],[HomeTeam]], _xlfn.TEXTJOIN(";", 1, $AV$31:$AV$40)),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2">
        <f>(($AX$11)*IF(Table2[[#This Row],[CorrectWinnerPrediction]]="Y", 1, 0))+(($AX$12)*IF(Table2[[#This Row],[CorrectAwayScorePrediction]]="Y", 1, 0))+(($AX$13)*IF(Table2[[#This Row],[CorrectHomeScorePrediction]]="Y", 1, 0))</f>
        <v>0</v>
      </c>
      <c r="AD1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$AV$31:$AV$40)), 0) &gt; 0, 1, 0) + IF(IFERROR(FIND(Table2[[#This Row],[HomeTeam]], _xlfn.TEXTJOIN(";", 1, $AV$31:$AV$40)),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2">
        <f>(($AX$11)*IF(Table2[[#This Row],[CorrectWinnerPrediction]]="Y", 1, 0))+(($AX$12)*IF(Table2[[#This Row],[CorrectAwayScorePrediction]]="Y", 1, 0))+(($AX$13)*IF(Table2[[#This Row],[CorrectHomeScorePrediction]]="Y", 1, 0))</f>
        <v>0</v>
      </c>
      <c r="AD1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$AV$31:$AV$40)), 0) &gt; 0, 1, 0) + IF(IFERROR(FIND(Table2[[#This Row],[HomeTeam]], _xlfn.TEXTJOIN(";", 1, $AV$31:$AV$40)),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2">
        <f>(($AX$11)*IF(Table2[[#This Row],[CorrectWinnerPrediction]]="Y", 1, 0))+(($AX$12)*IF(Table2[[#This Row],[CorrectAwayScorePrediction]]="Y", 1, 0))+(($AX$13)*IF(Table2[[#This Row],[CorrectHomeScorePrediction]]="Y", 1, 0))</f>
        <v>0</v>
      </c>
      <c r="AD13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$AV$31:$AV$40)), 0) &gt; 0, 1, 0) + IF(IFERROR(FIND(Table2[[#This Row],[HomeTeam]], _xlfn.TEXTJOIN(";", 1, $AV$31:$AV$40)),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1">
        <f>(($AX$11)*IF(Table2[[#This Row],[CorrectWinnerPrediction]]="Y", 1, 0))+(($AX$12)*IF(Table2[[#This Row],[CorrectAwayScorePrediction]]="Y", 1, 0))+(($AX$13)*IF(Table2[[#This Row],[CorrectHomeScorePrediction]]="Y", 1, 0))</f>
        <v>0</v>
      </c>
      <c r="AD13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$AV$31:$AV$40)), 0) &gt; 0, 1, 0) + IF(IFERROR(FIND(Table2[[#This Row],[HomeTeam]], _xlfn.TEXTJOIN(";", 1, $AV$31:$AV$40)),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2">
        <f>(($AX$11)*IF(Table2[[#This Row],[CorrectWinnerPrediction]]="Y", 1, 0))+(($AX$12)*IF(Table2[[#This Row],[CorrectAwayScorePrediction]]="Y", 1, 0))+(($AX$13)*IF(Table2[[#This Row],[CorrectHomeScorePrediction]]="Y", 1, 0))</f>
        <v>0</v>
      </c>
      <c r="AD1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$AV$31:$AV$40)), 0) &gt; 0, 1, 0) + IF(IFERROR(FIND(Table2[[#This Row],[HomeTeam]], _xlfn.TEXTJOIN(";", 1, $AV$31:$AV$40)),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2">
        <f>(($AX$11)*IF(Table2[[#This Row],[CorrectWinnerPrediction]]="Y", 1, 0))+(($AX$12)*IF(Table2[[#This Row],[CorrectAwayScorePrediction]]="Y", 1, 0))+(($AX$13)*IF(Table2[[#This Row],[CorrectHomeScorePrediction]]="Y", 1, 0))</f>
        <v>0</v>
      </c>
      <c r="AD1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$AV$31:$AV$40)), 0) &gt; 0, 1, 0) + IF(IFERROR(FIND(Table2[[#This Row],[HomeTeam]], _xlfn.TEXTJOIN(";", 1, $AV$31:$AV$40)),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2">
        <f>(($AX$11)*IF(Table2[[#This Row],[CorrectWinnerPrediction]]="Y", 1, 0))+(($AX$12)*IF(Table2[[#This Row],[CorrectAwayScorePrediction]]="Y", 1, 0))+(($AX$13)*IF(Table2[[#This Row],[CorrectHomeScorePrediction]]="Y", 1, 0))</f>
        <v>0</v>
      </c>
      <c r="AD1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$AV$31:$AV$40)), 0) &gt; 0, 1, 0) + IF(IFERROR(FIND(Table2[[#This Row],[HomeTeam]], _xlfn.TEXTJOIN(";", 1, $AV$31:$AV$40)),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2">
        <f>(($AX$11)*IF(Table2[[#This Row],[CorrectWinnerPrediction]]="Y", 1, 0))+(($AX$12)*IF(Table2[[#This Row],[CorrectAwayScorePrediction]]="Y", 1, 0))+(($AX$13)*IF(Table2[[#This Row],[CorrectHomeScorePrediction]]="Y", 1, 0))</f>
        <v>0</v>
      </c>
      <c r="AD1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$AV$31:$AV$40)), 0) &gt; 0, 1, 0) + IF(IFERROR(FIND(Table2[[#This Row],[HomeTeam]], _xlfn.TEXTJOIN(";", 1, $AV$31:$AV$40)),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2">
        <f>(($AX$11)*IF(Table2[[#This Row],[CorrectWinnerPrediction]]="Y", 1, 0))+(($AX$12)*IF(Table2[[#This Row],[CorrectAwayScorePrediction]]="Y", 1, 0))+(($AX$13)*IF(Table2[[#This Row],[CorrectHomeScorePrediction]]="Y", 1, 0))</f>
        <v>0</v>
      </c>
      <c r="AD1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$AV$31:$AV$40)), 0) &gt; 0, 1, 0) + IF(IFERROR(FIND(Table2[[#This Row],[HomeTeam]], _xlfn.TEXTJOIN(";", 1, $AV$31:$AV$40)),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2">
        <f>(($AX$11)*IF(Table2[[#This Row],[CorrectWinnerPrediction]]="Y", 1, 0))+(($AX$12)*IF(Table2[[#This Row],[CorrectAwayScorePrediction]]="Y", 1, 0))+(($AX$13)*IF(Table2[[#This Row],[CorrectHomeScorePrediction]]="Y", 1, 0))</f>
        <v>0</v>
      </c>
      <c r="AD1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$AV$31:$AV$40)), 0) &gt; 0, 1, 0) + IF(IFERROR(FIND(Table2[[#This Row],[HomeTeam]], _xlfn.TEXTJOIN(";", 1, $AV$31:$AV$40)),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K16:BL16"/>
    <mergeCell ref="BM16:BN16"/>
    <mergeCell ref="BD12:BE12"/>
    <mergeCell ref="BD3:BH3"/>
    <mergeCell ref="E1:H1"/>
    <mergeCell ref="I1:L1"/>
    <mergeCell ref="BJ3:BM3"/>
    <mergeCell ref="BD11:BE11"/>
    <mergeCell ref="BK4:BL4"/>
    <mergeCell ref="BM4:BN4"/>
  </mergeCells>
  <phoneticPr fontId="1" type="noConversion"/>
  <conditionalFormatting sqref="C1:AD1 C2:BA2 C3:Y3 C4:T7 T4:T1314 C8:Y11 C12:AH22 C23:AM662 D663:AM663 D1315:AZ1048576 AF1:AY1 AE1:AE1314 AT3:BA5 X4:Y7 AT6:AY11 BA6:BA11 AZ6:AZ12 AS12:BA16 AS17:AY17 AS18:BA22 AO23:BA1314 A1:B1048576 C664:AM1314">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4</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4</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4</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6</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6</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8</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8</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8</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8</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8</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10</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10</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10</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10</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12</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12</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14</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14</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16</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16</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16</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16</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16</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16</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16</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16</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17</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17</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17</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17</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17</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17</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17</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19</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19</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21</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21</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21</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23</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23</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24</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24</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24</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24</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26</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26</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26</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26</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28</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28</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28</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28</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28</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28</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30</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30</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30</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32</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32</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32</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32</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34</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34</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36</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36</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36</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38</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38</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40</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40</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38</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40</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39</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38</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40</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39</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38</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42</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41</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38</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42</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41</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38</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42</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41</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38</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42</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41</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38</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42</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41</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38</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44</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42</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40</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44</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42</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40</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44</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42</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40</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44</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42</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40</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44</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42</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40</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44</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44</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40</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44</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44</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40</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44</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44</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40</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44</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44</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40</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44</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41</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44</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41</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44</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46</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41</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46</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46</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41</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46</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46</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43</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47</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48</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45</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49</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48</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49</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57</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45</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49</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48</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49</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48</v>
      </c>
      <c r="G105" s="2">
        <f>SUMIFS(DataRegularSeason20242025!$AA$3:$AA$1315,DataRegularSeason20242025!$B$3:$B$1315, "&lt;=" &amp; $A105, DataRegularSeason20242025!$D$3:$D$1315, G$1)+SUMIFS(DataRegularSeason20242025!$AB$3:$AB$1315,DataRegularSeason20242025!$B$3:$B$1315, "&lt;=" &amp; $A105, DataRegularSeason20242025!$E$3:$E$1315, G$1)</f>
        <v>49</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55</v>
      </c>
      <c r="J105" s="2">
        <f>SUMIFS(DataRegularSeason20242025!$AA$3:$AA$1315,DataRegularSeason20242025!$B$3:$B$1315, "&lt;=" &amp; $A105, DataRegularSeason20242025!$D$3:$D$1315, J$1)+SUMIFS(DataRegularSeason20242025!$AB$3:$AB$1315,DataRegularSeason20242025!$B$3:$B$1315, "&lt;=" &amp; $A105, DataRegularSeason20242025!$E$3:$E$1315, J$1)</f>
        <v>57</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57</v>
      </c>
      <c r="M105" s="2">
        <f>SUMIFS(DataRegularSeason20242025!$AA$3:$AA$1315,DataRegularSeason20242025!$B$3:$B$1315, "&lt;=" &amp; $A105, DataRegularSeason20242025!$D$3:$D$1315, M$1)+SUMIFS(DataRegularSeason20242025!$AB$3:$AB$1315,DataRegularSeason20242025!$B$3:$B$1315, "&lt;=" &amp; $A105, DataRegularSeason20242025!$E$3:$E$1315, M$1)</f>
        <v>55</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46</v>
      </c>
      <c r="Q105" s="2">
        <f>SUMIFS(DataRegularSeason20242025!$AA$3:$AA$1315,DataRegularSeason20242025!$B$3:$B$1315, "&lt;=" &amp; $A105, DataRegularSeason20242025!$D$3:$D$1315, Q$1)+SUMIFS(DataRegularSeason20242025!$AB$3:$AB$1315,DataRegularSeason20242025!$B$3:$B$1315, "&lt;=" &amp; $A105, DataRegularSeason20242025!$E$3:$E$1315, Q$1)</f>
        <v>57</v>
      </c>
      <c r="R105" s="2">
        <f>SUMIFS(DataRegularSeason20242025!$AA$3:$AA$1315,DataRegularSeason20242025!$B$3:$B$1315, "&lt;=" &amp; $A105, DataRegularSeason20242025!$D$3:$D$1315, R$1)+SUMIFS(DataRegularSeason20242025!$AB$3:$AB$1315,DataRegularSeason20242025!$B$3:$B$1315, "&lt;=" &amp; $A105, DataRegularSeason20242025!$E$3:$E$1315, R$1)</f>
        <v>35</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43</v>
      </c>
      <c r="U105" s="2">
        <f>SUMIFS(DataRegularSeason20242025!$AA$3:$AA$1315,DataRegularSeason20242025!$B$3:$B$1315, "&lt;=" &amp; $A105, DataRegularSeason20242025!$D$3:$D$1315, U$1)+SUMIFS(DataRegularSeason20242025!$AB$3:$AB$1315,DataRegularSeason20242025!$B$3:$B$1315, "&lt;=" &amp; $A105, DataRegularSeason20242025!$E$3:$E$1315, U$1)</f>
        <v>47</v>
      </c>
      <c r="V105" s="2">
        <f>SUMIFS(DataRegularSeason20242025!$AA$3:$AA$1315,DataRegularSeason20242025!$B$3:$B$1315, "&lt;=" &amp; $A105, DataRegularSeason20242025!$D$3:$D$1315, V$1)+SUMIFS(DataRegularSeason20242025!$AB$3:$AB$1315,DataRegularSeason20242025!$B$3:$B$1315, "&lt;=" &amp; $A105, DataRegularSeason20242025!$E$3:$E$1315, V$1)</f>
        <v>44</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41</v>
      </c>
      <c r="Y105" s="2">
        <f>SUMIFS(DataRegularSeason20242025!$AA$3:$AA$1315,DataRegularSeason20242025!$B$3:$B$1315, "&lt;=" &amp; $A105, DataRegularSeason20242025!$D$3:$D$1315, Y$1)+SUMIFS(DataRegularSeason20242025!$AB$3:$AB$1315,DataRegularSeason20242025!$B$3:$B$1315, "&lt;=" &amp; $A105, DataRegularSeason20242025!$E$3:$E$1315, Y$1)</f>
        <v>34</v>
      </c>
      <c r="Z105" s="2">
        <f>SUMIFS(DataRegularSeason20242025!$AA$3:$AA$1315,DataRegularSeason20242025!$B$3:$B$1315, "&lt;=" &amp; $A105, DataRegularSeason20242025!$D$3:$D$1315, Z$1)+SUMIFS(DataRegularSeason20242025!$AB$3:$AB$1315,DataRegularSeason20242025!$B$3:$B$1315, "&lt;=" &amp; $A105, DataRegularSeason20242025!$E$3:$E$1315, Z$1)</f>
        <v>46</v>
      </c>
      <c r="AA105" s="2">
        <f>SUMIFS(DataRegularSeason20242025!$AA$3:$AA$1315,DataRegularSeason20242025!$B$3:$B$1315, "&lt;=" &amp; $A105, DataRegularSeason20242025!$D$3:$D$1315, AA$1)+SUMIFS(DataRegularSeason20242025!$AB$3:$AB$1315,DataRegularSeason20242025!$B$3:$B$1315, "&lt;=" &amp; $A105, DataRegularSeason20242025!$E$3:$E$1315, AA$1)</f>
        <v>49</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48</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63</v>
      </c>
      <c r="AG105" s="2">
        <f>SUMIFS(DataRegularSeason20242025!$AA$3:$AA$1315,DataRegularSeason20242025!$B$3:$B$1315, "&lt;=" &amp; $A105, DataRegularSeason20242025!$D$3:$D$1315, AG$1)+SUMIFS(DataRegularSeason20242025!$AB$3:$AB$1315,DataRegularSeason20242025!$B$3:$B$1315, "&lt;=" &amp; $A105, DataRegularSeason20242025!$E$3:$E$1315, AG$1)</f>
        <v>63</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49</v>
      </c>
      <c r="D106" s="2">
        <f>SUMIFS(DataRegularSeason20242025!$AA$3:$AA$1315,DataRegularSeason20242025!$B$3:$B$1315, "&lt;=" &amp; $A106, DataRegularSeason20242025!$D$3:$D$1315, D$1)+SUMIFS(DataRegularSeason20242025!$AB$3:$AB$1315,DataRegularSeason20242025!$B$3:$B$1315, "&lt;=" &amp; $A106, DataRegularSeason20242025!$E$3:$E$1315, D$1)</f>
        <v>39</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48</v>
      </c>
      <c r="G106" s="2">
        <f>SUMIFS(DataRegularSeason20242025!$AA$3:$AA$1315,DataRegularSeason20242025!$B$3:$B$1315, "&lt;=" &amp; $A106, DataRegularSeason20242025!$D$3:$D$1315, G$1)+SUMIFS(DataRegularSeason20242025!$AB$3:$AB$1315,DataRegularSeason20242025!$B$3:$B$1315, "&lt;=" &amp; $A106, DataRegularSeason20242025!$E$3:$E$1315, G$1)</f>
        <v>49</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55</v>
      </c>
      <c r="J106" s="2">
        <f>SUMIFS(DataRegularSeason20242025!$AA$3:$AA$1315,DataRegularSeason20242025!$B$3:$B$1315, "&lt;=" &amp; $A106, DataRegularSeason20242025!$D$3:$D$1315, J$1)+SUMIFS(DataRegularSeason20242025!$AB$3:$AB$1315,DataRegularSeason20242025!$B$3:$B$1315, "&lt;=" &amp; $A106, DataRegularSeason20242025!$E$3:$E$1315, J$1)</f>
        <v>57</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59</v>
      </c>
      <c r="M106" s="2">
        <f>SUMIFS(DataRegularSeason20242025!$AA$3:$AA$1315,DataRegularSeason20242025!$B$3:$B$1315, "&lt;=" &amp; $A106, DataRegularSeason20242025!$D$3:$D$1315, M$1)+SUMIFS(DataRegularSeason20242025!$AB$3:$AB$1315,DataRegularSeason20242025!$B$3:$B$1315, "&lt;=" &amp; $A106, DataRegularSeason20242025!$E$3:$E$1315, M$1)</f>
        <v>55</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46</v>
      </c>
      <c r="Q106" s="2">
        <f>SUMIFS(DataRegularSeason20242025!$AA$3:$AA$1315,DataRegularSeason20242025!$B$3:$B$1315, "&lt;=" &amp; $A106, DataRegularSeason20242025!$D$3:$D$1315, Q$1)+SUMIFS(DataRegularSeason20242025!$AB$3:$AB$1315,DataRegularSeason20242025!$B$3:$B$1315, "&lt;=" &amp; $A106, DataRegularSeason20242025!$E$3:$E$1315, Q$1)</f>
        <v>57</v>
      </c>
      <c r="R106" s="2">
        <f>SUMIFS(DataRegularSeason20242025!$AA$3:$AA$1315,DataRegularSeason20242025!$B$3:$B$1315, "&lt;=" &amp; $A106, DataRegularSeason20242025!$D$3:$D$1315, R$1)+SUMIFS(DataRegularSeason20242025!$AB$3:$AB$1315,DataRegularSeason20242025!$B$3:$B$1315, "&lt;=" &amp; $A106, DataRegularSeason20242025!$E$3:$E$1315, R$1)</f>
        <v>35</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43</v>
      </c>
      <c r="U106" s="2">
        <f>SUMIFS(DataRegularSeason20242025!$AA$3:$AA$1315,DataRegularSeason20242025!$B$3:$B$1315, "&lt;=" &amp; $A106, DataRegularSeason20242025!$D$3:$D$1315, U$1)+SUMIFS(DataRegularSeason20242025!$AB$3:$AB$1315,DataRegularSeason20242025!$B$3:$B$1315, "&lt;=" &amp; $A106, DataRegularSeason20242025!$E$3:$E$1315, U$1)</f>
        <v>47</v>
      </c>
      <c r="V106" s="2">
        <f>SUMIFS(DataRegularSeason20242025!$AA$3:$AA$1315,DataRegularSeason20242025!$B$3:$B$1315, "&lt;=" &amp; $A106, DataRegularSeason20242025!$D$3:$D$1315, V$1)+SUMIFS(DataRegularSeason20242025!$AB$3:$AB$1315,DataRegularSeason20242025!$B$3:$B$1315, "&lt;=" &amp; $A106, DataRegularSeason20242025!$E$3:$E$1315, V$1)</f>
        <v>44</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41</v>
      </c>
      <c r="Y106" s="2">
        <f>SUMIFS(DataRegularSeason20242025!$AA$3:$AA$1315,DataRegularSeason20242025!$B$3:$B$1315, "&lt;=" &amp; $A106, DataRegularSeason20242025!$D$3:$D$1315, Y$1)+SUMIFS(DataRegularSeason20242025!$AB$3:$AB$1315,DataRegularSeason20242025!$B$3:$B$1315, "&lt;=" &amp; $A106, DataRegularSeason20242025!$E$3:$E$1315, Y$1)</f>
        <v>34</v>
      </c>
      <c r="Z106" s="2">
        <f>SUMIFS(DataRegularSeason20242025!$AA$3:$AA$1315,DataRegularSeason20242025!$B$3:$B$1315, "&lt;=" &amp; $A106, DataRegularSeason20242025!$D$3:$D$1315, Z$1)+SUMIFS(DataRegularSeason20242025!$AB$3:$AB$1315,DataRegularSeason20242025!$B$3:$B$1315, "&lt;=" &amp; $A106, DataRegularSeason20242025!$E$3:$E$1315, Z$1)</f>
        <v>46</v>
      </c>
      <c r="AA106" s="2">
        <f>SUMIFS(DataRegularSeason20242025!$AA$3:$AA$1315,DataRegularSeason20242025!$B$3:$B$1315, "&lt;=" &amp; $A106, DataRegularSeason20242025!$D$3:$D$1315, AA$1)+SUMIFS(DataRegularSeason20242025!$AB$3:$AB$1315,DataRegularSeason20242025!$B$3:$B$1315, "&lt;=" &amp; $A106, DataRegularSeason20242025!$E$3:$E$1315, AA$1)</f>
        <v>49</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48</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63</v>
      </c>
      <c r="AG106" s="2">
        <f>SUMIFS(DataRegularSeason20242025!$AA$3:$AA$1315,DataRegularSeason20242025!$B$3:$B$1315, "&lt;=" &amp; $A106, DataRegularSeason20242025!$D$3:$D$1315, AG$1)+SUMIFS(DataRegularSeason20242025!$AB$3:$AB$1315,DataRegularSeason20242025!$B$3:$B$1315, "&lt;=" &amp; $A106, DataRegularSeason20242025!$E$3:$E$1315, AG$1)</f>
        <v>63</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42</v>
      </c>
      <c r="C107" s="2">
        <f>SUMIFS(DataRegularSeason20242025!$AA$3:$AA$1315,DataRegularSeason20242025!$B$3:$B$1315, "&lt;=" &amp; $A107, DataRegularSeason20242025!$D$3:$D$1315, C$1)+SUMIFS(DataRegularSeason20242025!$AB$3:$AB$1315,DataRegularSeason20242025!$B$3:$B$1315, "&lt;=" &amp; $A107, DataRegularSeason20242025!$E$3:$E$1315, C$1)</f>
        <v>49</v>
      </c>
      <c r="D107" s="2">
        <f>SUMIFS(DataRegularSeason20242025!$AA$3:$AA$1315,DataRegularSeason20242025!$B$3:$B$1315, "&lt;=" &amp; $A107, DataRegularSeason20242025!$D$3:$D$1315, D$1)+SUMIFS(DataRegularSeason20242025!$AB$3:$AB$1315,DataRegularSeason20242025!$B$3:$B$1315, "&lt;=" &amp; $A107, DataRegularSeason20242025!$E$3:$E$1315, D$1)</f>
        <v>39</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50</v>
      </c>
      <c r="G107" s="2">
        <f>SUMIFS(DataRegularSeason20242025!$AA$3:$AA$1315,DataRegularSeason20242025!$B$3:$B$1315, "&lt;=" &amp; $A107, DataRegularSeason20242025!$D$3:$D$1315, G$1)+SUMIFS(DataRegularSeason20242025!$AB$3:$AB$1315,DataRegularSeason20242025!$B$3:$B$1315, "&lt;=" &amp; $A107, DataRegularSeason20242025!$E$3:$E$1315, G$1)</f>
        <v>49</v>
      </c>
      <c r="H107" s="2">
        <f>SUMIFS(DataRegularSeason20242025!$AA$3:$AA$1315,DataRegularSeason20242025!$B$3:$B$1315, "&lt;=" &amp; $A107, DataRegularSeason20242025!$D$3:$D$1315, H$1)+SUMIFS(DataRegularSeason20242025!$AB$3:$AB$1315,DataRegularSeason20242025!$B$3:$B$1315, "&lt;=" &amp; $A107, DataRegularSeason20242025!$E$3:$E$1315, H$1)</f>
        <v>31</v>
      </c>
      <c r="I107" s="2">
        <f>SUMIFS(DataRegularSeason20242025!$AA$3:$AA$1315,DataRegularSeason20242025!$B$3:$B$1315, "&lt;=" &amp; $A107, DataRegularSeason20242025!$D$3:$D$1315, I$1)+SUMIFS(DataRegularSeason20242025!$AB$3:$AB$1315,DataRegularSeason20242025!$B$3:$B$1315, "&lt;=" &amp; $A107, DataRegularSeason20242025!$E$3:$E$1315, I$1)</f>
        <v>55</v>
      </c>
      <c r="J107" s="2">
        <f>SUMIFS(DataRegularSeason20242025!$AA$3:$AA$1315,DataRegularSeason20242025!$B$3:$B$1315, "&lt;=" &amp; $A107, DataRegularSeason20242025!$D$3:$D$1315, J$1)+SUMIFS(DataRegularSeason20242025!$AB$3:$AB$1315,DataRegularSeason20242025!$B$3:$B$1315, "&lt;=" &amp; $A107, DataRegularSeason20242025!$E$3:$E$1315, J$1)</f>
        <v>57</v>
      </c>
      <c r="K107" s="2">
        <f>SUMIFS(DataRegularSeason20242025!$AA$3:$AA$1315,DataRegularSeason20242025!$B$3:$B$1315, "&lt;=" &amp; $A107, DataRegularSeason20242025!$D$3:$D$1315, K$1)+SUMIFS(DataRegularSeason20242025!$AB$3:$AB$1315,DataRegularSeason20242025!$B$3:$B$1315, "&lt;=" &amp; $A107, DataRegularSeason20242025!$E$3:$E$1315, K$1)</f>
        <v>46</v>
      </c>
      <c r="L107" s="2">
        <f>SUMIFS(DataRegularSeason20242025!$AA$3:$AA$1315,DataRegularSeason20242025!$B$3:$B$1315, "&lt;=" &amp; $A107, DataRegularSeason20242025!$D$3:$D$1315, L$1)+SUMIFS(DataRegularSeason20242025!$AB$3:$AB$1315,DataRegularSeason20242025!$B$3:$B$1315, "&lt;=" &amp; $A107, DataRegularSeason20242025!$E$3:$E$1315, L$1)</f>
        <v>61</v>
      </c>
      <c r="M107" s="2">
        <f>SUMIFS(DataRegularSeason20242025!$AA$3:$AA$1315,DataRegularSeason20242025!$B$3:$B$1315, "&lt;=" &amp; $A107, DataRegularSeason20242025!$D$3:$D$1315, M$1)+SUMIFS(DataRegularSeason20242025!$AB$3:$AB$1315,DataRegularSeason20242025!$B$3:$B$1315, "&lt;=" &amp; $A107, DataRegularSeason20242025!$E$3:$E$1315, M$1)</f>
        <v>55</v>
      </c>
      <c r="N107" s="2">
        <f>SUMIFS(DataRegularSeason20242025!$AA$3:$AA$1315,DataRegularSeason20242025!$B$3:$B$1315, "&lt;=" &amp; $A107, DataRegularSeason20242025!$D$3:$D$1315, N$1)+SUMIFS(DataRegularSeason20242025!$AB$3:$AB$1315,DataRegularSeason20242025!$B$3:$B$1315, "&lt;=" &amp; $A107, DataRegularSeason20242025!$E$3:$E$1315, N$1)</f>
        <v>55</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48</v>
      </c>
      <c r="Q107" s="2">
        <f>SUMIFS(DataRegularSeason20242025!$AA$3:$AA$1315,DataRegularSeason20242025!$B$3:$B$1315, "&lt;=" &amp; $A107, DataRegularSeason20242025!$D$3:$D$1315, Q$1)+SUMIFS(DataRegularSeason20242025!$AB$3:$AB$1315,DataRegularSeason20242025!$B$3:$B$1315, "&lt;=" &amp; $A107, DataRegularSeason20242025!$E$3:$E$1315, Q$1)</f>
        <v>58</v>
      </c>
      <c r="R107" s="2">
        <f>SUMIFS(DataRegularSeason20242025!$AA$3:$AA$1315,DataRegularSeason20242025!$B$3:$B$1315, "&lt;=" &amp; $A107, DataRegularSeason20242025!$D$3:$D$1315, R$1)+SUMIFS(DataRegularSeason20242025!$AB$3:$AB$1315,DataRegularSeason20242025!$B$3:$B$1315, "&lt;=" &amp; $A107, DataRegularSeason20242025!$E$3:$E$1315, R$1)</f>
        <v>37</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45</v>
      </c>
      <c r="U107" s="2">
        <f>SUMIFS(DataRegularSeason20242025!$AA$3:$AA$1315,DataRegularSeason20242025!$B$3:$B$1315, "&lt;=" &amp; $A107, DataRegularSeason20242025!$D$3:$D$1315, U$1)+SUMIFS(DataRegularSeason20242025!$AB$3:$AB$1315,DataRegularSeason20242025!$B$3:$B$1315, "&lt;=" &amp; $A107, DataRegularSeason20242025!$E$3:$E$1315, U$1)</f>
        <v>48</v>
      </c>
      <c r="V107" s="2">
        <f>SUMIFS(DataRegularSeason20242025!$AA$3:$AA$1315,DataRegularSeason20242025!$B$3:$B$1315, "&lt;=" &amp; $A107, DataRegularSeason20242025!$D$3:$D$1315, V$1)+SUMIFS(DataRegularSeason20242025!$AB$3:$AB$1315,DataRegularSeason20242025!$B$3:$B$1315, "&lt;=" &amp; $A107, DataRegularSeason20242025!$E$3:$E$1315, V$1)</f>
        <v>46</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41</v>
      </c>
      <c r="Y107" s="2">
        <f>SUMIFS(DataRegularSeason20242025!$AA$3:$AA$1315,DataRegularSeason20242025!$B$3:$B$1315, "&lt;=" &amp; $A107, DataRegularSeason20242025!$D$3:$D$1315, Y$1)+SUMIFS(DataRegularSeason20242025!$AB$3:$AB$1315,DataRegularSeason20242025!$B$3:$B$1315, "&lt;=" &amp; $A107, DataRegularSeason20242025!$E$3:$E$1315, Y$1)</f>
        <v>34</v>
      </c>
      <c r="Z107" s="2">
        <f>SUMIFS(DataRegularSeason20242025!$AA$3:$AA$1315,DataRegularSeason20242025!$B$3:$B$1315, "&lt;=" &amp; $A107, DataRegularSeason20242025!$D$3:$D$1315, Z$1)+SUMIFS(DataRegularSeason20242025!$AB$3:$AB$1315,DataRegularSeason20242025!$B$3:$B$1315, "&lt;=" &amp; $A107, DataRegularSeason20242025!$E$3:$E$1315, Z$1)</f>
        <v>48</v>
      </c>
      <c r="AA107" s="2">
        <f>SUMIFS(DataRegularSeason20242025!$AA$3:$AA$1315,DataRegularSeason20242025!$B$3:$B$1315, "&lt;=" &amp; $A107, DataRegularSeason20242025!$D$3:$D$1315, AA$1)+SUMIFS(DataRegularSeason20242025!$AB$3:$AB$1315,DataRegularSeason20242025!$B$3:$B$1315, "&lt;=" &amp; $A107, DataRegularSeason20242025!$E$3:$E$1315, AA$1)</f>
        <v>51</v>
      </c>
      <c r="AB107" s="2">
        <f>SUMIFS(DataRegularSeason20242025!$AA$3:$AA$1315,DataRegularSeason20242025!$B$3:$B$1315, "&lt;=" &amp; $A107, DataRegularSeason20242025!$D$3:$D$1315, AB$1)+SUMIFS(DataRegularSeason20242025!$AB$3:$AB$1315,DataRegularSeason20242025!$B$3:$B$1315, "&lt;=" &amp; $A107, DataRegularSeason20242025!$E$3:$E$1315, AB$1)</f>
        <v>58</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48</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65</v>
      </c>
      <c r="AG107" s="2">
        <f>SUMIFS(DataRegularSeason20242025!$AA$3:$AA$1315,DataRegularSeason20242025!$B$3:$B$1315, "&lt;=" &amp; $A107, DataRegularSeason20242025!$D$3:$D$1315, AG$1)+SUMIFS(DataRegularSeason20242025!$AB$3:$AB$1315,DataRegularSeason20242025!$B$3:$B$1315, "&lt;=" &amp; $A107, DataRegularSeason20242025!$E$3:$E$1315, AG$1)</f>
        <v>65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42</v>
      </c>
      <c r="C108" s="2">
        <f>SUMIFS(DataRegularSeason20242025!$AA$3:$AA$1315,DataRegularSeason20242025!$B$3:$B$1315, "&lt;=" &amp; $A108, DataRegularSeason20242025!$D$3:$D$1315, C$1)+SUMIFS(DataRegularSeason20242025!$AB$3:$AB$1315,DataRegularSeason20242025!$B$3:$B$1315, "&lt;=" &amp; $A108, DataRegularSeason20242025!$E$3:$E$1315, C$1)</f>
        <v>49</v>
      </c>
      <c r="D108" s="2">
        <f>SUMIFS(DataRegularSeason20242025!$AA$3:$AA$1315,DataRegularSeason20242025!$B$3:$B$1315, "&lt;=" &amp; $A108, DataRegularSeason20242025!$D$3:$D$1315, D$1)+SUMIFS(DataRegularSeason20242025!$AB$3:$AB$1315,DataRegularSeason20242025!$B$3:$B$1315, "&lt;=" &amp; $A108, DataRegularSeason20242025!$E$3:$E$1315, D$1)</f>
        <v>39</v>
      </c>
      <c r="E108" s="2">
        <f>SUMIFS(DataRegularSeason20242025!$AA$3:$AA$1315,DataRegularSeason20242025!$B$3:$B$1315, "&lt;=" &amp; $A108, DataRegularSeason20242025!$D$3:$D$1315, E$1)+SUMIFS(DataRegularSeason20242025!$AB$3:$AB$1315,DataRegularSeason20242025!$B$3:$B$1315, "&lt;=" &amp; $A108, DataRegularSeason20242025!$E$3:$E$1315, E$1)</f>
        <v>57</v>
      </c>
      <c r="F108" s="2">
        <f>SUMIFS(DataRegularSeason20242025!$AA$3:$AA$1315,DataRegularSeason20242025!$B$3:$B$1315, "&lt;=" &amp; $A108, DataRegularSeason20242025!$D$3:$D$1315, F$1)+SUMIFS(DataRegularSeason20242025!$AB$3:$AB$1315,DataRegularSeason20242025!$B$3:$B$1315, "&lt;=" &amp; $A108, DataRegularSeason20242025!$E$3:$E$1315, F$1)</f>
        <v>50</v>
      </c>
      <c r="G108" s="2">
        <f>SUMIFS(DataRegularSeason20242025!$AA$3:$AA$1315,DataRegularSeason20242025!$B$3:$B$1315, "&lt;=" &amp; $A108, DataRegularSeason20242025!$D$3:$D$1315, G$1)+SUMIFS(DataRegularSeason20242025!$AB$3:$AB$1315,DataRegularSeason20242025!$B$3:$B$1315, "&lt;=" &amp; $A108, DataRegularSeason20242025!$E$3:$E$1315, G$1)</f>
        <v>49</v>
      </c>
      <c r="H108" s="2">
        <f>SUMIFS(DataRegularSeason20242025!$AA$3:$AA$1315,DataRegularSeason20242025!$B$3:$B$1315, "&lt;=" &amp; $A108, DataRegularSeason20242025!$D$3:$D$1315, H$1)+SUMIFS(DataRegularSeason20242025!$AB$3:$AB$1315,DataRegularSeason20242025!$B$3:$B$1315, "&lt;=" &amp; $A108, DataRegularSeason20242025!$E$3:$E$1315, H$1)</f>
        <v>31</v>
      </c>
      <c r="I108" s="2">
        <f>SUMIFS(DataRegularSeason20242025!$AA$3:$AA$1315,DataRegularSeason20242025!$B$3:$B$1315, "&lt;=" &amp; $A108, DataRegularSeason20242025!$D$3:$D$1315, I$1)+SUMIFS(DataRegularSeason20242025!$AB$3:$AB$1315,DataRegularSeason20242025!$B$3:$B$1315, "&lt;=" &amp; $A108, DataRegularSeason20242025!$E$3:$E$1315, I$1)</f>
        <v>55</v>
      </c>
      <c r="J108" s="2">
        <f>SUMIFS(DataRegularSeason20242025!$AA$3:$AA$1315,DataRegularSeason20242025!$B$3:$B$1315, "&lt;=" &amp; $A108, DataRegularSeason20242025!$D$3:$D$1315, J$1)+SUMIFS(DataRegularSeason20242025!$AB$3:$AB$1315,DataRegularSeason20242025!$B$3:$B$1315, "&lt;=" &amp; $A108, DataRegularSeason20242025!$E$3:$E$1315, J$1)</f>
        <v>57</v>
      </c>
      <c r="K108" s="2">
        <f>SUMIFS(DataRegularSeason20242025!$AA$3:$AA$1315,DataRegularSeason20242025!$B$3:$B$1315, "&lt;=" &amp; $A108, DataRegularSeason20242025!$D$3:$D$1315, K$1)+SUMIFS(DataRegularSeason20242025!$AB$3:$AB$1315,DataRegularSeason20242025!$B$3:$B$1315, "&lt;=" &amp; $A108, DataRegularSeason20242025!$E$3:$E$1315, K$1)</f>
        <v>46</v>
      </c>
      <c r="L108" s="2">
        <f>SUMIFS(DataRegularSeason20242025!$AA$3:$AA$1315,DataRegularSeason20242025!$B$3:$B$1315, "&lt;=" &amp; $A108, DataRegularSeason20242025!$D$3:$D$1315, L$1)+SUMIFS(DataRegularSeason20242025!$AB$3:$AB$1315,DataRegularSeason20242025!$B$3:$B$1315, "&lt;=" &amp; $A108, DataRegularSeason20242025!$E$3:$E$1315, L$1)</f>
        <v>61</v>
      </c>
      <c r="M108" s="2">
        <f>SUMIFS(DataRegularSeason20242025!$AA$3:$AA$1315,DataRegularSeason20242025!$B$3:$B$1315, "&lt;=" &amp; $A108, DataRegularSeason20242025!$D$3:$D$1315, M$1)+SUMIFS(DataRegularSeason20242025!$AB$3:$AB$1315,DataRegularSeason20242025!$B$3:$B$1315, "&lt;=" &amp; $A108, DataRegularSeason20242025!$E$3:$E$1315, M$1)</f>
        <v>55</v>
      </c>
      <c r="N108" s="2">
        <f>SUMIFS(DataRegularSeason20242025!$AA$3:$AA$1315,DataRegularSeason20242025!$B$3:$B$1315, "&lt;=" &amp; $A108, DataRegularSeason20242025!$D$3:$D$1315, N$1)+SUMIFS(DataRegularSeason20242025!$AB$3:$AB$1315,DataRegularSeason20242025!$B$3:$B$1315, "&lt;=" &amp; $A108, DataRegularSeason20242025!$E$3:$E$1315, N$1)</f>
        <v>55</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48</v>
      </c>
      <c r="Q108" s="2">
        <f>SUMIFS(DataRegularSeason20242025!$AA$3:$AA$1315,DataRegularSeason20242025!$B$3:$B$1315, "&lt;=" &amp; $A108, DataRegularSeason20242025!$D$3:$D$1315, Q$1)+SUMIFS(DataRegularSeason20242025!$AB$3:$AB$1315,DataRegularSeason20242025!$B$3:$B$1315, "&lt;=" &amp; $A108, DataRegularSeason20242025!$E$3:$E$1315, Q$1)</f>
        <v>58</v>
      </c>
      <c r="R108" s="2">
        <f>SUMIFS(DataRegularSeason20242025!$AA$3:$AA$1315,DataRegularSeason20242025!$B$3:$B$1315, "&lt;=" &amp; $A108, DataRegularSeason20242025!$D$3:$D$1315, R$1)+SUMIFS(DataRegularSeason20242025!$AB$3:$AB$1315,DataRegularSeason20242025!$B$3:$B$1315, "&lt;=" &amp; $A108, DataRegularSeason20242025!$E$3:$E$1315, R$1)</f>
        <v>37</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45</v>
      </c>
      <c r="U108" s="2">
        <f>SUMIFS(DataRegularSeason20242025!$AA$3:$AA$1315,DataRegularSeason20242025!$B$3:$B$1315, "&lt;=" &amp; $A108, DataRegularSeason20242025!$D$3:$D$1315, U$1)+SUMIFS(DataRegularSeason20242025!$AB$3:$AB$1315,DataRegularSeason20242025!$B$3:$B$1315, "&lt;=" &amp; $A108, DataRegularSeason20242025!$E$3:$E$1315, U$1)</f>
        <v>48</v>
      </c>
      <c r="V108" s="2">
        <f>SUMIFS(DataRegularSeason20242025!$AA$3:$AA$1315,DataRegularSeason20242025!$B$3:$B$1315, "&lt;=" &amp; $A108, DataRegularSeason20242025!$D$3:$D$1315, V$1)+SUMIFS(DataRegularSeason20242025!$AB$3:$AB$1315,DataRegularSeason20242025!$B$3:$B$1315, "&lt;=" &amp; $A108, DataRegularSeason20242025!$E$3:$E$1315, V$1)</f>
        <v>46</v>
      </c>
      <c r="W108" s="2">
        <f>SUMIFS(DataRegularSeason20242025!$AA$3:$AA$1315,DataRegularSeason20242025!$B$3:$B$1315, "&lt;=" &amp; $A108, DataRegularSeason20242025!$D$3:$D$1315, W$1)+SUMIFS(DataRegularSeason20242025!$AB$3:$AB$1315,DataRegularSeason20242025!$B$3:$B$1315, "&lt;=" &amp; $A108, DataRegularSeason20242025!$E$3:$E$1315, W$1)</f>
        <v>46</v>
      </c>
      <c r="X108" s="2">
        <f>SUMIFS(DataRegularSeason20242025!$AA$3:$AA$1315,DataRegularSeason20242025!$B$3:$B$1315, "&lt;=" &amp; $A108, DataRegularSeason20242025!$D$3:$D$1315, X$1)+SUMIFS(DataRegularSeason20242025!$AB$3:$AB$1315,DataRegularSeason20242025!$B$3:$B$1315, "&lt;=" &amp; $A108, DataRegularSeason20242025!$E$3:$E$1315, X$1)</f>
        <v>41</v>
      </c>
      <c r="Y108" s="2">
        <f>SUMIFS(DataRegularSeason20242025!$AA$3:$AA$1315,DataRegularSeason20242025!$B$3:$B$1315, "&lt;=" &amp; $A108, DataRegularSeason20242025!$D$3:$D$1315, Y$1)+SUMIFS(DataRegularSeason20242025!$AB$3:$AB$1315,DataRegularSeason20242025!$B$3:$B$1315, "&lt;=" &amp; $A108, DataRegularSeason20242025!$E$3:$E$1315, Y$1)</f>
        <v>34</v>
      </c>
      <c r="Z108" s="2">
        <f>SUMIFS(DataRegularSeason20242025!$AA$3:$AA$1315,DataRegularSeason20242025!$B$3:$B$1315, "&lt;=" &amp; $A108, DataRegularSeason20242025!$D$3:$D$1315, Z$1)+SUMIFS(DataRegularSeason20242025!$AB$3:$AB$1315,DataRegularSeason20242025!$B$3:$B$1315, "&lt;=" &amp; $A108, DataRegularSeason20242025!$E$3:$E$1315, Z$1)</f>
        <v>48</v>
      </c>
      <c r="AA108" s="2">
        <f>SUMIFS(DataRegularSeason20242025!$AA$3:$AA$1315,DataRegularSeason20242025!$B$3:$B$1315, "&lt;=" &amp; $A108, DataRegularSeason20242025!$D$3:$D$1315, AA$1)+SUMIFS(DataRegularSeason20242025!$AB$3:$AB$1315,DataRegularSeason20242025!$B$3:$B$1315, "&lt;=" &amp; $A108, DataRegularSeason20242025!$E$3:$E$1315, AA$1)</f>
        <v>51</v>
      </c>
      <c r="AB108" s="2">
        <f>SUMIFS(DataRegularSeason20242025!$AA$3:$AA$1315,DataRegularSeason20242025!$B$3:$B$1315, "&lt;=" &amp; $A108, DataRegularSeason20242025!$D$3:$D$1315, AB$1)+SUMIFS(DataRegularSeason20242025!$AB$3:$AB$1315,DataRegularSeason20242025!$B$3:$B$1315, "&lt;=" &amp; $A108, DataRegularSeason20242025!$E$3:$E$1315, AB$1)</f>
        <v>58</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48</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65</v>
      </c>
      <c r="AG108" s="2">
        <f>SUMIFS(DataRegularSeason20242025!$AA$3:$AA$1315,DataRegularSeason20242025!$B$3:$B$1315, "&lt;=" &amp; $A108, DataRegularSeason20242025!$D$3:$D$1315, AG$1)+SUMIFS(DataRegularSeason20242025!$AB$3:$AB$1315,DataRegularSeason20242025!$B$3:$B$1315, "&lt;=" &amp; $A108, DataRegularSeason20242025!$E$3:$E$1315, AG$1)</f>
        <v>65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42</v>
      </c>
      <c r="C109" s="2">
        <f>SUMIFS(DataRegularSeason20242025!$AA$3:$AA$1315,DataRegularSeason20242025!$B$3:$B$1315, "&lt;=" &amp; $A109, DataRegularSeason20242025!$D$3:$D$1315, C$1)+SUMIFS(DataRegularSeason20242025!$AB$3:$AB$1315,DataRegularSeason20242025!$B$3:$B$1315, "&lt;=" &amp; $A109, DataRegularSeason20242025!$E$3:$E$1315, C$1)</f>
        <v>50</v>
      </c>
      <c r="D109" s="2">
        <f>SUMIFS(DataRegularSeason20242025!$AA$3:$AA$1315,DataRegularSeason20242025!$B$3:$B$1315, "&lt;=" &amp; $A109, DataRegularSeason20242025!$D$3:$D$1315, D$1)+SUMIFS(DataRegularSeason20242025!$AB$3:$AB$1315,DataRegularSeason20242025!$B$3:$B$1315, "&lt;=" &amp; $A109, DataRegularSeason20242025!$E$3:$E$1315, D$1)</f>
        <v>39</v>
      </c>
      <c r="E109" s="2">
        <f>SUMIFS(DataRegularSeason20242025!$AA$3:$AA$1315,DataRegularSeason20242025!$B$3:$B$1315, "&lt;=" &amp; $A109, DataRegularSeason20242025!$D$3:$D$1315, E$1)+SUMIFS(DataRegularSeason20242025!$AB$3:$AB$1315,DataRegularSeason20242025!$B$3:$B$1315, "&lt;=" &amp; $A109, DataRegularSeason20242025!$E$3:$E$1315, E$1)</f>
        <v>57</v>
      </c>
      <c r="F109" s="2">
        <f>SUMIFS(DataRegularSeason20242025!$AA$3:$AA$1315,DataRegularSeason20242025!$B$3:$B$1315, "&lt;=" &amp; $A109, DataRegularSeason20242025!$D$3:$D$1315, F$1)+SUMIFS(DataRegularSeason20242025!$AB$3:$AB$1315,DataRegularSeason20242025!$B$3:$B$1315, "&lt;=" &amp; $A109, DataRegularSeason20242025!$E$3:$E$1315, F$1)</f>
        <v>51</v>
      </c>
      <c r="G109" s="2">
        <f>SUMIFS(DataRegularSeason20242025!$AA$3:$AA$1315,DataRegularSeason20242025!$B$3:$B$1315, "&lt;=" &amp; $A109, DataRegularSeason20242025!$D$3:$D$1315, G$1)+SUMIFS(DataRegularSeason20242025!$AB$3:$AB$1315,DataRegularSeason20242025!$B$3:$B$1315, "&lt;=" &amp; $A109, DataRegularSeason20242025!$E$3:$E$1315, G$1)</f>
        <v>51</v>
      </c>
      <c r="H109" s="2">
        <f>SUMIFS(DataRegularSeason20242025!$AA$3:$AA$1315,DataRegularSeason20242025!$B$3:$B$1315, "&lt;=" &amp; $A109, DataRegularSeason20242025!$D$3:$D$1315, H$1)+SUMIFS(DataRegularSeason20242025!$AB$3:$AB$1315,DataRegularSeason20242025!$B$3:$B$1315, "&lt;=" &amp; $A109, DataRegularSeason20242025!$E$3:$E$1315, H$1)</f>
        <v>33</v>
      </c>
      <c r="I109" s="2">
        <f>SUMIFS(DataRegularSeason20242025!$AA$3:$AA$1315,DataRegularSeason20242025!$B$3:$B$1315, "&lt;=" &amp; $A109, DataRegularSeason20242025!$D$3:$D$1315, I$1)+SUMIFS(DataRegularSeason20242025!$AB$3:$AB$1315,DataRegularSeason20242025!$B$3:$B$1315, "&lt;=" &amp; $A109, DataRegularSeason20242025!$E$3:$E$1315, I$1)</f>
        <v>57</v>
      </c>
      <c r="J109" s="2">
        <f>SUMIFS(DataRegularSeason20242025!$AA$3:$AA$1315,DataRegularSeason20242025!$B$3:$B$1315, "&lt;=" &amp; $A109, DataRegularSeason20242025!$D$3:$D$1315, J$1)+SUMIFS(DataRegularSeason20242025!$AB$3:$AB$1315,DataRegularSeason20242025!$B$3:$B$1315, "&lt;=" &amp; $A109, DataRegularSeason20242025!$E$3:$E$1315, J$1)</f>
        <v>57</v>
      </c>
      <c r="K109" s="2">
        <f>SUMIFS(DataRegularSeason20242025!$AA$3:$AA$1315,DataRegularSeason20242025!$B$3:$B$1315, "&lt;=" &amp; $A109, DataRegularSeason20242025!$D$3:$D$1315, K$1)+SUMIFS(DataRegularSeason20242025!$AB$3:$AB$1315,DataRegularSeason20242025!$B$3:$B$1315, "&lt;=" &amp; $A109, DataRegularSeason20242025!$E$3:$E$1315, K$1)</f>
        <v>46</v>
      </c>
      <c r="L109" s="2">
        <f>SUMIFS(DataRegularSeason20242025!$AA$3:$AA$1315,DataRegularSeason20242025!$B$3:$B$1315, "&lt;=" &amp; $A109, DataRegularSeason20242025!$D$3:$D$1315, L$1)+SUMIFS(DataRegularSeason20242025!$AB$3:$AB$1315,DataRegularSeason20242025!$B$3:$B$1315, "&lt;=" &amp; $A109, DataRegularSeason20242025!$E$3:$E$1315, L$1)</f>
        <v>61</v>
      </c>
      <c r="M109" s="2">
        <f>SUMIFS(DataRegularSeason20242025!$AA$3:$AA$1315,DataRegularSeason20242025!$B$3:$B$1315, "&lt;=" &amp; $A109, DataRegularSeason20242025!$D$3:$D$1315, M$1)+SUMIFS(DataRegularSeason20242025!$AB$3:$AB$1315,DataRegularSeason20242025!$B$3:$B$1315, "&lt;=" &amp; $A109, DataRegularSeason20242025!$E$3:$E$1315, M$1)</f>
        <v>57</v>
      </c>
      <c r="N109" s="2">
        <f>SUMIFS(DataRegularSeason20242025!$AA$3:$AA$1315,DataRegularSeason20242025!$B$3:$B$1315, "&lt;=" &amp; $A109, DataRegularSeason20242025!$D$3:$D$1315, N$1)+SUMIFS(DataRegularSeason20242025!$AB$3:$AB$1315,DataRegularSeason20242025!$B$3:$B$1315, "&lt;=" &amp; $A109, DataRegularSeason20242025!$E$3:$E$1315, N$1)</f>
        <v>55</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48</v>
      </c>
      <c r="Q109" s="2">
        <f>SUMIFS(DataRegularSeason20242025!$AA$3:$AA$1315,DataRegularSeason20242025!$B$3:$B$1315, "&lt;=" &amp; $A109, DataRegularSeason20242025!$D$3:$D$1315, Q$1)+SUMIFS(DataRegularSeason20242025!$AB$3:$AB$1315,DataRegularSeason20242025!$B$3:$B$1315, "&lt;=" &amp; $A109, DataRegularSeason20242025!$E$3:$E$1315, Q$1)</f>
        <v>58</v>
      </c>
      <c r="R109" s="2">
        <f>SUMIFS(DataRegularSeason20242025!$AA$3:$AA$1315,DataRegularSeason20242025!$B$3:$B$1315, "&lt;=" &amp; $A109, DataRegularSeason20242025!$D$3:$D$1315, R$1)+SUMIFS(DataRegularSeason20242025!$AB$3:$AB$1315,DataRegularSeason20242025!$B$3:$B$1315, "&lt;=" &amp; $A109, DataRegularSeason20242025!$E$3:$E$1315, R$1)</f>
        <v>39</v>
      </c>
      <c r="S109" s="2">
        <f>SUMIFS(DataRegularSeason20242025!$AA$3:$AA$1315,DataRegularSeason20242025!$B$3:$B$1315, "&lt;=" &amp; $A109, DataRegularSeason20242025!$D$3:$D$1315, S$1)+SUMIFS(DataRegularSeason20242025!$AB$3:$AB$1315,DataRegularSeason20242025!$B$3:$B$1315, "&lt;=" &amp; $A109, DataRegularSeason20242025!$E$3:$E$1315, S$1)</f>
        <v>43</v>
      </c>
      <c r="T109" s="2">
        <f>SUMIFS(DataRegularSeason20242025!$AA$3:$AA$1315,DataRegularSeason20242025!$B$3:$B$1315, "&lt;=" &amp; $A109, DataRegularSeason20242025!$D$3:$D$1315, T$1)+SUMIFS(DataRegularSeason20242025!$AB$3:$AB$1315,DataRegularSeason20242025!$B$3:$B$1315, "&lt;=" &amp; $A109, DataRegularSeason20242025!$E$3:$E$1315, T$1)</f>
        <v>47</v>
      </c>
      <c r="U109" s="2">
        <f>SUMIFS(DataRegularSeason20242025!$AA$3:$AA$1315,DataRegularSeason20242025!$B$3:$B$1315, "&lt;=" &amp; $A109, DataRegularSeason20242025!$D$3:$D$1315, U$1)+SUMIFS(DataRegularSeason20242025!$AB$3:$AB$1315,DataRegularSeason20242025!$B$3:$B$1315, "&lt;=" &amp; $A109, DataRegularSeason20242025!$E$3:$E$1315, U$1)</f>
        <v>50</v>
      </c>
      <c r="V109" s="2">
        <f>SUMIFS(DataRegularSeason20242025!$AA$3:$AA$1315,DataRegularSeason20242025!$B$3:$B$1315, "&lt;=" &amp; $A109, DataRegularSeason20242025!$D$3:$D$1315, V$1)+SUMIFS(DataRegularSeason20242025!$AB$3:$AB$1315,DataRegularSeason20242025!$B$3:$B$1315, "&lt;=" &amp; $A109, DataRegularSeason20242025!$E$3:$E$1315, V$1)</f>
        <v>48</v>
      </c>
      <c r="W109" s="2">
        <f>SUMIFS(DataRegularSeason20242025!$AA$3:$AA$1315,DataRegularSeason20242025!$B$3:$B$1315, "&lt;=" &amp; $A109, DataRegularSeason20242025!$D$3:$D$1315, W$1)+SUMIFS(DataRegularSeason20242025!$AB$3:$AB$1315,DataRegularSeason20242025!$B$3:$B$1315, "&lt;=" &amp; $A109, DataRegularSeason20242025!$E$3:$E$1315, W$1)</f>
        <v>46</v>
      </c>
      <c r="X109" s="2">
        <f>SUMIFS(DataRegularSeason20242025!$AA$3:$AA$1315,DataRegularSeason20242025!$B$3:$B$1315, "&lt;=" &amp; $A109, DataRegularSeason20242025!$D$3:$D$1315, X$1)+SUMIFS(DataRegularSeason20242025!$AB$3:$AB$1315,DataRegularSeason20242025!$B$3:$B$1315, "&lt;=" &amp; $A109, DataRegularSeason20242025!$E$3:$E$1315, X$1)</f>
        <v>43</v>
      </c>
      <c r="Y109" s="2">
        <f>SUMIFS(DataRegularSeason20242025!$AA$3:$AA$1315,DataRegularSeason20242025!$B$3:$B$1315, "&lt;=" &amp; $A109, DataRegularSeason20242025!$D$3:$D$1315, Y$1)+SUMIFS(DataRegularSeason20242025!$AB$3:$AB$1315,DataRegularSeason20242025!$B$3:$B$1315, "&lt;=" &amp; $A109, DataRegularSeason20242025!$E$3:$E$1315, Y$1)</f>
        <v>34</v>
      </c>
      <c r="Z109" s="2">
        <f>SUMIFS(DataRegularSeason20242025!$AA$3:$AA$1315,DataRegularSeason20242025!$B$3:$B$1315, "&lt;=" &amp; $A109, DataRegularSeason20242025!$D$3:$D$1315, Z$1)+SUMIFS(DataRegularSeason20242025!$AB$3:$AB$1315,DataRegularSeason20242025!$B$3:$B$1315, "&lt;=" &amp; $A109, DataRegularSeason20242025!$E$3:$E$1315, Z$1)</f>
        <v>48</v>
      </c>
      <c r="AA109" s="2">
        <f>SUMIFS(DataRegularSeason20242025!$AA$3:$AA$1315,DataRegularSeason20242025!$B$3:$B$1315, "&lt;=" &amp; $A109, DataRegularSeason20242025!$D$3:$D$1315, AA$1)+SUMIFS(DataRegularSeason20242025!$AB$3:$AB$1315,DataRegularSeason20242025!$B$3:$B$1315, "&lt;=" &amp; $A109, DataRegularSeason20242025!$E$3:$E$1315, AA$1)</f>
        <v>53</v>
      </c>
      <c r="AB109" s="2">
        <f>SUMIFS(DataRegularSeason20242025!$AA$3:$AA$1315,DataRegularSeason20242025!$B$3:$B$1315, "&lt;=" &amp; $A109, DataRegularSeason20242025!$D$3:$D$1315, AB$1)+SUMIFS(DataRegularSeason20242025!$AB$3:$AB$1315,DataRegularSeason20242025!$B$3:$B$1315, "&lt;=" &amp; $A109, DataRegularSeason20242025!$E$3:$E$1315, AB$1)</f>
        <v>60</v>
      </c>
      <c r="AC109" s="2">
        <f>SUMIFS(DataRegularSeason20242025!$AA$3:$AA$1315,DataRegularSeason20242025!$B$3:$B$1315, "&lt;=" &amp; $A109, DataRegularSeason20242025!$D$3:$D$1315, AC$1)+SUMIFS(DataRegularSeason20242025!$AB$3:$AB$1315,DataRegularSeason20242025!$B$3:$B$1315, "&lt;=" &amp; $A109, DataRegularSeason20242025!$E$3:$E$1315, AC$1)</f>
        <v>45</v>
      </c>
      <c r="AD109" s="2">
        <f>SUMIFS(DataRegularSeason20242025!$AA$3:$AA$1315,DataRegularSeason20242025!$B$3:$B$1315, "&lt;=" &amp; $A109, DataRegularSeason20242025!$D$3:$D$1315, AD$1)+SUMIFS(DataRegularSeason20242025!$AB$3:$AB$1315,DataRegularSeason20242025!$B$3:$B$1315, "&lt;=" &amp; $A109, DataRegularSeason20242025!$E$3:$E$1315, AD$1)</f>
        <v>50</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65</v>
      </c>
      <c r="AG109" s="2">
        <f>SUMIFS(DataRegularSeason20242025!$AA$3:$AA$1315,DataRegularSeason20242025!$B$3:$B$1315, "&lt;=" &amp; $A109, DataRegularSeason20242025!$D$3:$D$1315, AG$1)+SUMIFS(DataRegularSeason20242025!$AB$3:$AB$1315,DataRegularSeason20242025!$B$3:$B$1315, "&lt;=" &amp; $A109, DataRegularSeason20242025!$E$3:$E$1315, AG$1)</f>
        <v>67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42</v>
      </c>
      <c r="C110" s="2">
        <f>SUMIFS(DataRegularSeason20242025!$AA$3:$AA$1315,DataRegularSeason20242025!$B$3:$B$1315, "&lt;=" &amp; $A110, DataRegularSeason20242025!$D$3:$D$1315, C$1)+SUMIFS(DataRegularSeason20242025!$AB$3:$AB$1315,DataRegularSeason20242025!$B$3:$B$1315, "&lt;=" &amp; $A110, DataRegularSeason20242025!$E$3:$E$1315, C$1)</f>
        <v>50</v>
      </c>
      <c r="D110" s="2">
        <f>SUMIFS(DataRegularSeason20242025!$AA$3:$AA$1315,DataRegularSeason20242025!$B$3:$B$1315, "&lt;=" &amp; $A110, DataRegularSeason20242025!$D$3:$D$1315, D$1)+SUMIFS(DataRegularSeason20242025!$AB$3:$AB$1315,DataRegularSeason20242025!$B$3:$B$1315, "&lt;=" &amp; $A110, DataRegularSeason20242025!$E$3:$E$1315, D$1)</f>
        <v>39</v>
      </c>
      <c r="E110" s="2">
        <f>SUMIFS(DataRegularSeason20242025!$AA$3:$AA$1315,DataRegularSeason20242025!$B$3:$B$1315, "&lt;=" &amp; $A110, DataRegularSeason20242025!$D$3:$D$1315, E$1)+SUMIFS(DataRegularSeason20242025!$AB$3:$AB$1315,DataRegularSeason20242025!$B$3:$B$1315, "&lt;=" &amp; $A110, DataRegularSeason20242025!$E$3:$E$1315, E$1)</f>
        <v>57</v>
      </c>
      <c r="F110" s="2">
        <f>SUMIFS(DataRegularSeason20242025!$AA$3:$AA$1315,DataRegularSeason20242025!$B$3:$B$1315, "&lt;=" &amp; $A110, DataRegularSeason20242025!$D$3:$D$1315, F$1)+SUMIFS(DataRegularSeason20242025!$AB$3:$AB$1315,DataRegularSeason20242025!$B$3:$B$1315, "&lt;=" &amp; $A110, DataRegularSeason20242025!$E$3:$E$1315, F$1)</f>
        <v>51</v>
      </c>
      <c r="G110" s="2">
        <f>SUMIFS(DataRegularSeason20242025!$AA$3:$AA$1315,DataRegularSeason20242025!$B$3:$B$1315, "&lt;=" &amp; $A110, DataRegularSeason20242025!$D$3:$D$1315, G$1)+SUMIFS(DataRegularSeason20242025!$AB$3:$AB$1315,DataRegularSeason20242025!$B$3:$B$1315, "&lt;=" &amp; $A110, DataRegularSeason20242025!$E$3:$E$1315, G$1)</f>
        <v>51</v>
      </c>
      <c r="H110" s="2">
        <f>SUMIFS(DataRegularSeason20242025!$AA$3:$AA$1315,DataRegularSeason20242025!$B$3:$B$1315, "&lt;=" &amp; $A110, DataRegularSeason20242025!$D$3:$D$1315, H$1)+SUMIFS(DataRegularSeason20242025!$AB$3:$AB$1315,DataRegularSeason20242025!$B$3:$B$1315, "&lt;=" &amp; $A110, DataRegularSeason20242025!$E$3:$E$1315, H$1)</f>
        <v>33</v>
      </c>
      <c r="I110" s="2">
        <f>SUMIFS(DataRegularSeason20242025!$AA$3:$AA$1315,DataRegularSeason20242025!$B$3:$B$1315, "&lt;=" &amp; $A110, DataRegularSeason20242025!$D$3:$D$1315, I$1)+SUMIFS(DataRegularSeason20242025!$AB$3:$AB$1315,DataRegularSeason20242025!$B$3:$B$1315, "&lt;=" &amp; $A110, DataRegularSeason20242025!$E$3:$E$1315, I$1)</f>
        <v>57</v>
      </c>
      <c r="J110" s="2">
        <f>SUMIFS(DataRegularSeason20242025!$AA$3:$AA$1315,DataRegularSeason20242025!$B$3:$B$1315, "&lt;=" &amp; $A110, DataRegularSeason20242025!$D$3:$D$1315, J$1)+SUMIFS(DataRegularSeason20242025!$AB$3:$AB$1315,DataRegularSeason20242025!$B$3:$B$1315, "&lt;=" &amp; $A110, DataRegularSeason20242025!$E$3:$E$1315, J$1)</f>
        <v>59</v>
      </c>
      <c r="K110" s="2">
        <f>SUMIFS(DataRegularSeason20242025!$AA$3:$AA$1315,DataRegularSeason20242025!$B$3:$B$1315, "&lt;=" &amp; $A110, DataRegularSeason20242025!$D$3:$D$1315, K$1)+SUMIFS(DataRegularSeason20242025!$AB$3:$AB$1315,DataRegularSeason20242025!$B$3:$B$1315, "&lt;=" &amp; $A110, DataRegularSeason20242025!$E$3:$E$1315, K$1)</f>
        <v>46</v>
      </c>
      <c r="L110" s="2">
        <f>SUMIFS(DataRegularSeason20242025!$AA$3:$AA$1315,DataRegularSeason20242025!$B$3:$B$1315, "&lt;=" &amp; $A110, DataRegularSeason20242025!$D$3:$D$1315, L$1)+SUMIFS(DataRegularSeason20242025!$AB$3:$AB$1315,DataRegularSeason20242025!$B$3:$B$1315, "&lt;=" &amp; $A110, DataRegularSeason20242025!$E$3:$E$1315, L$1)</f>
        <v>61</v>
      </c>
      <c r="M110" s="2">
        <f>SUMIFS(DataRegularSeason20242025!$AA$3:$AA$1315,DataRegularSeason20242025!$B$3:$B$1315, "&lt;=" &amp; $A110, DataRegularSeason20242025!$D$3:$D$1315, M$1)+SUMIFS(DataRegularSeason20242025!$AB$3:$AB$1315,DataRegularSeason20242025!$B$3:$B$1315, "&lt;=" &amp; $A110, DataRegularSeason20242025!$E$3:$E$1315, M$1)</f>
        <v>57</v>
      </c>
      <c r="N110" s="2">
        <f>SUMIFS(DataRegularSeason20242025!$AA$3:$AA$1315,DataRegularSeason20242025!$B$3:$B$1315, "&lt;=" &amp; $A110, DataRegularSeason20242025!$D$3:$D$1315, N$1)+SUMIFS(DataRegularSeason20242025!$AB$3:$AB$1315,DataRegularSeason20242025!$B$3:$B$1315, "&lt;=" &amp; $A110, DataRegularSeason20242025!$E$3:$E$1315, N$1)</f>
        <v>55</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50</v>
      </c>
      <c r="Q110" s="2">
        <f>SUMIFS(DataRegularSeason20242025!$AA$3:$AA$1315,DataRegularSeason20242025!$B$3:$B$1315, "&lt;=" &amp; $A110, DataRegularSeason20242025!$D$3:$D$1315, Q$1)+SUMIFS(DataRegularSeason20242025!$AB$3:$AB$1315,DataRegularSeason20242025!$B$3:$B$1315, "&lt;=" &amp; $A110, DataRegularSeason20242025!$E$3:$E$1315, Q$1)</f>
        <v>58</v>
      </c>
      <c r="R110" s="2">
        <f>SUMIFS(DataRegularSeason20242025!$AA$3:$AA$1315,DataRegularSeason20242025!$B$3:$B$1315, "&lt;=" &amp; $A110, DataRegularSeason20242025!$D$3:$D$1315, R$1)+SUMIFS(DataRegularSeason20242025!$AB$3:$AB$1315,DataRegularSeason20242025!$B$3:$B$1315, "&lt;=" &amp; $A110, DataRegularSeason20242025!$E$3:$E$1315, R$1)</f>
        <v>39</v>
      </c>
      <c r="S110" s="2">
        <f>SUMIFS(DataRegularSeason20242025!$AA$3:$AA$1315,DataRegularSeason20242025!$B$3:$B$1315, "&lt;=" &amp; $A110, DataRegularSeason20242025!$D$3:$D$1315, S$1)+SUMIFS(DataRegularSeason20242025!$AB$3:$AB$1315,DataRegularSeason20242025!$B$3:$B$1315, "&lt;=" &amp; $A110, DataRegularSeason20242025!$E$3:$E$1315, S$1)</f>
        <v>43</v>
      </c>
      <c r="T110" s="2">
        <f>SUMIFS(DataRegularSeason20242025!$AA$3:$AA$1315,DataRegularSeason20242025!$B$3:$B$1315, "&lt;=" &amp; $A110, DataRegularSeason20242025!$D$3:$D$1315, T$1)+SUMIFS(DataRegularSeason20242025!$AB$3:$AB$1315,DataRegularSeason20242025!$B$3:$B$1315, "&lt;=" &amp; $A110, DataRegularSeason20242025!$E$3:$E$1315, T$1)</f>
        <v>48</v>
      </c>
      <c r="U110" s="2">
        <f>SUMIFS(DataRegularSeason20242025!$AA$3:$AA$1315,DataRegularSeason20242025!$B$3:$B$1315, "&lt;=" &amp; $A110, DataRegularSeason20242025!$D$3:$D$1315, U$1)+SUMIFS(DataRegularSeason20242025!$AB$3:$AB$1315,DataRegularSeason20242025!$B$3:$B$1315, "&lt;=" &amp; $A110, DataRegularSeason20242025!$E$3:$E$1315, U$1)</f>
        <v>52</v>
      </c>
      <c r="V110" s="2">
        <f>SUMIFS(DataRegularSeason20242025!$AA$3:$AA$1315,DataRegularSeason20242025!$B$3:$B$1315, "&lt;=" &amp; $A110, DataRegularSeason20242025!$D$3:$D$1315, V$1)+SUMIFS(DataRegularSeason20242025!$AB$3:$AB$1315,DataRegularSeason20242025!$B$3:$B$1315, "&lt;=" &amp; $A110, DataRegularSeason20242025!$E$3:$E$1315, V$1)</f>
        <v>48</v>
      </c>
      <c r="W110" s="2">
        <f>SUMIFS(DataRegularSeason20242025!$AA$3:$AA$1315,DataRegularSeason20242025!$B$3:$B$1315, "&lt;=" &amp; $A110, DataRegularSeason20242025!$D$3:$D$1315, W$1)+SUMIFS(DataRegularSeason20242025!$AB$3:$AB$1315,DataRegularSeason20242025!$B$3:$B$1315, "&lt;=" &amp; $A110, DataRegularSeason20242025!$E$3:$E$1315, W$1)</f>
        <v>46</v>
      </c>
      <c r="X110" s="2">
        <f>SUMIFS(DataRegularSeason20242025!$AA$3:$AA$1315,DataRegularSeason20242025!$B$3:$B$1315, "&lt;=" &amp; $A110, DataRegularSeason20242025!$D$3:$D$1315, X$1)+SUMIFS(DataRegularSeason20242025!$AB$3:$AB$1315,DataRegularSeason20242025!$B$3:$B$1315, "&lt;=" &amp; $A110, DataRegularSeason20242025!$E$3:$E$1315, X$1)</f>
        <v>43</v>
      </c>
      <c r="Y110" s="2">
        <f>SUMIFS(DataRegularSeason20242025!$AA$3:$AA$1315,DataRegularSeason20242025!$B$3:$B$1315, "&lt;=" &amp; $A110, DataRegularSeason20242025!$D$3:$D$1315, Y$1)+SUMIFS(DataRegularSeason20242025!$AB$3:$AB$1315,DataRegularSeason20242025!$B$3:$B$1315, "&lt;=" &amp; $A110, DataRegularSeason20242025!$E$3:$E$1315, Y$1)</f>
        <v>34</v>
      </c>
      <c r="Z110" s="2">
        <f>SUMIFS(DataRegularSeason20242025!$AA$3:$AA$1315,DataRegularSeason20242025!$B$3:$B$1315, "&lt;=" &amp; $A110, DataRegularSeason20242025!$D$3:$D$1315, Z$1)+SUMIFS(DataRegularSeason20242025!$AB$3:$AB$1315,DataRegularSeason20242025!$B$3:$B$1315, "&lt;=" &amp; $A110, DataRegularSeason20242025!$E$3:$E$1315, Z$1)</f>
        <v>48</v>
      </c>
      <c r="AA110" s="2">
        <f>SUMIFS(DataRegularSeason20242025!$AA$3:$AA$1315,DataRegularSeason20242025!$B$3:$B$1315, "&lt;=" &amp; $A110, DataRegularSeason20242025!$D$3:$D$1315, AA$1)+SUMIFS(DataRegularSeason20242025!$AB$3:$AB$1315,DataRegularSeason20242025!$B$3:$B$1315, "&lt;=" &amp; $A110, DataRegularSeason20242025!$E$3:$E$1315, AA$1)</f>
        <v>53</v>
      </c>
      <c r="AB110" s="2">
        <f>SUMIFS(DataRegularSeason20242025!$AA$3:$AA$1315,DataRegularSeason20242025!$B$3:$B$1315, "&lt;=" &amp; $A110, DataRegularSeason20242025!$D$3:$D$1315, AB$1)+SUMIFS(DataRegularSeason20242025!$AB$3:$AB$1315,DataRegularSeason20242025!$B$3:$B$1315, "&lt;=" &amp; $A110, DataRegularSeason20242025!$E$3:$E$1315, AB$1)</f>
        <v>60</v>
      </c>
      <c r="AC110" s="2">
        <f>SUMIFS(DataRegularSeason20242025!$AA$3:$AA$1315,DataRegularSeason20242025!$B$3:$B$1315, "&lt;=" &amp; $A110, DataRegularSeason20242025!$D$3:$D$1315, AC$1)+SUMIFS(DataRegularSeason20242025!$AB$3:$AB$1315,DataRegularSeason20242025!$B$3:$B$1315, "&lt;=" &amp; $A110, DataRegularSeason20242025!$E$3:$E$1315, AC$1)</f>
        <v>45</v>
      </c>
      <c r="AD110" s="2">
        <f>SUMIFS(DataRegularSeason20242025!$AA$3:$AA$1315,DataRegularSeason20242025!$B$3:$B$1315, "&lt;=" &amp; $A110, DataRegularSeason20242025!$D$3:$D$1315, AD$1)+SUMIFS(DataRegularSeason20242025!$AB$3:$AB$1315,DataRegularSeason20242025!$B$3:$B$1315, "&lt;=" &amp; $A110, DataRegularSeason20242025!$E$3:$E$1315, AD$1)</f>
        <v>50</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65</v>
      </c>
      <c r="AG110" s="2">
        <f>SUMIFS(DataRegularSeason20242025!$AA$3:$AA$1315,DataRegularSeason20242025!$B$3:$B$1315, "&lt;=" &amp; $A110, DataRegularSeason20242025!$D$3:$D$1315, AG$1)+SUMIFS(DataRegularSeason20242025!$AB$3:$AB$1315,DataRegularSeason20242025!$B$3:$B$1315, "&lt;=" &amp; $A110, DataRegularSeason20242025!$E$3:$E$1315, AG$1)</f>
        <v>67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42</v>
      </c>
      <c r="C111" s="2">
        <f>SUMIFS(DataRegularSeason20242025!$AA$3:$AA$1315,DataRegularSeason20242025!$B$3:$B$1315, "&lt;=" &amp; $A111, DataRegularSeason20242025!$D$3:$D$1315, C$1)+SUMIFS(DataRegularSeason20242025!$AB$3:$AB$1315,DataRegularSeason20242025!$B$3:$B$1315, "&lt;=" &amp; $A111, DataRegularSeason20242025!$E$3:$E$1315, C$1)</f>
        <v>52</v>
      </c>
      <c r="D111" s="2">
        <f>SUMIFS(DataRegularSeason20242025!$AA$3:$AA$1315,DataRegularSeason20242025!$B$3:$B$1315, "&lt;=" &amp; $A111, DataRegularSeason20242025!$D$3:$D$1315, D$1)+SUMIFS(DataRegularSeason20242025!$AB$3:$AB$1315,DataRegularSeason20242025!$B$3:$B$1315, "&lt;=" &amp; $A111, DataRegularSeason20242025!$E$3:$E$1315, D$1)</f>
        <v>39</v>
      </c>
      <c r="E111" s="2">
        <f>SUMIFS(DataRegularSeason20242025!$AA$3:$AA$1315,DataRegularSeason20242025!$B$3:$B$1315, "&lt;=" &amp; $A111, DataRegularSeason20242025!$D$3:$D$1315, E$1)+SUMIFS(DataRegularSeason20242025!$AB$3:$AB$1315,DataRegularSeason20242025!$B$3:$B$1315, "&lt;=" &amp; $A111, DataRegularSeason20242025!$E$3:$E$1315, E$1)</f>
        <v>59</v>
      </c>
      <c r="F111" s="2">
        <f>SUMIFS(DataRegularSeason20242025!$AA$3:$AA$1315,DataRegularSeason20242025!$B$3:$B$1315, "&lt;=" &amp; $A111, DataRegularSeason20242025!$D$3:$D$1315, F$1)+SUMIFS(DataRegularSeason20242025!$AB$3:$AB$1315,DataRegularSeason20242025!$B$3:$B$1315, "&lt;=" &amp; $A111, DataRegularSeason20242025!$E$3:$E$1315, F$1)</f>
        <v>51</v>
      </c>
      <c r="G111" s="2">
        <f>SUMIFS(DataRegularSeason20242025!$AA$3:$AA$1315,DataRegularSeason20242025!$B$3:$B$1315, "&lt;=" &amp; $A111, DataRegularSeason20242025!$D$3:$D$1315, G$1)+SUMIFS(DataRegularSeason20242025!$AB$3:$AB$1315,DataRegularSeason20242025!$B$3:$B$1315, "&lt;=" &amp; $A111, DataRegularSeason20242025!$E$3:$E$1315, G$1)</f>
        <v>51</v>
      </c>
      <c r="H111" s="2">
        <f>SUMIFS(DataRegularSeason20242025!$AA$3:$AA$1315,DataRegularSeason20242025!$B$3:$B$1315, "&lt;=" &amp; $A111, DataRegularSeason20242025!$D$3:$D$1315, H$1)+SUMIFS(DataRegularSeason20242025!$AB$3:$AB$1315,DataRegularSeason20242025!$B$3:$B$1315, "&lt;=" &amp; $A111, DataRegularSeason20242025!$E$3:$E$1315, H$1)</f>
        <v>34</v>
      </c>
      <c r="I111" s="2">
        <f>SUMIFS(DataRegularSeason20242025!$AA$3:$AA$1315,DataRegularSeason20242025!$B$3:$B$1315, "&lt;=" &amp; $A111, DataRegularSeason20242025!$D$3:$D$1315, I$1)+SUMIFS(DataRegularSeason20242025!$AB$3:$AB$1315,DataRegularSeason20242025!$B$3:$B$1315, "&lt;=" &amp; $A111, DataRegularSeason20242025!$E$3:$E$1315, I$1)</f>
        <v>57</v>
      </c>
      <c r="J111" s="2">
        <f>SUMIFS(DataRegularSeason20242025!$AA$3:$AA$1315,DataRegularSeason20242025!$B$3:$B$1315, "&lt;=" &amp; $A111, DataRegularSeason20242025!$D$3:$D$1315, J$1)+SUMIFS(DataRegularSeason20242025!$AB$3:$AB$1315,DataRegularSeason20242025!$B$3:$B$1315, "&lt;=" &amp; $A111, DataRegularSeason20242025!$E$3:$E$1315, J$1)</f>
        <v>59</v>
      </c>
      <c r="K111" s="2">
        <f>SUMIFS(DataRegularSeason20242025!$AA$3:$AA$1315,DataRegularSeason20242025!$B$3:$B$1315, "&lt;=" &amp; $A111, DataRegularSeason20242025!$D$3:$D$1315, K$1)+SUMIFS(DataRegularSeason20242025!$AB$3:$AB$1315,DataRegularSeason20242025!$B$3:$B$1315, "&lt;=" &amp; $A111, DataRegularSeason20242025!$E$3:$E$1315, K$1)</f>
        <v>46</v>
      </c>
      <c r="L111" s="2">
        <f>SUMIFS(DataRegularSeason20242025!$AA$3:$AA$1315,DataRegularSeason20242025!$B$3:$B$1315, "&lt;=" &amp; $A111, DataRegularSeason20242025!$D$3:$D$1315, L$1)+SUMIFS(DataRegularSeason20242025!$AB$3:$AB$1315,DataRegularSeason20242025!$B$3:$B$1315, "&lt;=" &amp; $A111, DataRegularSeason20242025!$E$3:$E$1315, L$1)</f>
        <v>61</v>
      </c>
      <c r="M111" s="2">
        <f>SUMIFS(DataRegularSeason20242025!$AA$3:$AA$1315,DataRegularSeason20242025!$B$3:$B$1315, "&lt;=" &amp; $A111, DataRegularSeason20242025!$D$3:$D$1315, M$1)+SUMIFS(DataRegularSeason20242025!$AB$3:$AB$1315,DataRegularSeason20242025!$B$3:$B$1315, "&lt;=" &amp; $A111, DataRegularSeason20242025!$E$3:$E$1315, M$1)</f>
        <v>57</v>
      </c>
      <c r="N111" s="2">
        <f>SUMIFS(DataRegularSeason20242025!$AA$3:$AA$1315,DataRegularSeason20242025!$B$3:$B$1315, "&lt;=" &amp; $A111, DataRegularSeason20242025!$D$3:$D$1315, N$1)+SUMIFS(DataRegularSeason20242025!$AB$3:$AB$1315,DataRegularSeason20242025!$B$3:$B$1315, "&lt;=" &amp; $A111, DataRegularSeason20242025!$E$3:$E$1315, N$1)</f>
        <v>55</v>
      </c>
      <c r="O111" s="2">
        <f>SUMIFS(DataRegularSeason20242025!$AA$3:$AA$1315,DataRegularSeason20242025!$B$3:$B$1315, "&lt;=" &amp; $A111, DataRegularSeason20242025!$D$3:$D$1315, O$1)+SUMIFS(DataRegularSeason20242025!$AB$3:$AB$1315,DataRegularSeason20242025!$B$3:$B$1315, "&lt;=" &amp; $A111, DataRegularSeason20242025!$E$3:$E$1315, O$1)</f>
        <v>60</v>
      </c>
      <c r="P111" s="2">
        <f>SUMIFS(DataRegularSeason20242025!$AA$3:$AA$1315,DataRegularSeason20242025!$B$3:$B$1315, "&lt;=" &amp; $A111, DataRegularSeason20242025!$D$3:$D$1315, P$1)+SUMIFS(DataRegularSeason20242025!$AB$3:$AB$1315,DataRegularSeason20242025!$B$3:$B$1315, "&lt;=" &amp; $A111, DataRegularSeason20242025!$E$3:$E$1315, P$1)</f>
        <v>50</v>
      </c>
      <c r="Q111" s="2">
        <f>SUMIFS(DataRegularSeason20242025!$AA$3:$AA$1315,DataRegularSeason20242025!$B$3:$B$1315, "&lt;=" &amp; $A111, DataRegularSeason20242025!$D$3:$D$1315, Q$1)+SUMIFS(DataRegularSeason20242025!$AB$3:$AB$1315,DataRegularSeason20242025!$B$3:$B$1315, "&lt;=" &amp; $A111, DataRegularSeason20242025!$E$3:$E$1315, Q$1)</f>
        <v>58</v>
      </c>
      <c r="R111" s="2">
        <f>SUMIFS(DataRegularSeason20242025!$AA$3:$AA$1315,DataRegularSeason20242025!$B$3:$B$1315, "&lt;=" &amp; $A111, DataRegularSeason20242025!$D$3:$D$1315, R$1)+SUMIFS(DataRegularSeason20242025!$AB$3:$AB$1315,DataRegularSeason20242025!$B$3:$B$1315, "&lt;=" &amp; $A111, DataRegularSeason20242025!$E$3:$E$1315, R$1)</f>
        <v>39</v>
      </c>
      <c r="S111" s="2">
        <f>SUMIFS(DataRegularSeason20242025!$AA$3:$AA$1315,DataRegularSeason20242025!$B$3:$B$1315, "&lt;=" &amp; $A111, DataRegularSeason20242025!$D$3:$D$1315, S$1)+SUMIFS(DataRegularSeason20242025!$AB$3:$AB$1315,DataRegularSeason20242025!$B$3:$B$1315, "&lt;=" &amp; $A111, DataRegularSeason20242025!$E$3:$E$1315, S$1)</f>
        <v>45</v>
      </c>
      <c r="T111" s="2">
        <f>SUMIFS(DataRegularSeason20242025!$AA$3:$AA$1315,DataRegularSeason20242025!$B$3:$B$1315, "&lt;=" &amp; $A111, DataRegularSeason20242025!$D$3:$D$1315, T$1)+SUMIFS(DataRegularSeason20242025!$AB$3:$AB$1315,DataRegularSeason20242025!$B$3:$B$1315, "&lt;=" &amp; $A111, DataRegularSeason20242025!$E$3:$E$1315, T$1)</f>
        <v>48</v>
      </c>
      <c r="U111" s="2">
        <f>SUMIFS(DataRegularSeason20242025!$AA$3:$AA$1315,DataRegularSeason20242025!$B$3:$B$1315, "&lt;=" &amp; $A111, DataRegularSeason20242025!$D$3:$D$1315, U$1)+SUMIFS(DataRegularSeason20242025!$AB$3:$AB$1315,DataRegularSeason20242025!$B$3:$B$1315, "&lt;=" &amp; $A111, DataRegularSeason20242025!$E$3:$E$1315, U$1)</f>
        <v>52</v>
      </c>
      <c r="V111" s="2">
        <f>SUMIFS(DataRegularSeason20242025!$AA$3:$AA$1315,DataRegularSeason20242025!$B$3:$B$1315, "&lt;=" &amp; $A111, DataRegularSeason20242025!$D$3:$D$1315, V$1)+SUMIFS(DataRegularSeason20242025!$AB$3:$AB$1315,DataRegularSeason20242025!$B$3:$B$1315, "&lt;=" &amp; $A111, DataRegularSeason20242025!$E$3:$E$1315, V$1)</f>
        <v>48</v>
      </c>
      <c r="W111" s="2">
        <f>SUMIFS(DataRegularSeason20242025!$AA$3:$AA$1315,DataRegularSeason20242025!$B$3:$B$1315, "&lt;=" &amp; $A111, DataRegularSeason20242025!$D$3:$D$1315, W$1)+SUMIFS(DataRegularSeason20242025!$AB$3:$AB$1315,DataRegularSeason20242025!$B$3:$B$1315, "&lt;=" &amp; $A111, DataRegularSeason20242025!$E$3:$E$1315, W$1)</f>
        <v>48</v>
      </c>
      <c r="X111" s="2">
        <f>SUMIFS(DataRegularSeason20242025!$AA$3:$AA$1315,DataRegularSeason20242025!$B$3:$B$1315, "&lt;=" &amp; $A111, DataRegularSeason20242025!$D$3:$D$1315, X$1)+SUMIFS(DataRegularSeason20242025!$AB$3:$AB$1315,DataRegularSeason20242025!$B$3:$B$1315, "&lt;=" &amp; $A111, DataRegularSeason20242025!$E$3:$E$1315, X$1)</f>
        <v>45</v>
      </c>
      <c r="Y111" s="2">
        <f>SUMIFS(DataRegularSeason20242025!$AA$3:$AA$1315,DataRegularSeason20242025!$B$3:$B$1315, "&lt;=" &amp; $A111, DataRegularSeason20242025!$D$3:$D$1315, Y$1)+SUMIFS(DataRegularSeason20242025!$AB$3:$AB$1315,DataRegularSeason20242025!$B$3:$B$1315, "&lt;=" &amp; $A111, DataRegularSeason20242025!$E$3:$E$1315, Y$1)</f>
        <v>34</v>
      </c>
      <c r="Z111" s="2">
        <f>SUMIFS(DataRegularSeason20242025!$AA$3:$AA$1315,DataRegularSeason20242025!$B$3:$B$1315, "&lt;=" &amp; $A111, DataRegularSeason20242025!$D$3:$D$1315, Z$1)+SUMIFS(DataRegularSeason20242025!$AB$3:$AB$1315,DataRegularSeason20242025!$B$3:$B$1315, "&lt;=" &amp; $A111, DataRegularSeason20242025!$E$3:$E$1315, Z$1)</f>
        <v>50</v>
      </c>
      <c r="AA111" s="2">
        <f>SUMIFS(DataRegularSeason20242025!$AA$3:$AA$1315,DataRegularSeason20242025!$B$3:$B$1315, "&lt;=" &amp; $A111, DataRegularSeason20242025!$D$3:$D$1315, AA$1)+SUMIFS(DataRegularSeason20242025!$AB$3:$AB$1315,DataRegularSeason20242025!$B$3:$B$1315, "&lt;=" &amp; $A111, DataRegularSeason20242025!$E$3:$E$1315, AA$1)</f>
        <v>53</v>
      </c>
      <c r="AB111" s="2">
        <f>SUMIFS(DataRegularSeason20242025!$AA$3:$AA$1315,DataRegularSeason20242025!$B$3:$B$1315, "&lt;=" &amp; $A111, DataRegularSeason20242025!$D$3:$D$1315, AB$1)+SUMIFS(DataRegularSeason20242025!$AB$3:$AB$1315,DataRegularSeason20242025!$B$3:$B$1315, "&lt;=" &amp; $A111, DataRegularSeason20242025!$E$3:$E$1315, AB$1)</f>
        <v>60</v>
      </c>
      <c r="AC111" s="2">
        <f>SUMIFS(DataRegularSeason20242025!$AA$3:$AA$1315,DataRegularSeason20242025!$B$3:$B$1315, "&lt;=" &amp; $A111, DataRegularSeason20242025!$D$3:$D$1315, AC$1)+SUMIFS(DataRegularSeason20242025!$AB$3:$AB$1315,DataRegularSeason20242025!$B$3:$B$1315, "&lt;=" &amp; $A111, DataRegularSeason20242025!$E$3:$E$1315, AC$1)</f>
        <v>47</v>
      </c>
      <c r="AD111" s="2">
        <f>SUMIFS(DataRegularSeason20242025!$AA$3:$AA$1315,DataRegularSeason20242025!$B$3:$B$1315, "&lt;=" &amp; $A111, DataRegularSeason20242025!$D$3:$D$1315, AD$1)+SUMIFS(DataRegularSeason20242025!$AB$3:$AB$1315,DataRegularSeason20242025!$B$3:$B$1315, "&lt;=" &amp; $A111, DataRegularSeason20242025!$E$3:$E$1315, AD$1)</f>
        <v>50</v>
      </c>
      <c r="AE111" s="2">
        <f>SUMIFS(DataRegularSeason20242025!$AA$3:$AA$1315,DataRegularSeason20242025!$B$3:$B$1315, "&lt;=" &amp; $A111, DataRegularSeason20242025!$D$3:$D$1315, AE$1)+SUMIFS(DataRegularSeason20242025!$AB$3:$AB$1315,DataRegularSeason20242025!$B$3:$B$1315, "&lt;=" &amp; $A111, DataRegularSeason20242025!$E$3:$E$1315, AE$1)</f>
        <v>62</v>
      </c>
      <c r="AF111" s="2">
        <f>SUMIFS(DataRegularSeason20242025!$AA$3:$AA$1315,DataRegularSeason20242025!$B$3:$B$1315, "&lt;=" &amp; $A111, DataRegularSeason20242025!$D$3:$D$1315, AF$1)+SUMIFS(DataRegularSeason20242025!$AB$3:$AB$1315,DataRegularSeason20242025!$B$3:$B$1315, "&lt;=" &amp; $A111, DataRegularSeason20242025!$E$3:$E$1315, AF$1)</f>
        <v>65</v>
      </c>
      <c r="AG111" s="2">
        <f>SUMIFS(DataRegularSeason20242025!$AA$3:$AA$1315,DataRegularSeason20242025!$B$3:$B$1315, "&lt;=" &amp; $A111, DataRegularSeason20242025!$D$3:$D$1315, AG$1)+SUMIFS(DataRegularSeason20242025!$AB$3:$AB$1315,DataRegularSeason20242025!$B$3:$B$1315, "&lt;=" &amp; $A111, DataRegularSeason20242025!$E$3:$E$1315, AG$1)</f>
        <v>67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42</v>
      </c>
      <c r="C112" s="2">
        <f>SUMIFS(DataRegularSeason20242025!$AA$3:$AA$1315,DataRegularSeason20242025!$B$3:$B$1315, "&lt;=" &amp; $A112, DataRegularSeason20242025!$D$3:$D$1315, C$1)+SUMIFS(DataRegularSeason20242025!$AB$3:$AB$1315,DataRegularSeason20242025!$B$3:$B$1315, "&lt;=" &amp; $A112, DataRegularSeason20242025!$E$3:$E$1315, C$1)</f>
        <v>52</v>
      </c>
      <c r="D112" s="2">
        <f>SUMIFS(DataRegularSeason20242025!$AA$3:$AA$1315,DataRegularSeason20242025!$B$3:$B$1315, "&lt;=" &amp; $A112, DataRegularSeason20242025!$D$3:$D$1315, D$1)+SUMIFS(DataRegularSeason20242025!$AB$3:$AB$1315,DataRegularSeason20242025!$B$3:$B$1315, "&lt;=" &amp; $A112, DataRegularSeason20242025!$E$3:$E$1315, D$1)</f>
        <v>39</v>
      </c>
      <c r="E112" s="2">
        <f>SUMIFS(DataRegularSeason20242025!$AA$3:$AA$1315,DataRegularSeason20242025!$B$3:$B$1315, "&lt;=" &amp; $A112, DataRegularSeason20242025!$D$3:$D$1315, E$1)+SUMIFS(DataRegularSeason20242025!$AB$3:$AB$1315,DataRegularSeason20242025!$B$3:$B$1315, "&lt;=" &amp; $A112, DataRegularSeason20242025!$E$3:$E$1315, E$1)</f>
        <v>59</v>
      </c>
      <c r="F112" s="2">
        <f>SUMIFS(DataRegularSeason20242025!$AA$3:$AA$1315,DataRegularSeason20242025!$B$3:$B$1315, "&lt;=" &amp; $A112, DataRegularSeason20242025!$D$3:$D$1315, F$1)+SUMIFS(DataRegularSeason20242025!$AB$3:$AB$1315,DataRegularSeason20242025!$B$3:$B$1315, "&lt;=" &amp; $A112, DataRegularSeason20242025!$E$3:$E$1315, F$1)</f>
        <v>51</v>
      </c>
      <c r="G112" s="2">
        <f>SUMIFS(DataRegularSeason20242025!$AA$3:$AA$1315,DataRegularSeason20242025!$B$3:$B$1315, "&lt;=" &amp; $A112, DataRegularSeason20242025!$D$3:$D$1315, G$1)+SUMIFS(DataRegularSeason20242025!$AB$3:$AB$1315,DataRegularSeason20242025!$B$3:$B$1315, "&lt;=" &amp; $A112, DataRegularSeason20242025!$E$3:$E$1315, G$1)</f>
        <v>51</v>
      </c>
      <c r="H112" s="2">
        <f>SUMIFS(DataRegularSeason20242025!$AA$3:$AA$1315,DataRegularSeason20242025!$B$3:$B$1315, "&lt;=" &amp; $A112, DataRegularSeason20242025!$D$3:$D$1315, H$1)+SUMIFS(DataRegularSeason20242025!$AB$3:$AB$1315,DataRegularSeason20242025!$B$3:$B$1315, "&lt;=" &amp; $A112, DataRegularSeason20242025!$E$3:$E$1315, H$1)</f>
        <v>34</v>
      </c>
      <c r="I112" s="2">
        <f>SUMIFS(DataRegularSeason20242025!$AA$3:$AA$1315,DataRegularSeason20242025!$B$3:$B$1315, "&lt;=" &amp; $A112, DataRegularSeason20242025!$D$3:$D$1315, I$1)+SUMIFS(DataRegularSeason20242025!$AB$3:$AB$1315,DataRegularSeason20242025!$B$3:$B$1315, "&lt;=" &amp; $A112, DataRegularSeason20242025!$E$3:$E$1315, I$1)</f>
        <v>57</v>
      </c>
      <c r="J112" s="2">
        <f>SUMIFS(DataRegularSeason20242025!$AA$3:$AA$1315,DataRegularSeason20242025!$B$3:$B$1315, "&lt;=" &amp; $A112, DataRegularSeason20242025!$D$3:$D$1315, J$1)+SUMIFS(DataRegularSeason20242025!$AB$3:$AB$1315,DataRegularSeason20242025!$B$3:$B$1315, "&lt;=" &amp; $A112, DataRegularSeason20242025!$E$3:$E$1315, J$1)</f>
        <v>59</v>
      </c>
      <c r="K112" s="2">
        <f>SUMIFS(DataRegularSeason20242025!$AA$3:$AA$1315,DataRegularSeason20242025!$B$3:$B$1315, "&lt;=" &amp; $A112, DataRegularSeason20242025!$D$3:$D$1315, K$1)+SUMIFS(DataRegularSeason20242025!$AB$3:$AB$1315,DataRegularSeason20242025!$B$3:$B$1315, "&lt;=" &amp; $A112, DataRegularSeason20242025!$E$3:$E$1315, K$1)</f>
        <v>47</v>
      </c>
      <c r="L112" s="2">
        <f>SUMIFS(DataRegularSeason20242025!$AA$3:$AA$1315,DataRegularSeason20242025!$B$3:$B$1315, "&lt;=" &amp; $A112, DataRegularSeason20242025!$D$3:$D$1315, L$1)+SUMIFS(DataRegularSeason20242025!$AB$3:$AB$1315,DataRegularSeason20242025!$B$3:$B$1315, "&lt;=" &amp; $A112, DataRegularSeason20242025!$E$3:$E$1315, L$1)</f>
        <v>61</v>
      </c>
      <c r="M112" s="2">
        <f>SUMIFS(DataRegularSeason20242025!$AA$3:$AA$1315,DataRegularSeason20242025!$B$3:$B$1315, "&lt;=" &amp; $A112, DataRegularSeason20242025!$D$3:$D$1315, M$1)+SUMIFS(DataRegularSeason20242025!$AB$3:$AB$1315,DataRegularSeason20242025!$B$3:$B$1315, "&lt;=" &amp; $A112, DataRegularSeason20242025!$E$3:$E$1315, M$1)</f>
        <v>57</v>
      </c>
      <c r="N112" s="2">
        <f>SUMIFS(DataRegularSeason20242025!$AA$3:$AA$1315,DataRegularSeason20242025!$B$3:$B$1315, "&lt;=" &amp; $A112, DataRegularSeason20242025!$D$3:$D$1315, N$1)+SUMIFS(DataRegularSeason20242025!$AB$3:$AB$1315,DataRegularSeason20242025!$B$3:$B$1315, "&lt;=" &amp; $A112, DataRegularSeason20242025!$E$3:$E$1315, N$1)</f>
        <v>55</v>
      </c>
      <c r="O112" s="2">
        <f>SUMIFS(DataRegularSeason20242025!$AA$3:$AA$1315,DataRegularSeason20242025!$B$3:$B$1315, "&lt;=" &amp; $A112, DataRegularSeason20242025!$D$3:$D$1315, O$1)+SUMIFS(DataRegularSeason20242025!$AB$3:$AB$1315,DataRegularSeason20242025!$B$3:$B$1315, "&lt;=" &amp; $A112, DataRegularSeason20242025!$E$3:$E$1315, O$1)</f>
        <v>60</v>
      </c>
      <c r="P112" s="2">
        <f>SUMIFS(DataRegularSeason20242025!$AA$3:$AA$1315,DataRegularSeason20242025!$B$3:$B$1315, "&lt;=" &amp; $A112, DataRegularSeason20242025!$D$3:$D$1315, P$1)+SUMIFS(DataRegularSeason20242025!$AB$3:$AB$1315,DataRegularSeason20242025!$B$3:$B$1315, "&lt;=" &amp; $A112, DataRegularSeason20242025!$E$3:$E$1315, P$1)</f>
        <v>52</v>
      </c>
      <c r="Q112" s="2">
        <f>SUMIFS(DataRegularSeason20242025!$AA$3:$AA$1315,DataRegularSeason20242025!$B$3:$B$1315, "&lt;=" &amp; $A112, DataRegularSeason20242025!$D$3:$D$1315, Q$1)+SUMIFS(DataRegularSeason20242025!$AB$3:$AB$1315,DataRegularSeason20242025!$B$3:$B$1315, "&lt;=" &amp; $A112, DataRegularSeason20242025!$E$3:$E$1315, Q$1)</f>
        <v>58</v>
      </c>
      <c r="R112" s="2">
        <f>SUMIFS(DataRegularSeason20242025!$AA$3:$AA$1315,DataRegularSeason20242025!$B$3:$B$1315, "&lt;=" &amp; $A112, DataRegularSeason20242025!$D$3:$D$1315, R$1)+SUMIFS(DataRegularSeason20242025!$AB$3:$AB$1315,DataRegularSeason20242025!$B$3:$B$1315, "&lt;=" &amp; $A112, DataRegularSeason20242025!$E$3:$E$1315, R$1)</f>
        <v>41</v>
      </c>
      <c r="S112" s="2">
        <f>SUMIFS(DataRegularSeason20242025!$AA$3:$AA$1315,DataRegularSeason20242025!$B$3:$B$1315, "&lt;=" &amp; $A112, DataRegularSeason20242025!$D$3:$D$1315, S$1)+SUMIFS(DataRegularSeason20242025!$AB$3:$AB$1315,DataRegularSeason20242025!$B$3:$B$1315, "&lt;=" &amp; $A112, DataRegularSeason20242025!$E$3:$E$1315, S$1)</f>
        <v>45</v>
      </c>
      <c r="T112" s="2">
        <f>SUMIFS(DataRegularSeason20242025!$AA$3:$AA$1315,DataRegularSeason20242025!$B$3:$B$1315, "&lt;=" &amp; $A112, DataRegularSeason20242025!$D$3:$D$1315, T$1)+SUMIFS(DataRegularSeason20242025!$AB$3:$AB$1315,DataRegularSeason20242025!$B$3:$B$1315, "&lt;=" &amp; $A112, DataRegularSeason20242025!$E$3:$E$1315, T$1)</f>
        <v>50</v>
      </c>
      <c r="U112" s="2">
        <f>SUMIFS(DataRegularSeason20242025!$AA$3:$AA$1315,DataRegularSeason20242025!$B$3:$B$1315, "&lt;=" &amp; $A112, DataRegularSeason20242025!$D$3:$D$1315, U$1)+SUMIFS(DataRegularSeason20242025!$AB$3:$AB$1315,DataRegularSeason20242025!$B$3:$B$1315, "&lt;=" &amp; $A112, DataRegularSeason20242025!$E$3:$E$1315, U$1)</f>
        <v>52</v>
      </c>
      <c r="V112" s="2">
        <f>SUMIFS(DataRegularSeason20242025!$AA$3:$AA$1315,DataRegularSeason20242025!$B$3:$B$1315, "&lt;=" &amp; $A112, DataRegularSeason20242025!$D$3:$D$1315, V$1)+SUMIFS(DataRegularSeason20242025!$AB$3:$AB$1315,DataRegularSeason20242025!$B$3:$B$1315, "&lt;=" &amp; $A112, DataRegularSeason20242025!$E$3:$E$1315, V$1)</f>
        <v>50</v>
      </c>
      <c r="W112" s="2">
        <f>SUMIFS(DataRegularSeason20242025!$AA$3:$AA$1315,DataRegularSeason20242025!$B$3:$B$1315, "&lt;=" &amp; $A112, DataRegularSeason20242025!$D$3:$D$1315, W$1)+SUMIFS(DataRegularSeason20242025!$AB$3:$AB$1315,DataRegularSeason20242025!$B$3:$B$1315, "&lt;=" &amp; $A112, DataRegularSeason20242025!$E$3:$E$1315, W$1)</f>
        <v>48</v>
      </c>
      <c r="X112" s="2">
        <f>SUMIFS(DataRegularSeason20242025!$AA$3:$AA$1315,DataRegularSeason20242025!$B$3:$B$1315, "&lt;=" &amp; $A112, DataRegularSeason20242025!$D$3:$D$1315, X$1)+SUMIFS(DataRegularSeason20242025!$AB$3:$AB$1315,DataRegularSeason20242025!$B$3:$B$1315, "&lt;=" &amp; $A112, DataRegularSeason20242025!$E$3:$E$1315, X$1)</f>
        <v>45</v>
      </c>
      <c r="Y112" s="2">
        <f>SUMIFS(DataRegularSeason20242025!$AA$3:$AA$1315,DataRegularSeason20242025!$B$3:$B$1315, "&lt;=" &amp; $A112, DataRegularSeason20242025!$D$3:$D$1315, Y$1)+SUMIFS(DataRegularSeason20242025!$AB$3:$AB$1315,DataRegularSeason20242025!$B$3:$B$1315, "&lt;=" &amp; $A112, DataRegularSeason20242025!$E$3:$E$1315, Y$1)</f>
        <v>34</v>
      </c>
      <c r="Z112" s="2">
        <f>SUMIFS(DataRegularSeason20242025!$AA$3:$AA$1315,DataRegularSeason20242025!$B$3:$B$1315, "&lt;=" &amp; $A112, DataRegularSeason20242025!$D$3:$D$1315, Z$1)+SUMIFS(DataRegularSeason20242025!$AB$3:$AB$1315,DataRegularSeason20242025!$B$3:$B$1315, "&lt;=" &amp; $A112, DataRegularSeason20242025!$E$3:$E$1315, Z$1)</f>
        <v>50</v>
      </c>
      <c r="AA112" s="2">
        <f>SUMIFS(DataRegularSeason20242025!$AA$3:$AA$1315,DataRegularSeason20242025!$B$3:$B$1315, "&lt;=" &amp; $A112, DataRegularSeason20242025!$D$3:$D$1315, AA$1)+SUMIFS(DataRegularSeason20242025!$AB$3:$AB$1315,DataRegularSeason20242025!$B$3:$B$1315, "&lt;=" &amp; $A112, DataRegularSeason20242025!$E$3:$E$1315, AA$1)</f>
        <v>53</v>
      </c>
      <c r="AB112" s="2">
        <f>SUMIFS(DataRegularSeason20242025!$AA$3:$AA$1315,DataRegularSeason20242025!$B$3:$B$1315, "&lt;=" &amp; $A112, DataRegularSeason20242025!$D$3:$D$1315, AB$1)+SUMIFS(DataRegularSeason20242025!$AB$3:$AB$1315,DataRegularSeason20242025!$B$3:$B$1315, "&lt;=" &amp; $A112, DataRegularSeason20242025!$E$3:$E$1315, AB$1)</f>
        <v>60</v>
      </c>
      <c r="AC112" s="2">
        <f>SUMIFS(DataRegularSeason20242025!$AA$3:$AA$1315,DataRegularSeason20242025!$B$3:$B$1315, "&lt;=" &amp; $A112, DataRegularSeason20242025!$D$3:$D$1315, AC$1)+SUMIFS(DataRegularSeason20242025!$AB$3:$AB$1315,DataRegularSeason20242025!$B$3:$B$1315, "&lt;=" &amp; $A112, DataRegularSeason20242025!$E$3:$E$1315, AC$1)</f>
        <v>47</v>
      </c>
      <c r="AD112" s="2">
        <f>SUMIFS(DataRegularSeason20242025!$AA$3:$AA$1315,DataRegularSeason20242025!$B$3:$B$1315, "&lt;=" &amp; $A112, DataRegularSeason20242025!$D$3:$D$1315, AD$1)+SUMIFS(DataRegularSeason20242025!$AB$3:$AB$1315,DataRegularSeason20242025!$B$3:$B$1315, "&lt;=" &amp; $A112, DataRegularSeason20242025!$E$3:$E$1315, AD$1)</f>
        <v>50</v>
      </c>
      <c r="AE112" s="2">
        <f>SUMIFS(DataRegularSeason20242025!$AA$3:$AA$1315,DataRegularSeason20242025!$B$3:$B$1315, "&lt;=" &amp; $A112, DataRegularSeason20242025!$D$3:$D$1315, AE$1)+SUMIFS(DataRegularSeason20242025!$AB$3:$AB$1315,DataRegularSeason20242025!$B$3:$B$1315, "&lt;=" &amp; $A112, DataRegularSeason20242025!$E$3:$E$1315, AE$1)</f>
        <v>62</v>
      </c>
      <c r="AF112" s="2">
        <f>SUMIFS(DataRegularSeason20242025!$AA$3:$AA$1315,DataRegularSeason20242025!$B$3:$B$1315, "&lt;=" &amp; $A112, DataRegularSeason20242025!$D$3:$D$1315, AF$1)+SUMIFS(DataRegularSeason20242025!$AB$3:$AB$1315,DataRegularSeason20242025!$B$3:$B$1315, "&lt;=" &amp; $A112, DataRegularSeason20242025!$E$3:$E$1315, AF$1)</f>
        <v>65</v>
      </c>
      <c r="AG112" s="2">
        <f>SUMIFS(DataRegularSeason20242025!$AA$3:$AA$1315,DataRegularSeason20242025!$B$3:$B$1315, "&lt;=" &amp; $A112, DataRegularSeason20242025!$D$3:$D$1315, AG$1)+SUMIFS(DataRegularSeason20242025!$AB$3:$AB$1315,DataRegularSeason20242025!$B$3:$B$1315, "&lt;=" &amp; $A112, DataRegularSeason20242025!$E$3:$E$1315, AG$1)</f>
        <v>67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42</v>
      </c>
      <c r="C113" s="2">
        <f>SUMIFS(DataRegularSeason20242025!$AA$3:$AA$1315,DataRegularSeason20242025!$B$3:$B$1315, "&lt;=" &amp; $A113, DataRegularSeason20242025!$D$3:$D$1315, C$1)+SUMIFS(DataRegularSeason20242025!$AB$3:$AB$1315,DataRegularSeason20242025!$B$3:$B$1315, "&lt;=" &amp; $A113, DataRegularSeason20242025!$E$3:$E$1315, C$1)</f>
        <v>52</v>
      </c>
      <c r="D113" s="2">
        <f>SUMIFS(DataRegularSeason20242025!$AA$3:$AA$1315,DataRegularSeason20242025!$B$3:$B$1315, "&lt;=" &amp; $A113, DataRegularSeason20242025!$D$3:$D$1315, D$1)+SUMIFS(DataRegularSeason20242025!$AB$3:$AB$1315,DataRegularSeason20242025!$B$3:$B$1315, "&lt;=" &amp; $A113, DataRegularSeason20242025!$E$3:$E$1315, D$1)</f>
        <v>39</v>
      </c>
      <c r="E113" s="2">
        <f>SUMIFS(DataRegularSeason20242025!$AA$3:$AA$1315,DataRegularSeason20242025!$B$3:$B$1315, "&lt;=" &amp; $A113, DataRegularSeason20242025!$D$3:$D$1315, E$1)+SUMIFS(DataRegularSeason20242025!$AB$3:$AB$1315,DataRegularSeason20242025!$B$3:$B$1315, "&lt;=" &amp; $A113, DataRegularSeason20242025!$E$3:$E$1315, E$1)</f>
        <v>59</v>
      </c>
      <c r="F113" s="2">
        <f>SUMIFS(DataRegularSeason20242025!$AA$3:$AA$1315,DataRegularSeason20242025!$B$3:$B$1315, "&lt;=" &amp; $A113, DataRegularSeason20242025!$D$3:$D$1315, F$1)+SUMIFS(DataRegularSeason20242025!$AB$3:$AB$1315,DataRegularSeason20242025!$B$3:$B$1315, "&lt;=" &amp; $A113, DataRegularSeason20242025!$E$3:$E$1315, F$1)</f>
        <v>51</v>
      </c>
      <c r="G113" s="2">
        <f>SUMIFS(DataRegularSeason20242025!$AA$3:$AA$1315,DataRegularSeason20242025!$B$3:$B$1315, "&lt;=" &amp; $A113, DataRegularSeason20242025!$D$3:$D$1315, G$1)+SUMIFS(DataRegularSeason20242025!$AB$3:$AB$1315,DataRegularSeason20242025!$B$3:$B$1315, "&lt;=" &amp; $A113, DataRegularSeason20242025!$E$3:$E$1315, G$1)</f>
        <v>51</v>
      </c>
      <c r="H113" s="2">
        <f>SUMIFS(DataRegularSeason20242025!$AA$3:$AA$1315,DataRegularSeason20242025!$B$3:$B$1315, "&lt;=" &amp; $A113, DataRegularSeason20242025!$D$3:$D$1315, H$1)+SUMIFS(DataRegularSeason20242025!$AB$3:$AB$1315,DataRegularSeason20242025!$B$3:$B$1315, "&lt;=" &amp; $A113, DataRegularSeason20242025!$E$3:$E$1315, H$1)</f>
        <v>34</v>
      </c>
      <c r="I113" s="2">
        <f>SUMIFS(DataRegularSeason20242025!$AA$3:$AA$1315,DataRegularSeason20242025!$B$3:$B$1315, "&lt;=" &amp; $A113, DataRegularSeason20242025!$D$3:$D$1315, I$1)+SUMIFS(DataRegularSeason20242025!$AB$3:$AB$1315,DataRegularSeason20242025!$B$3:$B$1315, "&lt;=" &amp; $A113, DataRegularSeason20242025!$E$3:$E$1315, I$1)</f>
        <v>57</v>
      </c>
      <c r="J113" s="2">
        <f>SUMIFS(DataRegularSeason20242025!$AA$3:$AA$1315,DataRegularSeason20242025!$B$3:$B$1315, "&lt;=" &amp; $A113, DataRegularSeason20242025!$D$3:$D$1315, J$1)+SUMIFS(DataRegularSeason20242025!$AB$3:$AB$1315,DataRegularSeason20242025!$B$3:$B$1315, "&lt;=" &amp; $A113, DataRegularSeason20242025!$E$3:$E$1315, J$1)</f>
        <v>59</v>
      </c>
      <c r="K113" s="2">
        <f>SUMIFS(DataRegularSeason20242025!$AA$3:$AA$1315,DataRegularSeason20242025!$B$3:$B$1315, "&lt;=" &amp; $A113, DataRegularSeason20242025!$D$3:$D$1315, K$1)+SUMIFS(DataRegularSeason20242025!$AB$3:$AB$1315,DataRegularSeason20242025!$B$3:$B$1315, "&lt;=" &amp; $A113, DataRegularSeason20242025!$E$3:$E$1315, K$1)</f>
        <v>47</v>
      </c>
      <c r="L113" s="2">
        <f>SUMIFS(DataRegularSeason20242025!$AA$3:$AA$1315,DataRegularSeason20242025!$B$3:$B$1315, "&lt;=" &amp; $A113, DataRegularSeason20242025!$D$3:$D$1315, L$1)+SUMIFS(DataRegularSeason20242025!$AB$3:$AB$1315,DataRegularSeason20242025!$B$3:$B$1315, "&lt;=" &amp; $A113, DataRegularSeason20242025!$E$3:$E$1315, L$1)</f>
        <v>61</v>
      </c>
      <c r="M113" s="2">
        <f>SUMIFS(DataRegularSeason20242025!$AA$3:$AA$1315,DataRegularSeason20242025!$B$3:$B$1315, "&lt;=" &amp; $A113, DataRegularSeason20242025!$D$3:$D$1315, M$1)+SUMIFS(DataRegularSeason20242025!$AB$3:$AB$1315,DataRegularSeason20242025!$B$3:$B$1315, "&lt;=" &amp; $A113, DataRegularSeason20242025!$E$3:$E$1315, M$1)</f>
        <v>57</v>
      </c>
      <c r="N113" s="2">
        <f>SUMIFS(DataRegularSeason20242025!$AA$3:$AA$1315,DataRegularSeason20242025!$B$3:$B$1315, "&lt;=" &amp; $A113, DataRegularSeason20242025!$D$3:$D$1315, N$1)+SUMIFS(DataRegularSeason20242025!$AB$3:$AB$1315,DataRegularSeason20242025!$B$3:$B$1315, "&lt;=" &amp; $A113, DataRegularSeason20242025!$E$3:$E$1315, N$1)</f>
        <v>55</v>
      </c>
      <c r="O113" s="2">
        <f>SUMIFS(DataRegularSeason20242025!$AA$3:$AA$1315,DataRegularSeason20242025!$B$3:$B$1315, "&lt;=" &amp; $A113, DataRegularSeason20242025!$D$3:$D$1315, O$1)+SUMIFS(DataRegularSeason20242025!$AB$3:$AB$1315,DataRegularSeason20242025!$B$3:$B$1315, "&lt;=" &amp; $A113, DataRegularSeason20242025!$E$3:$E$1315, O$1)</f>
        <v>60</v>
      </c>
      <c r="P113" s="2">
        <f>SUMIFS(DataRegularSeason20242025!$AA$3:$AA$1315,DataRegularSeason20242025!$B$3:$B$1315, "&lt;=" &amp; $A113, DataRegularSeason20242025!$D$3:$D$1315, P$1)+SUMIFS(DataRegularSeason20242025!$AB$3:$AB$1315,DataRegularSeason20242025!$B$3:$B$1315, "&lt;=" &amp; $A113, DataRegularSeason20242025!$E$3:$E$1315, P$1)</f>
        <v>52</v>
      </c>
      <c r="Q113" s="2">
        <f>SUMIFS(DataRegularSeason20242025!$AA$3:$AA$1315,DataRegularSeason20242025!$B$3:$B$1315, "&lt;=" &amp; $A113, DataRegularSeason20242025!$D$3:$D$1315, Q$1)+SUMIFS(DataRegularSeason20242025!$AB$3:$AB$1315,DataRegularSeason20242025!$B$3:$B$1315, "&lt;=" &amp; $A113, DataRegularSeason20242025!$E$3:$E$1315, Q$1)</f>
        <v>58</v>
      </c>
      <c r="R113" s="2">
        <f>SUMIFS(DataRegularSeason20242025!$AA$3:$AA$1315,DataRegularSeason20242025!$B$3:$B$1315, "&lt;=" &amp; $A113, DataRegularSeason20242025!$D$3:$D$1315, R$1)+SUMIFS(DataRegularSeason20242025!$AB$3:$AB$1315,DataRegularSeason20242025!$B$3:$B$1315, "&lt;=" &amp; $A113, DataRegularSeason20242025!$E$3:$E$1315, R$1)</f>
        <v>41</v>
      </c>
      <c r="S113" s="2">
        <f>SUMIFS(DataRegularSeason20242025!$AA$3:$AA$1315,DataRegularSeason20242025!$B$3:$B$1315, "&lt;=" &amp; $A113, DataRegularSeason20242025!$D$3:$D$1315, S$1)+SUMIFS(DataRegularSeason20242025!$AB$3:$AB$1315,DataRegularSeason20242025!$B$3:$B$1315, "&lt;=" &amp; $A113, DataRegularSeason20242025!$E$3:$E$1315, S$1)</f>
        <v>45</v>
      </c>
      <c r="T113" s="2">
        <f>SUMIFS(DataRegularSeason20242025!$AA$3:$AA$1315,DataRegularSeason20242025!$B$3:$B$1315, "&lt;=" &amp; $A113, DataRegularSeason20242025!$D$3:$D$1315, T$1)+SUMIFS(DataRegularSeason20242025!$AB$3:$AB$1315,DataRegularSeason20242025!$B$3:$B$1315, "&lt;=" &amp; $A113, DataRegularSeason20242025!$E$3:$E$1315, T$1)</f>
        <v>50</v>
      </c>
      <c r="U113" s="2">
        <f>SUMIFS(DataRegularSeason20242025!$AA$3:$AA$1315,DataRegularSeason20242025!$B$3:$B$1315, "&lt;=" &amp; $A113, DataRegularSeason20242025!$D$3:$D$1315, U$1)+SUMIFS(DataRegularSeason20242025!$AB$3:$AB$1315,DataRegularSeason20242025!$B$3:$B$1315, "&lt;=" &amp; $A113, DataRegularSeason20242025!$E$3:$E$1315, U$1)</f>
        <v>52</v>
      </c>
      <c r="V113" s="2">
        <f>SUMIFS(DataRegularSeason20242025!$AA$3:$AA$1315,DataRegularSeason20242025!$B$3:$B$1315, "&lt;=" &amp; $A113, DataRegularSeason20242025!$D$3:$D$1315, V$1)+SUMIFS(DataRegularSeason20242025!$AB$3:$AB$1315,DataRegularSeason20242025!$B$3:$B$1315, "&lt;=" &amp; $A113, DataRegularSeason20242025!$E$3:$E$1315, V$1)</f>
        <v>50</v>
      </c>
      <c r="W113" s="2">
        <f>SUMIFS(DataRegularSeason20242025!$AA$3:$AA$1315,DataRegularSeason20242025!$B$3:$B$1315, "&lt;=" &amp; $A113, DataRegularSeason20242025!$D$3:$D$1315, W$1)+SUMIFS(DataRegularSeason20242025!$AB$3:$AB$1315,DataRegularSeason20242025!$B$3:$B$1315, "&lt;=" &amp; $A113, DataRegularSeason20242025!$E$3:$E$1315, W$1)</f>
        <v>48</v>
      </c>
      <c r="X113" s="2">
        <f>SUMIFS(DataRegularSeason20242025!$AA$3:$AA$1315,DataRegularSeason20242025!$B$3:$B$1315, "&lt;=" &amp; $A113, DataRegularSeason20242025!$D$3:$D$1315, X$1)+SUMIFS(DataRegularSeason20242025!$AB$3:$AB$1315,DataRegularSeason20242025!$B$3:$B$1315, "&lt;=" &amp; $A113, DataRegularSeason20242025!$E$3:$E$1315, X$1)</f>
        <v>45</v>
      </c>
      <c r="Y113" s="2">
        <f>SUMIFS(DataRegularSeason20242025!$AA$3:$AA$1315,DataRegularSeason20242025!$B$3:$B$1315, "&lt;=" &amp; $A113, DataRegularSeason20242025!$D$3:$D$1315, Y$1)+SUMIFS(DataRegularSeason20242025!$AB$3:$AB$1315,DataRegularSeason20242025!$B$3:$B$1315, "&lt;=" &amp; $A113, DataRegularSeason20242025!$E$3:$E$1315, Y$1)</f>
        <v>34</v>
      </c>
      <c r="Z113" s="2">
        <f>SUMIFS(DataRegularSeason20242025!$AA$3:$AA$1315,DataRegularSeason20242025!$B$3:$B$1315, "&lt;=" &amp; $A113, DataRegularSeason20242025!$D$3:$D$1315, Z$1)+SUMIFS(DataRegularSeason20242025!$AB$3:$AB$1315,DataRegularSeason20242025!$B$3:$B$1315, "&lt;=" &amp; $A113, DataRegularSeason20242025!$E$3:$E$1315, Z$1)</f>
        <v>50</v>
      </c>
      <c r="AA113" s="2">
        <f>SUMIFS(DataRegularSeason20242025!$AA$3:$AA$1315,DataRegularSeason20242025!$B$3:$B$1315, "&lt;=" &amp; $A113, DataRegularSeason20242025!$D$3:$D$1315, AA$1)+SUMIFS(DataRegularSeason20242025!$AB$3:$AB$1315,DataRegularSeason20242025!$B$3:$B$1315, "&lt;=" &amp; $A113, DataRegularSeason20242025!$E$3:$E$1315, AA$1)</f>
        <v>53</v>
      </c>
      <c r="AB113" s="2">
        <f>SUMIFS(DataRegularSeason20242025!$AA$3:$AA$1315,DataRegularSeason20242025!$B$3:$B$1315, "&lt;=" &amp; $A113, DataRegularSeason20242025!$D$3:$D$1315, AB$1)+SUMIFS(DataRegularSeason20242025!$AB$3:$AB$1315,DataRegularSeason20242025!$B$3:$B$1315, "&lt;=" &amp; $A113, DataRegularSeason20242025!$E$3:$E$1315, AB$1)</f>
        <v>60</v>
      </c>
      <c r="AC113" s="2">
        <f>SUMIFS(DataRegularSeason20242025!$AA$3:$AA$1315,DataRegularSeason20242025!$B$3:$B$1315, "&lt;=" &amp; $A113, DataRegularSeason20242025!$D$3:$D$1315, AC$1)+SUMIFS(DataRegularSeason20242025!$AB$3:$AB$1315,DataRegularSeason20242025!$B$3:$B$1315, "&lt;=" &amp; $A113, DataRegularSeason20242025!$E$3:$E$1315, AC$1)</f>
        <v>47</v>
      </c>
      <c r="AD113" s="2">
        <f>SUMIFS(DataRegularSeason20242025!$AA$3:$AA$1315,DataRegularSeason20242025!$B$3:$B$1315, "&lt;=" &amp; $A113, DataRegularSeason20242025!$D$3:$D$1315, AD$1)+SUMIFS(DataRegularSeason20242025!$AB$3:$AB$1315,DataRegularSeason20242025!$B$3:$B$1315, "&lt;=" &amp; $A113, DataRegularSeason20242025!$E$3:$E$1315, AD$1)</f>
        <v>50</v>
      </c>
      <c r="AE113" s="2">
        <f>SUMIFS(DataRegularSeason20242025!$AA$3:$AA$1315,DataRegularSeason20242025!$B$3:$B$1315, "&lt;=" &amp; $A113, DataRegularSeason20242025!$D$3:$D$1315, AE$1)+SUMIFS(DataRegularSeason20242025!$AB$3:$AB$1315,DataRegularSeason20242025!$B$3:$B$1315, "&lt;=" &amp; $A113, DataRegularSeason20242025!$E$3:$E$1315, AE$1)</f>
        <v>62</v>
      </c>
      <c r="AF113" s="2">
        <f>SUMIFS(DataRegularSeason20242025!$AA$3:$AA$1315,DataRegularSeason20242025!$B$3:$B$1315, "&lt;=" &amp; $A113, DataRegularSeason20242025!$D$3:$D$1315, AF$1)+SUMIFS(DataRegularSeason20242025!$AB$3:$AB$1315,DataRegularSeason20242025!$B$3:$B$1315, "&lt;=" &amp; $A113, DataRegularSeason20242025!$E$3:$E$1315, AF$1)</f>
        <v>65</v>
      </c>
      <c r="AG113" s="2">
        <f>SUMIFS(DataRegularSeason20242025!$AA$3:$AA$1315,DataRegularSeason20242025!$B$3:$B$1315, "&lt;=" &amp; $A113, DataRegularSeason20242025!$D$3:$D$1315, AG$1)+SUMIFS(DataRegularSeason20242025!$AB$3:$AB$1315,DataRegularSeason20242025!$B$3:$B$1315, "&lt;=" &amp; $A113, DataRegularSeason20242025!$E$3:$E$1315, AG$1)</f>
        <v>67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42</v>
      </c>
      <c r="C114" s="2">
        <f>SUMIFS(DataRegularSeason20242025!$AA$3:$AA$1315,DataRegularSeason20242025!$B$3:$B$1315, "&lt;=" &amp; $A114, DataRegularSeason20242025!$D$3:$D$1315, C$1)+SUMIFS(DataRegularSeason20242025!$AB$3:$AB$1315,DataRegularSeason20242025!$B$3:$B$1315, "&lt;=" &amp; $A114, DataRegularSeason20242025!$E$3:$E$1315, C$1)</f>
        <v>52</v>
      </c>
      <c r="D114" s="2">
        <f>SUMIFS(DataRegularSeason20242025!$AA$3:$AA$1315,DataRegularSeason20242025!$B$3:$B$1315, "&lt;=" &amp; $A114, DataRegularSeason20242025!$D$3:$D$1315, D$1)+SUMIFS(DataRegularSeason20242025!$AB$3:$AB$1315,DataRegularSeason20242025!$B$3:$B$1315, "&lt;=" &amp; $A114, DataRegularSeason20242025!$E$3:$E$1315, D$1)</f>
        <v>39</v>
      </c>
      <c r="E114" s="2">
        <f>SUMIFS(DataRegularSeason20242025!$AA$3:$AA$1315,DataRegularSeason20242025!$B$3:$B$1315, "&lt;=" &amp; $A114, DataRegularSeason20242025!$D$3:$D$1315, E$1)+SUMIFS(DataRegularSeason20242025!$AB$3:$AB$1315,DataRegularSeason20242025!$B$3:$B$1315, "&lt;=" &amp; $A114, DataRegularSeason20242025!$E$3:$E$1315, E$1)</f>
        <v>59</v>
      </c>
      <c r="F114" s="2">
        <f>SUMIFS(DataRegularSeason20242025!$AA$3:$AA$1315,DataRegularSeason20242025!$B$3:$B$1315, "&lt;=" &amp; $A114, DataRegularSeason20242025!$D$3:$D$1315, F$1)+SUMIFS(DataRegularSeason20242025!$AB$3:$AB$1315,DataRegularSeason20242025!$B$3:$B$1315, "&lt;=" &amp; $A114, DataRegularSeason20242025!$E$3:$E$1315, F$1)</f>
        <v>51</v>
      </c>
      <c r="G114" s="2">
        <f>SUMIFS(DataRegularSeason20242025!$AA$3:$AA$1315,DataRegularSeason20242025!$B$3:$B$1315, "&lt;=" &amp; $A114, DataRegularSeason20242025!$D$3:$D$1315, G$1)+SUMIFS(DataRegularSeason20242025!$AB$3:$AB$1315,DataRegularSeason20242025!$B$3:$B$1315, "&lt;=" &amp; $A114, DataRegularSeason20242025!$E$3:$E$1315, G$1)</f>
        <v>51</v>
      </c>
      <c r="H114" s="2">
        <f>SUMIFS(DataRegularSeason20242025!$AA$3:$AA$1315,DataRegularSeason20242025!$B$3:$B$1315, "&lt;=" &amp; $A114, DataRegularSeason20242025!$D$3:$D$1315, H$1)+SUMIFS(DataRegularSeason20242025!$AB$3:$AB$1315,DataRegularSeason20242025!$B$3:$B$1315, "&lt;=" &amp; $A114, DataRegularSeason20242025!$E$3:$E$1315, H$1)</f>
        <v>34</v>
      </c>
      <c r="I114" s="2">
        <f>SUMIFS(DataRegularSeason20242025!$AA$3:$AA$1315,DataRegularSeason20242025!$B$3:$B$1315, "&lt;=" &amp; $A114, DataRegularSeason20242025!$D$3:$D$1315, I$1)+SUMIFS(DataRegularSeason20242025!$AB$3:$AB$1315,DataRegularSeason20242025!$B$3:$B$1315, "&lt;=" &amp; $A114, DataRegularSeason20242025!$E$3:$E$1315, I$1)</f>
        <v>57</v>
      </c>
      <c r="J114" s="2">
        <f>SUMIFS(DataRegularSeason20242025!$AA$3:$AA$1315,DataRegularSeason20242025!$B$3:$B$1315, "&lt;=" &amp; $A114, DataRegularSeason20242025!$D$3:$D$1315, J$1)+SUMIFS(DataRegularSeason20242025!$AB$3:$AB$1315,DataRegularSeason20242025!$B$3:$B$1315, "&lt;=" &amp; $A114, DataRegularSeason20242025!$E$3:$E$1315, J$1)</f>
        <v>59</v>
      </c>
      <c r="K114" s="2">
        <f>SUMIFS(DataRegularSeason20242025!$AA$3:$AA$1315,DataRegularSeason20242025!$B$3:$B$1315, "&lt;=" &amp; $A114, DataRegularSeason20242025!$D$3:$D$1315, K$1)+SUMIFS(DataRegularSeason20242025!$AB$3:$AB$1315,DataRegularSeason20242025!$B$3:$B$1315, "&lt;=" &amp; $A114, DataRegularSeason20242025!$E$3:$E$1315, K$1)</f>
        <v>47</v>
      </c>
      <c r="L114" s="2">
        <f>SUMIFS(DataRegularSeason20242025!$AA$3:$AA$1315,DataRegularSeason20242025!$B$3:$B$1315, "&lt;=" &amp; $A114, DataRegularSeason20242025!$D$3:$D$1315, L$1)+SUMIFS(DataRegularSeason20242025!$AB$3:$AB$1315,DataRegularSeason20242025!$B$3:$B$1315, "&lt;=" &amp; $A114, DataRegularSeason20242025!$E$3:$E$1315, L$1)</f>
        <v>61</v>
      </c>
      <c r="M114" s="2">
        <f>SUMIFS(DataRegularSeason20242025!$AA$3:$AA$1315,DataRegularSeason20242025!$B$3:$B$1315, "&lt;=" &amp; $A114, DataRegularSeason20242025!$D$3:$D$1315, M$1)+SUMIFS(DataRegularSeason20242025!$AB$3:$AB$1315,DataRegularSeason20242025!$B$3:$B$1315, "&lt;=" &amp; $A114, DataRegularSeason20242025!$E$3:$E$1315, M$1)</f>
        <v>57</v>
      </c>
      <c r="N114" s="2">
        <f>SUMIFS(DataRegularSeason20242025!$AA$3:$AA$1315,DataRegularSeason20242025!$B$3:$B$1315, "&lt;=" &amp; $A114, DataRegularSeason20242025!$D$3:$D$1315, N$1)+SUMIFS(DataRegularSeason20242025!$AB$3:$AB$1315,DataRegularSeason20242025!$B$3:$B$1315, "&lt;=" &amp; $A114, DataRegularSeason20242025!$E$3:$E$1315, N$1)</f>
        <v>55</v>
      </c>
      <c r="O114" s="2">
        <f>SUMIFS(DataRegularSeason20242025!$AA$3:$AA$1315,DataRegularSeason20242025!$B$3:$B$1315, "&lt;=" &amp; $A114, DataRegularSeason20242025!$D$3:$D$1315, O$1)+SUMIFS(DataRegularSeason20242025!$AB$3:$AB$1315,DataRegularSeason20242025!$B$3:$B$1315, "&lt;=" &amp; $A114, DataRegularSeason20242025!$E$3:$E$1315, O$1)</f>
        <v>60</v>
      </c>
      <c r="P114" s="2">
        <f>SUMIFS(DataRegularSeason20242025!$AA$3:$AA$1315,DataRegularSeason20242025!$B$3:$B$1315, "&lt;=" &amp; $A114, DataRegularSeason20242025!$D$3:$D$1315, P$1)+SUMIFS(DataRegularSeason20242025!$AB$3:$AB$1315,DataRegularSeason20242025!$B$3:$B$1315, "&lt;=" &amp; $A114, DataRegularSeason20242025!$E$3:$E$1315, P$1)</f>
        <v>52</v>
      </c>
      <c r="Q114" s="2">
        <f>SUMIFS(DataRegularSeason20242025!$AA$3:$AA$1315,DataRegularSeason20242025!$B$3:$B$1315, "&lt;=" &amp; $A114, DataRegularSeason20242025!$D$3:$D$1315, Q$1)+SUMIFS(DataRegularSeason20242025!$AB$3:$AB$1315,DataRegularSeason20242025!$B$3:$B$1315, "&lt;=" &amp; $A114, DataRegularSeason20242025!$E$3:$E$1315, Q$1)</f>
        <v>58</v>
      </c>
      <c r="R114" s="2">
        <f>SUMIFS(DataRegularSeason20242025!$AA$3:$AA$1315,DataRegularSeason20242025!$B$3:$B$1315, "&lt;=" &amp; $A114, DataRegularSeason20242025!$D$3:$D$1315, R$1)+SUMIFS(DataRegularSeason20242025!$AB$3:$AB$1315,DataRegularSeason20242025!$B$3:$B$1315, "&lt;=" &amp; $A114, DataRegularSeason20242025!$E$3:$E$1315, R$1)</f>
        <v>41</v>
      </c>
      <c r="S114" s="2">
        <f>SUMIFS(DataRegularSeason20242025!$AA$3:$AA$1315,DataRegularSeason20242025!$B$3:$B$1315, "&lt;=" &amp; $A114, DataRegularSeason20242025!$D$3:$D$1315, S$1)+SUMIFS(DataRegularSeason20242025!$AB$3:$AB$1315,DataRegularSeason20242025!$B$3:$B$1315, "&lt;=" &amp; $A114, DataRegularSeason20242025!$E$3:$E$1315, S$1)</f>
        <v>45</v>
      </c>
      <c r="T114" s="2">
        <f>SUMIFS(DataRegularSeason20242025!$AA$3:$AA$1315,DataRegularSeason20242025!$B$3:$B$1315, "&lt;=" &amp; $A114, DataRegularSeason20242025!$D$3:$D$1315, T$1)+SUMIFS(DataRegularSeason20242025!$AB$3:$AB$1315,DataRegularSeason20242025!$B$3:$B$1315, "&lt;=" &amp; $A114, DataRegularSeason20242025!$E$3:$E$1315, T$1)</f>
        <v>50</v>
      </c>
      <c r="U114" s="2">
        <f>SUMIFS(DataRegularSeason20242025!$AA$3:$AA$1315,DataRegularSeason20242025!$B$3:$B$1315, "&lt;=" &amp; $A114, DataRegularSeason20242025!$D$3:$D$1315, U$1)+SUMIFS(DataRegularSeason20242025!$AB$3:$AB$1315,DataRegularSeason20242025!$B$3:$B$1315, "&lt;=" &amp; $A114, DataRegularSeason20242025!$E$3:$E$1315, U$1)</f>
        <v>52</v>
      </c>
      <c r="V114" s="2">
        <f>SUMIFS(DataRegularSeason20242025!$AA$3:$AA$1315,DataRegularSeason20242025!$B$3:$B$1315, "&lt;=" &amp; $A114, DataRegularSeason20242025!$D$3:$D$1315, V$1)+SUMIFS(DataRegularSeason20242025!$AB$3:$AB$1315,DataRegularSeason20242025!$B$3:$B$1315, "&lt;=" &amp; $A114, DataRegularSeason20242025!$E$3:$E$1315, V$1)</f>
        <v>50</v>
      </c>
      <c r="W114" s="2">
        <f>SUMIFS(DataRegularSeason20242025!$AA$3:$AA$1315,DataRegularSeason20242025!$B$3:$B$1315, "&lt;=" &amp; $A114, DataRegularSeason20242025!$D$3:$D$1315, W$1)+SUMIFS(DataRegularSeason20242025!$AB$3:$AB$1315,DataRegularSeason20242025!$B$3:$B$1315, "&lt;=" &amp; $A114, DataRegularSeason20242025!$E$3:$E$1315, W$1)</f>
        <v>48</v>
      </c>
      <c r="X114" s="2">
        <f>SUMIFS(DataRegularSeason20242025!$AA$3:$AA$1315,DataRegularSeason20242025!$B$3:$B$1315, "&lt;=" &amp; $A114, DataRegularSeason20242025!$D$3:$D$1315, X$1)+SUMIFS(DataRegularSeason20242025!$AB$3:$AB$1315,DataRegularSeason20242025!$B$3:$B$1315, "&lt;=" &amp; $A114, DataRegularSeason20242025!$E$3:$E$1315, X$1)</f>
        <v>45</v>
      </c>
      <c r="Y114" s="2">
        <f>SUMIFS(DataRegularSeason20242025!$AA$3:$AA$1315,DataRegularSeason20242025!$B$3:$B$1315, "&lt;=" &amp; $A114, DataRegularSeason20242025!$D$3:$D$1315, Y$1)+SUMIFS(DataRegularSeason20242025!$AB$3:$AB$1315,DataRegularSeason20242025!$B$3:$B$1315, "&lt;=" &amp; $A114, DataRegularSeason20242025!$E$3:$E$1315, Y$1)</f>
        <v>34</v>
      </c>
      <c r="Z114" s="2">
        <f>SUMIFS(DataRegularSeason20242025!$AA$3:$AA$1315,DataRegularSeason20242025!$B$3:$B$1315, "&lt;=" &amp; $A114, DataRegularSeason20242025!$D$3:$D$1315, Z$1)+SUMIFS(DataRegularSeason20242025!$AB$3:$AB$1315,DataRegularSeason20242025!$B$3:$B$1315, "&lt;=" &amp; $A114, DataRegularSeason20242025!$E$3:$E$1315, Z$1)</f>
        <v>50</v>
      </c>
      <c r="AA114" s="2">
        <f>SUMIFS(DataRegularSeason20242025!$AA$3:$AA$1315,DataRegularSeason20242025!$B$3:$B$1315, "&lt;=" &amp; $A114, DataRegularSeason20242025!$D$3:$D$1315, AA$1)+SUMIFS(DataRegularSeason20242025!$AB$3:$AB$1315,DataRegularSeason20242025!$B$3:$B$1315, "&lt;=" &amp; $A114, DataRegularSeason20242025!$E$3:$E$1315, AA$1)</f>
        <v>53</v>
      </c>
      <c r="AB114" s="2">
        <f>SUMIFS(DataRegularSeason20242025!$AA$3:$AA$1315,DataRegularSeason20242025!$B$3:$B$1315, "&lt;=" &amp; $A114, DataRegularSeason20242025!$D$3:$D$1315, AB$1)+SUMIFS(DataRegularSeason20242025!$AB$3:$AB$1315,DataRegularSeason20242025!$B$3:$B$1315, "&lt;=" &amp; $A114, DataRegularSeason20242025!$E$3:$E$1315, AB$1)</f>
        <v>60</v>
      </c>
      <c r="AC114" s="2">
        <f>SUMIFS(DataRegularSeason20242025!$AA$3:$AA$1315,DataRegularSeason20242025!$B$3:$B$1315, "&lt;=" &amp; $A114, DataRegularSeason20242025!$D$3:$D$1315, AC$1)+SUMIFS(DataRegularSeason20242025!$AB$3:$AB$1315,DataRegularSeason20242025!$B$3:$B$1315, "&lt;=" &amp; $A114, DataRegularSeason20242025!$E$3:$E$1315, AC$1)</f>
        <v>47</v>
      </c>
      <c r="AD114" s="2">
        <f>SUMIFS(DataRegularSeason20242025!$AA$3:$AA$1315,DataRegularSeason20242025!$B$3:$B$1315, "&lt;=" &amp; $A114, DataRegularSeason20242025!$D$3:$D$1315, AD$1)+SUMIFS(DataRegularSeason20242025!$AB$3:$AB$1315,DataRegularSeason20242025!$B$3:$B$1315, "&lt;=" &amp; $A114, DataRegularSeason20242025!$E$3:$E$1315, AD$1)</f>
        <v>50</v>
      </c>
      <c r="AE114" s="2">
        <f>SUMIFS(DataRegularSeason20242025!$AA$3:$AA$1315,DataRegularSeason20242025!$B$3:$B$1315, "&lt;=" &amp; $A114, DataRegularSeason20242025!$D$3:$D$1315, AE$1)+SUMIFS(DataRegularSeason20242025!$AB$3:$AB$1315,DataRegularSeason20242025!$B$3:$B$1315, "&lt;=" &amp; $A114, DataRegularSeason20242025!$E$3:$E$1315, AE$1)</f>
        <v>62</v>
      </c>
      <c r="AF114" s="2">
        <f>SUMIFS(DataRegularSeason20242025!$AA$3:$AA$1315,DataRegularSeason20242025!$B$3:$B$1315, "&lt;=" &amp; $A114, DataRegularSeason20242025!$D$3:$D$1315, AF$1)+SUMIFS(DataRegularSeason20242025!$AB$3:$AB$1315,DataRegularSeason20242025!$B$3:$B$1315, "&lt;=" &amp; $A114, DataRegularSeason20242025!$E$3:$E$1315, AF$1)</f>
        <v>65</v>
      </c>
      <c r="AG114" s="2">
        <f>SUMIFS(DataRegularSeason20242025!$AA$3:$AA$1315,DataRegularSeason20242025!$B$3:$B$1315, "&lt;=" &amp; $A114, DataRegularSeason20242025!$D$3:$D$1315, AG$1)+SUMIFS(DataRegularSeason20242025!$AB$3:$AB$1315,DataRegularSeason20242025!$B$3:$B$1315, "&lt;=" &amp; $A114, DataRegularSeason20242025!$E$3:$E$1315, AG$1)</f>
        <v>67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42</v>
      </c>
      <c r="C115" s="2">
        <f>SUMIFS(DataRegularSeason20242025!$AA$3:$AA$1315,DataRegularSeason20242025!$B$3:$B$1315, "&lt;=" &amp; $A115, DataRegularSeason20242025!$D$3:$D$1315, C$1)+SUMIFS(DataRegularSeason20242025!$AB$3:$AB$1315,DataRegularSeason20242025!$B$3:$B$1315, "&lt;=" &amp; $A115, DataRegularSeason20242025!$E$3:$E$1315, C$1)</f>
        <v>52</v>
      </c>
      <c r="D115" s="2">
        <f>SUMIFS(DataRegularSeason20242025!$AA$3:$AA$1315,DataRegularSeason20242025!$B$3:$B$1315, "&lt;=" &amp; $A115, DataRegularSeason20242025!$D$3:$D$1315, D$1)+SUMIFS(DataRegularSeason20242025!$AB$3:$AB$1315,DataRegularSeason20242025!$B$3:$B$1315, "&lt;=" &amp; $A115, DataRegularSeason20242025!$E$3:$E$1315, D$1)</f>
        <v>39</v>
      </c>
      <c r="E115" s="2">
        <f>SUMIFS(DataRegularSeason20242025!$AA$3:$AA$1315,DataRegularSeason20242025!$B$3:$B$1315, "&lt;=" &amp; $A115, DataRegularSeason20242025!$D$3:$D$1315, E$1)+SUMIFS(DataRegularSeason20242025!$AB$3:$AB$1315,DataRegularSeason20242025!$B$3:$B$1315, "&lt;=" &amp; $A115, DataRegularSeason20242025!$E$3:$E$1315, E$1)</f>
        <v>59</v>
      </c>
      <c r="F115" s="2">
        <f>SUMIFS(DataRegularSeason20242025!$AA$3:$AA$1315,DataRegularSeason20242025!$B$3:$B$1315, "&lt;=" &amp; $A115, DataRegularSeason20242025!$D$3:$D$1315, F$1)+SUMIFS(DataRegularSeason20242025!$AB$3:$AB$1315,DataRegularSeason20242025!$B$3:$B$1315, "&lt;=" &amp; $A115, DataRegularSeason20242025!$E$3:$E$1315, F$1)</f>
        <v>51</v>
      </c>
      <c r="G115" s="2">
        <f>SUMIFS(DataRegularSeason20242025!$AA$3:$AA$1315,DataRegularSeason20242025!$B$3:$B$1315, "&lt;=" &amp; $A115, DataRegularSeason20242025!$D$3:$D$1315, G$1)+SUMIFS(DataRegularSeason20242025!$AB$3:$AB$1315,DataRegularSeason20242025!$B$3:$B$1315, "&lt;=" &amp; $A115, DataRegularSeason20242025!$E$3:$E$1315, G$1)</f>
        <v>51</v>
      </c>
      <c r="H115" s="2">
        <f>SUMIFS(DataRegularSeason20242025!$AA$3:$AA$1315,DataRegularSeason20242025!$B$3:$B$1315, "&lt;=" &amp; $A115, DataRegularSeason20242025!$D$3:$D$1315, H$1)+SUMIFS(DataRegularSeason20242025!$AB$3:$AB$1315,DataRegularSeason20242025!$B$3:$B$1315, "&lt;=" &amp; $A115, DataRegularSeason20242025!$E$3:$E$1315, H$1)</f>
        <v>34</v>
      </c>
      <c r="I115" s="2">
        <f>SUMIFS(DataRegularSeason20242025!$AA$3:$AA$1315,DataRegularSeason20242025!$B$3:$B$1315, "&lt;=" &amp; $A115, DataRegularSeason20242025!$D$3:$D$1315, I$1)+SUMIFS(DataRegularSeason20242025!$AB$3:$AB$1315,DataRegularSeason20242025!$B$3:$B$1315, "&lt;=" &amp; $A115, DataRegularSeason20242025!$E$3:$E$1315, I$1)</f>
        <v>57</v>
      </c>
      <c r="J115" s="2">
        <f>SUMIFS(DataRegularSeason20242025!$AA$3:$AA$1315,DataRegularSeason20242025!$B$3:$B$1315, "&lt;=" &amp; $A115, DataRegularSeason20242025!$D$3:$D$1315, J$1)+SUMIFS(DataRegularSeason20242025!$AB$3:$AB$1315,DataRegularSeason20242025!$B$3:$B$1315, "&lt;=" &amp; $A115, DataRegularSeason20242025!$E$3:$E$1315, J$1)</f>
        <v>59</v>
      </c>
      <c r="K115" s="2">
        <f>SUMIFS(DataRegularSeason20242025!$AA$3:$AA$1315,DataRegularSeason20242025!$B$3:$B$1315, "&lt;=" &amp; $A115, DataRegularSeason20242025!$D$3:$D$1315, K$1)+SUMIFS(DataRegularSeason20242025!$AB$3:$AB$1315,DataRegularSeason20242025!$B$3:$B$1315, "&lt;=" &amp; $A115, DataRegularSeason20242025!$E$3:$E$1315, K$1)</f>
        <v>47</v>
      </c>
      <c r="L115" s="2">
        <f>SUMIFS(DataRegularSeason20242025!$AA$3:$AA$1315,DataRegularSeason20242025!$B$3:$B$1315, "&lt;=" &amp; $A115, DataRegularSeason20242025!$D$3:$D$1315, L$1)+SUMIFS(DataRegularSeason20242025!$AB$3:$AB$1315,DataRegularSeason20242025!$B$3:$B$1315, "&lt;=" &amp; $A115, DataRegularSeason20242025!$E$3:$E$1315, L$1)</f>
        <v>61</v>
      </c>
      <c r="M115" s="2">
        <f>SUMIFS(DataRegularSeason20242025!$AA$3:$AA$1315,DataRegularSeason20242025!$B$3:$B$1315, "&lt;=" &amp; $A115, DataRegularSeason20242025!$D$3:$D$1315, M$1)+SUMIFS(DataRegularSeason20242025!$AB$3:$AB$1315,DataRegularSeason20242025!$B$3:$B$1315, "&lt;=" &amp; $A115, DataRegularSeason20242025!$E$3:$E$1315, M$1)</f>
        <v>57</v>
      </c>
      <c r="N115" s="2">
        <f>SUMIFS(DataRegularSeason20242025!$AA$3:$AA$1315,DataRegularSeason20242025!$B$3:$B$1315, "&lt;=" &amp; $A115, DataRegularSeason20242025!$D$3:$D$1315, N$1)+SUMIFS(DataRegularSeason20242025!$AB$3:$AB$1315,DataRegularSeason20242025!$B$3:$B$1315, "&lt;=" &amp; $A115, DataRegularSeason20242025!$E$3:$E$1315, N$1)</f>
        <v>55</v>
      </c>
      <c r="O115" s="2">
        <f>SUMIFS(DataRegularSeason20242025!$AA$3:$AA$1315,DataRegularSeason20242025!$B$3:$B$1315, "&lt;=" &amp; $A115, DataRegularSeason20242025!$D$3:$D$1315, O$1)+SUMIFS(DataRegularSeason20242025!$AB$3:$AB$1315,DataRegularSeason20242025!$B$3:$B$1315, "&lt;=" &amp; $A115, DataRegularSeason20242025!$E$3:$E$1315, O$1)</f>
        <v>60</v>
      </c>
      <c r="P115" s="2">
        <f>SUMIFS(DataRegularSeason20242025!$AA$3:$AA$1315,DataRegularSeason20242025!$B$3:$B$1315, "&lt;=" &amp; $A115, DataRegularSeason20242025!$D$3:$D$1315, P$1)+SUMIFS(DataRegularSeason20242025!$AB$3:$AB$1315,DataRegularSeason20242025!$B$3:$B$1315, "&lt;=" &amp; $A115, DataRegularSeason20242025!$E$3:$E$1315, P$1)</f>
        <v>52</v>
      </c>
      <c r="Q115" s="2">
        <f>SUMIFS(DataRegularSeason20242025!$AA$3:$AA$1315,DataRegularSeason20242025!$B$3:$B$1315, "&lt;=" &amp; $A115, DataRegularSeason20242025!$D$3:$D$1315, Q$1)+SUMIFS(DataRegularSeason20242025!$AB$3:$AB$1315,DataRegularSeason20242025!$B$3:$B$1315, "&lt;=" &amp; $A115, DataRegularSeason20242025!$E$3:$E$1315, Q$1)</f>
        <v>58</v>
      </c>
      <c r="R115" s="2">
        <f>SUMIFS(DataRegularSeason20242025!$AA$3:$AA$1315,DataRegularSeason20242025!$B$3:$B$1315, "&lt;=" &amp; $A115, DataRegularSeason20242025!$D$3:$D$1315, R$1)+SUMIFS(DataRegularSeason20242025!$AB$3:$AB$1315,DataRegularSeason20242025!$B$3:$B$1315, "&lt;=" &amp; $A115, DataRegularSeason20242025!$E$3:$E$1315, R$1)</f>
        <v>41</v>
      </c>
      <c r="S115" s="2">
        <f>SUMIFS(DataRegularSeason20242025!$AA$3:$AA$1315,DataRegularSeason20242025!$B$3:$B$1315, "&lt;=" &amp; $A115, DataRegularSeason20242025!$D$3:$D$1315, S$1)+SUMIFS(DataRegularSeason20242025!$AB$3:$AB$1315,DataRegularSeason20242025!$B$3:$B$1315, "&lt;=" &amp; $A115, DataRegularSeason20242025!$E$3:$E$1315, S$1)</f>
        <v>45</v>
      </c>
      <c r="T115" s="2">
        <f>SUMIFS(DataRegularSeason20242025!$AA$3:$AA$1315,DataRegularSeason20242025!$B$3:$B$1315, "&lt;=" &amp; $A115, DataRegularSeason20242025!$D$3:$D$1315, T$1)+SUMIFS(DataRegularSeason20242025!$AB$3:$AB$1315,DataRegularSeason20242025!$B$3:$B$1315, "&lt;=" &amp; $A115, DataRegularSeason20242025!$E$3:$E$1315, T$1)</f>
        <v>50</v>
      </c>
      <c r="U115" s="2">
        <f>SUMIFS(DataRegularSeason20242025!$AA$3:$AA$1315,DataRegularSeason20242025!$B$3:$B$1315, "&lt;=" &amp; $A115, DataRegularSeason20242025!$D$3:$D$1315, U$1)+SUMIFS(DataRegularSeason20242025!$AB$3:$AB$1315,DataRegularSeason20242025!$B$3:$B$1315, "&lt;=" &amp; $A115, DataRegularSeason20242025!$E$3:$E$1315, U$1)</f>
        <v>52</v>
      </c>
      <c r="V115" s="2">
        <f>SUMIFS(DataRegularSeason20242025!$AA$3:$AA$1315,DataRegularSeason20242025!$B$3:$B$1315, "&lt;=" &amp; $A115, DataRegularSeason20242025!$D$3:$D$1315, V$1)+SUMIFS(DataRegularSeason20242025!$AB$3:$AB$1315,DataRegularSeason20242025!$B$3:$B$1315, "&lt;=" &amp; $A115, DataRegularSeason20242025!$E$3:$E$1315, V$1)</f>
        <v>50</v>
      </c>
      <c r="W115" s="2">
        <f>SUMIFS(DataRegularSeason20242025!$AA$3:$AA$1315,DataRegularSeason20242025!$B$3:$B$1315, "&lt;=" &amp; $A115, DataRegularSeason20242025!$D$3:$D$1315, W$1)+SUMIFS(DataRegularSeason20242025!$AB$3:$AB$1315,DataRegularSeason20242025!$B$3:$B$1315, "&lt;=" &amp; $A115, DataRegularSeason20242025!$E$3:$E$1315, W$1)</f>
        <v>48</v>
      </c>
      <c r="X115" s="2">
        <f>SUMIFS(DataRegularSeason20242025!$AA$3:$AA$1315,DataRegularSeason20242025!$B$3:$B$1315, "&lt;=" &amp; $A115, DataRegularSeason20242025!$D$3:$D$1315, X$1)+SUMIFS(DataRegularSeason20242025!$AB$3:$AB$1315,DataRegularSeason20242025!$B$3:$B$1315, "&lt;=" &amp; $A115, DataRegularSeason20242025!$E$3:$E$1315, X$1)</f>
        <v>45</v>
      </c>
      <c r="Y115" s="2">
        <f>SUMIFS(DataRegularSeason20242025!$AA$3:$AA$1315,DataRegularSeason20242025!$B$3:$B$1315, "&lt;=" &amp; $A115, DataRegularSeason20242025!$D$3:$D$1315, Y$1)+SUMIFS(DataRegularSeason20242025!$AB$3:$AB$1315,DataRegularSeason20242025!$B$3:$B$1315, "&lt;=" &amp; $A115, DataRegularSeason20242025!$E$3:$E$1315, Y$1)</f>
        <v>34</v>
      </c>
      <c r="Z115" s="2">
        <f>SUMIFS(DataRegularSeason20242025!$AA$3:$AA$1315,DataRegularSeason20242025!$B$3:$B$1315, "&lt;=" &amp; $A115, DataRegularSeason20242025!$D$3:$D$1315, Z$1)+SUMIFS(DataRegularSeason20242025!$AB$3:$AB$1315,DataRegularSeason20242025!$B$3:$B$1315, "&lt;=" &amp; $A115, DataRegularSeason20242025!$E$3:$E$1315, Z$1)</f>
        <v>50</v>
      </c>
      <c r="AA115" s="2">
        <f>SUMIFS(DataRegularSeason20242025!$AA$3:$AA$1315,DataRegularSeason20242025!$B$3:$B$1315, "&lt;=" &amp; $A115, DataRegularSeason20242025!$D$3:$D$1315, AA$1)+SUMIFS(DataRegularSeason20242025!$AB$3:$AB$1315,DataRegularSeason20242025!$B$3:$B$1315, "&lt;=" &amp; $A115, DataRegularSeason20242025!$E$3:$E$1315, AA$1)</f>
        <v>53</v>
      </c>
      <c r="AB115" s="2">
        <f>SUMIFS(DataRegularSeason20242025!$AA$3:$AA$1315,DataRegularSeason20242025!$B$3:$B$1315, "&lt;=" &amp; $A115, DataRegularSeason20242025!$D$3:$D$1315, AB$1)+SUMIFS(DataRegularSeason20242025!$AB$3:$AB$1315,DataRegularSeason20242025!$B$3:$B$1315, "&lt;=" &amp; $A115, DataRegularSeason20242025!$E$3:$E$1315, AB$1)</f>
        <v>60</v>
      </c>
      <c r="AC115" s="2">
        <f>SUMIFS(DataRegularSeason20242025!$AA$3:$AA$1315,DataRegularSeason20242025!$B$3:$B$1315, "&lt;=" &amp; $A115, DataRegularSeason20242025!$D$3:$D$1315, AC$1)+SUMIFS(DataRegularSeason20242025!$AB$3:$AB$1315,DataRegularSeason20242025!$B$3:$B$1315, "&lt;=" &amp; $A115, DataRegularSeason20242025!$E$3:$E$1315, AC$1)</f>
        <v>47</v>
      </c>
      <c r="AD115" s="2">
        <f>SUMIFS(DataRegularSeason20242025!$AA$3:$AA$1315,DataRegularSeason20242025!$B$3:$B$1315, "&lt;=" &amp; $A115, DataRegularSeason20242025!$D$3:$D$1315, AD$1)+SUMIFS(DataRegularSeason20242025!$AB$3:$AB$1315,DataRegularSeason20242025!$B$3:$B$1315, "&lt;=" &amp; $A115, DataRegularSeason20242025!$E$3:$E$1315, AD$1)</f>
        <v>50</v>
      </c>
      <c r="AE115" s="2">
        <f>SUMIFS(DataRegularSeason20242025!$AA$3:$AA$1315,DataRegularSeason20242025!$B$3:$B$1315, "&lt;=" &amp; $A115, DataRegularSeason20242025!$D$3:$D$1315, AE$1)+SUMIFS(DataRegularSeason20242025!$AB$3:$AB$1315,DataRegularSeason20242025!$B$3:$B$1315, "&lt;=" &amp; $A115, DataRegularSeason20242025!$E$3:$E$1315, AE$1)</f>
        <v>62</v>
      </c>
      <c r="AF115" s="2">
        <f>SUMIFS(DataRegularSeason20242025!$AA$3:$AA$1315,DataRegularSeason20242025!$B$3:$B$1315, "&lt;=" &amp; $A115, DataRegularSeason20242025!$D$3:$D$1315, AF$1)+SUMIFS(DataRegularSeason20242025!$AB$3:$AB$1315,DataRegularSeason20242025!$B$3:$B$1315, "&lt;=" &amp; $A115, DataRegularSeason20242025!$E$3:$E$1315, AF$1)</f>
        <v>65</v>
      </c>
      <c r="AG115" s="2">
        <f>SUMIFS(DataRegularSeason20242025!$AA$3:$AA$1315,DataRegularSeason20242025!$B$3:$B$1315, "&lt;=" &amp; $A115, DataRegularSeason20242025!$D$3:$D$1315, AG$1)+SUMIFS(DataRegularSeason20242025!$AB$3:$AB$1315,DataRegularSeason20242025!$B$3:$B$1315, "&lt;=" &amp; $A115, DataRegularSeason20242025!$E$3:$E$1315, AG$1)</f>
        <v>67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42</v>
      </c>
      <c r="C116" s="2">
        <f>SUMIFS(DataRegularSeason20242025!$AA$3:$AA$1315,DataRegularSeason20242025!$B$3:$B$1315, "&lt;=" &amp; $A116, DataRegularSeason20242025!$D$3:$D$1315, C$1)+SUMIFS(DataRegularSeason20242025!$AB$3:$AB$1315,DataRegularSeason20242025!$B$3:$B$1315, "&lt;=" &amp; $A116, DataRegularSeason20242025!$E$3:$E$1315, C$1)</f>
        <v>52</v>
      </c>
      <c r="D116" s="2">
        <f>SUMIFS(DataRegularSeason20242025!$AA$3:$AA$1315,DataRegularSeason20242025!$B$3:$B$1315, "&lt;=" &amp; $A116, DataRegularSeason20242025!$D$3:$D$1315, D$1)+SUMIFS(DataRegularSeason20242025!$AB$3:$AB$1315,DataRegularSeason20242025!$B$3:$B$1315, "&lt;=" &amp; $A116, DataRegularSeason20242025!$E$3:$E$1315, D$1)</f>
        <v>39</v>
      </c>
      <c r="E116" s="2">
        <f>SUMIFS(DataRegularSeason20242025!$AA$3:$AA$1315,DataRegularSeason20242025!$B$3:$B$1315, "&lt;=" &amp; $A116, DataRegularSeason20242025!$D$3:$D$1315, E$1)+SUMIFS(DataRegularSeason20242025!$AB$3:$AB$1315,DataRegularSeason20242025!$B$3:$B$1315, "&lt;=" &amp; $A116, DataRegularSeason20242025!$E$3:$E$1315, E$1)</f>
        <v>59</v>
      </c>
      <c r="F116" s="2">
        <f>SUMIFS(DataRegularSeason20242025!$AA$3:$AA$1315,DataRegularSeason20242025!$B$3:$B$1315, "&lt;=" &amp; $A116, DataRegularSeason20242025!$D$3:$D$1315, F$1)+SUMIFS(DataRegularSeason20242025!$AB$3:$AB$1315,DataRegularSeason20242025!$B$3:$B$1315, "&lt;=" &amp; $A116, DataRegularSeason20242025!$E$3:$E$1315, F$1)</f>
        <v>51</v>
      </c>
      <c r="G116" s="2">
        <f>SUMIFS(DataRegularSeason20242025!$AA$3:$AA$1315,DataRegularSeason20242025!$B$3:$B$1315, "&lt;=" &amp; $A116, DataRegularSeason20242025!$D$3:$D$1315, G$1)+SUMIFS(DataRegularSeason20242025!$AB$3:$AB$1315,DataRegularSeason20242025!$B$3:$B$1315, "&lt;=" &amp; $A116, DataRegularSeason20242025!$E$3:$E$1315, G$1)</f>
        <v>51</v>
      </c>
      <c r="H116" s="2">
        <f>SUMIFS(DataRegularSeason20242025!$AA$3:$AA$1315,DataRegularSeason20242025!$B$3:$B$1315, "&lt;=" &amp; $A116, DataRegularSeason20242025!$D$3:$D$1315, H$1)+SUMIFS(DataRegularSeason20242025!$AB$3:$AB$1315,DataRegularSeason20242025!$B$3:$B$1315, "&lt;=" &amp; $A116, DataRegularSeason20242025!$E$3:$E$1315, H$1)</f>
        <v>34</v>
      </c>
      <c r="I116" s="2">
        <f>SUMIFS(DataRegularSeason20242025!$AA$3:$AA$1315,DataRegularSeason20242025!$B$3:$B$1315, "&lt;=" &amp; $A116, DataRegularSeason20242025!$D$3:$D$1315, I$1)+SUMIFS(DataRegularSeason20242025!$AB$3:$AB$1315,DataRegularSeason20242025!$B$3:$B$1315, "&lt;=" &amp; $A116, DataRegularSeason20242025!$E$3:$E$1315, I$1)</f>
        <v>57</v>
      </c>
      <c r="J116" s="2">
        <f>SUMIFS(DataRegularSeason20242025!$AA$3:$AA$1315,DataRegularSeason20242025!$B$3:$B$1315, "&lt;=" &amp; $A116, DataRegularSeason20242025!$D$3:$D$1315, J$1)+SUMIFS(DataRegularSeason20242025!$AB$3:$AB$1315,DataRegularSeason20242025!$B$3:$B$1315, "&lt;=" &amp; $A116, DataRegularSeason20242025!$E$3:$E$1315, J$1)</f>
        <v>59</v>
      </c>
      <c r="K116" s="2">
        <f>SUMIFS(DataRegularSeason20242025!$AA$3:$AA$1315,DataRegularSeason20242025!$B$3:$B$1315, "&lt;=" &amp; $A116, DataRegularSeason20242025!$D$3:$D$1315, K$1)+SUMIFS(DataRegularSeason20242025!$AB$3:$AB$1315,DataRegularSeason20242025!$B$3:$B$1315, "&lt;=" &amp; $A116, DataRegularSeason20242025!$E$3:$E$1315, K$1)</f>
        <v>47</v>
      </c>
      <c r="L116" s="2">
        <f>SUMIFS(DataRegularSeason20242025!$AA$3:$AA$1315,DataRegularSeason20242025!$B$3:$B$1315, "&lt;=" &amp; $A116, DataRegularSeason20242025!$D$3:$D$1315, L$1)+SUMIFS(DataRegularSeason20242025!$AB$3:$AB$1315,DataRegularSeason20242025!$B$3:$B$1315, "&lt;=" &amp; $A116, DataRegularSeason20242025!$E$3:$E$1315, L$1)</f>
        <v>61</v>
      </c>
      <c r="M116" s="2">
        <f>SUMIFS(DataRegularSeason20242025!$AA$3:$AA$1315,DataRegularSeason20242025!$B$3:$B$1315, "&lt;=" &amp; $A116, DataRegularSeason20242025!$D$3:$D$1315, M$1)+SUMIFS(DataRegularSeason20242025!$AB$3:$AB$1315,DataRegularSeason20242025!$B$3:$B$1315, "&lt;=" &amp; $A116, DataRegularSeason20242025!$E$3:$E$1315, M$1)</f>
        <v>57</v>
      </c>
      <c r="N116" s="2">
        <f>SUMIFS(DataRegularSeason20242025!$AA$3:$AA$1315,DataRegularSeason20242025!$B$3:$B$1315, "&lt;=" &amp; $A116, DataRegularSeason20242025!$D$3:$D$1315, N$1)+SUMIFS(DataRegularSeason20242025!$AB$3:$AB$1315,DataRegularSeason20242025!$B$3:$B$1315, "&lt;=" &amp; $A116, DataRegularSeason20242025!$E$3:$E$1315, N$1)</f>
        <v>55</v>
      </c>
      <c r="O116" s="2">
        <f>SUMIFS(DataRegularSeason20242025!$AA$3:$AA$1315,DataRegularSeason20242025!$B$3:$B$1315, "&lt;=" &amp; $A116, DataRegularSeason20242025!$D$3:$D$1315, O$1)+SUMIFS(DataRegularSeason20242025!$AB$3:$AB$1315,DataRegularSeason20242025!$B$3:$B$1315, "&lt;=" &amp; $A116, DataRegularSeason20242025!$E$3:$E$1315, O$1)</f>
        <v>60</v>
      </c>
      <c r="P116" s="2">
        <f>SUMIFS(DataRegularSeason20242025!$AA$3:$AA$1315,DataRegularSeason20242025!$B$3:$B$1315, "&lt;=" &amp; $A116, DataRegularSeason20242025!$D$3:$D$1315, P$1)+SUMIFS(DataRegularSeason20242025!$AB$3:$AB$1315,DataRegularSeason20242025!$B$3:$B$1315, "&lt;=" &amp; $A116, DataRegularSeason20242025!$E$3:$E$1315, P$1)</f>
        <v>52</v>
      </c>
      <c r="Q116" s="2">
        <f>SUMIFS(DataRegularSeason20242025!$AA$3:$AA$1315,DataRegularSeason20242025!$B$3:$B$1315, "&lt;=" &amp; $A116, DataRegularSeason20242025!$D$3:$D$1315, Q$1)+SUMIFS(DataRegularSeason20242025!$AB$3:$AB$1315,DataRegularSeason20242025!$B$3:$B$1315, "&lt;=" &amp; $A116, DataRegularSeason20242025!$E$3:$E$1315, Q$1)</f>
        <v>58</v>
      </c>
      <c r="R116" s="2">
        <f>SUMIFS(DataRegularSeason20242025!$AA$3:$AA$1315,DataRegularSeason20242025!$B$3:$B$1315, "&lt;=" &amp; $A116, DataRegularSeason20242025!$D$3:$D$1315, R$1)+SUMIFS(DataRegularSeason20242025!$AB$3:$AB$1315,DataRegularSeason20242025!$B$3:$B$1315, "&lt;=" &amp; $A116, DataRegularSeason20242025!$E$3:$E$1315, R$1)</f>
        <v>41</v>
      </c>
      <c r="S116" s="2">
        <f>SUMIFS(DataRegularSeason20242025!$AA$3:$AA$1315,DataRegularSeason20242025!$B$3:$B$1315, "&lt;=" &amp; $A116, DataRegularSeason20242025!$D$3:$D$1315, S$1)+SUMIFS(DataRegularSeason20242025!$AB$3:$AB$1315,DataRegularSeason20242025!$B$3:$B$1315, "&lt;=" &amp; $A116, DataRegularSeason20242025!$E$3:$E$1315, S$1)</f>
        <v>45</v>
      </c>
      <c r="T116" s="2">
        <f>SUMIFS(DataRegularSeason20242025!$AA$3:$AA$1315,DataRegularSeason20242025!$B$3:$B$1315, "&lt;=" &amp; $A116, DataRegularSeason20242025!$D$3:$D$1315, T$1)+SUMIFS(DataRegularSeason20242025!$AB$3:$AB$1315,DataRegularSeason20242025!$B$3:$B$1315, "&lt;=" &amp; $A116, DataRegularSeason20242025!$E$3:$E$1315, T$1)</f>
        <v>50</v>
      </c>
      <c r="U116" s="2">
        <f>SUMIFS(DataRegularSeason20242025!$AA$3:$AA$1315,DataRegularSeason20242025!$B$3:$B$1315, "&lt;=" &amp; $A116, DataRegularSeason20242025!$D$3:$D$1315, U$1)+SUMIFS(DataRegularSeason20242025!$AB$3:$AB$1315,DataRegularSeason20242025!$B$3:$B$1315, "&lt;=" &amp; $A116, DataRegularSeason20242025!$E$3:$E$1315, U$1)</f>
        <v>52</v>
      </c>
      <c r="V116" s="2">
        <f>SUMIFS(DataRegularSeason20242025!$AA$3:$AA$1315,DataRegularSeason20242025!$B$3:$B$1315, "&lt;=" &amp; $A116, DataRegularSeason20242025!$D$3:$D$1315, V$1)+SUMIFS(DataRegularSeason20242025!$AB$3:$AB$1315,DataRegularSeason20242025!$B$3:$B$1315, "&lt;=" &amp; $A116, DataRegularSeason20242025!$E$3:$E$1315, V$1)</f>
        <v>50</v>
      </c>
      <c r="W116" s="2">
        <f>SUMIFS(DataRegularSeason20242025!$AA$3:$AA$1315,DataRegularSeason20242025!$B$3:$B$1315, "&lt;=" &amp; $A116, DataRegularSeason20242025!$D$3:$D$1315, W$1)+SUMIFS(DataRegularSeason20242025!$AB$3:$AB$1315,DataRegularSeason20242025!$B$3:$B$1315, "&lt;=" &amp; $A116, DataRegularSeason20242025!$E$3:$E$1315, W$1)</f>
        <v>48</v>
      </c>
      <c r="X116" s="2">
        <f>SUMIFS(DataRegularSeason20242025!$AA$3:$AA$1315,DataRegularSeason20242025!$B$3:$B$1315, "&lt;=" &amp; $A116, DataRegularSeason20242025!$D$3:$D$1315, X$1)+SUMIFS(DataRegularSeason20242025!$AB$3:$AB$1315,DataRegularSeason20242025!$B$3:$B$1315, "&lt;=" &amp; $A116, DataRegularSeason20242025!$E$3:$E$1315, X$1)</f>
        <v>45</v>
      </c>
      <c r="Y116" s="2">
        <f>SUMIFS(DataRegularSeason20242025!$AA$3:$AA$1315,DataRegularSeason20242025!$B$3:$B$1315, "&lt;=" &amp; $A116, DataRegularSeason20242025!$D$3:$D$1315, Y$1)+SUMIFS(DataRegularSeason20242025!$AB$3:$AB$1315,DataRegularSeason20242025!$B$3:$B$1315, "&lt;=" &amp; $A116, DataRegularSeason20242025!$E$3:$E$1315, Y$1)</f>
        <v>34</v>
      </c>
      <c r="Z116" s="2">
        <f>SUMIFS(DataRegularSeason20242025!$AA$3:$AA$1315,DataRegularSeason20242025!$B$3:$B$1315, "&lt;=" &amp; $A116, DataRegularSeason20242025!$D$3:$D$1315, Z$1)+SUMIFS(DataRegularSeason20242025!$AB$3:$AB$1315,DataRegularSeason20242025!$B$3:$B$1315, "&lt;=" &amp; $A116, DataRegularSeason20242025!$E$3:$E$1315, Z$1)</f>
        <v>50</v>
      </c>
      <c r="AA116" s="2">
        <f>SUMIFS(DataRegularSeason20242025!$AA$3:$AA$1315,DataRegularSeason20242025!$B$3:$B$1315, "&lt;=" &amp; $A116, DataRegularSeason20242025!$D$3:$D$1315, AA$1)+SUMIFS(DataRegularSeason20242025!$AB$3:$AB$1315,DataRegularSeason20242025!$B$3:$B$1315, "&lt;=" &amp; $A116, DataRegularSeason20242025!$E$3:$E$1315, AA$1)</f>
        <v>53</v>
      </c>
      <c r="AB116" s="2">
        <f>SUMIFS(DataRegularSeason20242025!$AA$3:$AA$1315,DataRegularSeason20242025!$B$3:$B$1315, "&lt;=" &amp; $A116, DataRegularSeason20242025!$D$3:$D$1315, AB$1)+SUMIFS(DataRegularSeason20242025!$AB$3:$AB$1315,DataRegularSeason20242025!$B$3:$B$1315, "&lt;=" &amp; $A116, DataRegularSeason20242025!$E$3:$E$1315, AB$1)</f>
        <v>60</v>
      </c>
      <c r="AC116" s="2">
        <f>SUMIFS(DataRegularSeason20242025!$AA$3:$AA$1315,DataRegularSeason20242025!$B$3:$B$1315, "&lt;=" &amp; $A116, DataRegularSeason20242025!$D$3:$D$1315, AC$1)+SUMIFS(DataRegularSeason20242025!$AB$3:$AB$1315,DataRegularSeason20242025!$B$3:$B$1315, "&lt;=" &amp; $A116, DataRegularSeason20242025!$E$3:$E$1315, AC$1)</f>
        <v>47</v>
      </c>
      <c r="AD116" s="2">
        <f>SUMIFS(DataRegularSeason20242025!$AA$3:$AA$1315,DataRegularSeason20242025!$B$3:$B$1315, "&lt;=" &amp; $A116, DataRegularSeason20242025!$D$3:$D$1315, AD$1)+SUMIFS(DataRegularSeason20242025!$AB$3:$AB$1315,DataRegularSeason20242025!$B$3:$B$1315, "&lt;=" &amp; $A116, DataRegularSeason20242025!$E$3:$E$1315, AD$1)</f>
        <v>50</v>
      </c>
      <c r="AE116" s="2">
        <f>SUMIFS(DataRegularSeason20242025!$AA$3:$AA$1315,DataRegularSeason20242025!$B$3:$B$1315, "&lt;=" &amp; $A116, DataRegularSeason20242025!$D$3:$D$1315, AE$1)+SUMIFS(DataRegularSeason20242025!$AB$3:$AB$1315,DataRegularSeason20242025!$B$3:$B$1315, "&lt;=" &amp; $A116, DataRegularSeason20242025!$E$3:$E$1315, AE$1)</f>
        <v>62</v>
      </c>
      <c r="AF116" s="2">
        <f>SUMIFS(DataRegularSeason20242025!$AA$3:$AA$1315,DataRegularSeason20242025!$B$3:$B$1315, "&lt;=" &amp; $A116, DataRegularSeason20242025!$D$3:$D$1315, AF$1)+SUMIFS(DataRegularSeason20242025!$AB$3:$AB$1315,DataRegularSeason20242025!$B$3:$B$1315, "&lt;=" &amp; $A116, DataRegularSeason20242025!$E$3:$E$1315, AF$1)</f>
        <v>65</v>
      </c>
      <c r="AG116" s="2">
        <f>SUMIFS(DataRegularSeason20242025!$AA$3:$AA$1315,DataRegularSeason20242025!$B$3:$B$1315, "&lt;=" &amp; $A116, DataRegularSeason20242025!$D$3:$D$1315, AG$1)+SUMIFS(DataRegularSeason20242025!$AB$3:$AB$1315,DataRegularSeason20242025!$B$3:$B$1315, "&lt;=" &amp; $A116, DataRegularSeason20242025!$E$3:$E$1315, AG$1)</f>
        <v>67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42</v>
      </c>
      <c r="C117" s="2">
        <f>SUMIFS(DataRegularSeason20242025!$AA$3:$AA$1315,DataRegularSeason20242025!$B$3:$B$1315, "&lt;=" &amp; $A117, DataRegularSeason20242025!$D$3:$D$1315, C$1)+SUMIFS(DataRegularSeason20242025!$AB$3:$AB$1315,DataRegularSeason20242025!$B$3:$B$1315, "&lt;=" &amp; $A117, DataRegularSeason20242025!$E$3:$E$1315, C$1)</f>
        <v>52</v>
      </c>
      <c r="D117" s="2">
        <f>SUMIFS(DataRegularSeason20242025!$AA$3:$AA$1315,DataRegularSeason20242025!$B$3:$B$1315, "&lt;=" &amp; $A117, DataRegularSeason20242025!$D$3:$D$1315, D$1)+SUMIFS(DataRegularSeason20242025!$AB$3:$AB$1315,DataRegularSeason20242025!$B$3:$B$1315, "&lt;=" &amp; $A117, DataRegularSeason20242025!$E$3:$E$1315, D$1)</f>
        <v>39</v>
      </c>
      <c r="E117" s="2">
        <f>SUMIFS(DataRegularSeason20242025!$AA$3:$AA$1315,DataRegularSeason20242025!$B$3:$B$1315, "&lt;=" &amp; $A117, DataRegularSeason20242025!$D$3:$D$1315, E$1)+SUMIFS(DataRegularSeason20242025!$AB$3:$AB$1315,DataRegularSeason20242025!$B$3:$B$1315, "&lt;=" &amp; $A117, DataRegularSeason20242025!$E$3:$E$1315, E$1)</f>
        <v>59</v>
      </c>
      <c r="F117" s="2">
        <f>SUMIFS(DataRegularSeason20242025!$AA$3:$AA$1315,DataRegularSeason20242025!$B$3:$B$1315, "&lt;=" &amp; $A117, DataRegularSeason20242025!$D$3:$D$1315, F$1)+SUMIFS(DataRegularSeason20242025!$AB$3:$AB$1315,DataRegularSeason20242025!$B$3:$B$1315, "&lt;=" &amp; $A117, DataRegularSeason20242025!$E$3:$E$1315, F$1)</f>
        <v>51</v>
      </c>
      <c r="G117" s="2">
        <f>SUMIFS(DataRegularSeason20242025!$AA$3:$AA$1315,DataRegularSeason20242025!$B$3:$B$1315, "&lt;=" &amp; $A117, DataRegularSeason20242025!$D$3:$D$1315, G$1)+SUMIFS(DataRegularSeason20242025!$AB$3:$AB$1315,DataRegularSeason20242025!$B$3:$B$1315, "&lt;=" &amp; $A117, DataRegularSeason20242025!$E$3:$E$1315, G$1)</f>
        <v>51</v>
      </c>
      <c r="H117" s="2">
        <f>SUMIFS(DataRegularSeason20242025!$AA$3:$AA$1315,DataRegularSeason20242025!$B$3:$B$1315, "&lt;=" &amp; $A117, DataRegularSeason20242025!$D$3:$D$1315, H$1)+SUMIFS(DataRegularSeason20242025!$AB$3:$AB$1315,DataRegularSeason20242025!$B$3:$B$1315, "&lt;=" &amp; $A117, DataRegularSeason20242025!$E$3:$E$1315, H$1)</f>
        <v>34</v>
      </c>
      <c r="I117" s="2">
        <f>SUMIFS(DataRegularSeason20242025!$AA$3:$AA$1315,DataRegularSeason20242025!$B$3:$B$1315, "&lt;=" &amp; $A117, DataRegularSeason20242025!$D$3:$D$1315, I$1)+SUMIFS(DataRegularSeason20242025!$AB$3:$AB$1315,DataRegularSeason20242025!$B$3:$B$1315, "&lt;=" &amp; $A117, DataRegularSeason20242025!$E$3:$E$1315, I$1)</f>
        <v>57</v>
      </c>
      <c r="J117" s="2">
        <f>SUMIFS(DataRegularSeason20242025!$AA$3:$AA$1315,DataRegularSeason20242025!$B$3:$B$1315, "&lt;=" &amp; $A117, DataRegularSeason20242025!$D$3:$D$1315, J$1)+SUMIFS(DataRegularSeason20242025!$AB$3:$AB$1315,DataRegularSeason20242025!$B$3:$B$1315, "&lt;=" &amp; $A117, DataRegularSeason20242025!$E$3:$E$1315, J$1)</f>
        <v>59</v>
      </c>
      <c r="K117" s="2">
        <f>SUMIFS(DataRegularSeason20242025!$AA$3:$AA$1315,DataRegularSeason20242025!$B$3:$B$1315, "&lt;=" &amp; $A117, DataRegularSeason20242025!$D$3:$D$1315, K$1)+SUMIFS(DataRegularSeason20242025!$AB$3:$AB$1315,DataRegularSeason20242025!$B$3:$B$1315, "&lt;=" &amp; $A117, DataRegularSeason20242025!$E$3:$E$1315, K$1)</f>
        <v>47</v>
      </c>
      <c r="L117" s="2">
        <f>SUMIFS(DataRegularSeason20242025!$AA$3:$AA$1315,DataRegularSeason20242025!$B$3:$B$1315, "&lt;=" &amp; $A117, DataRegularSeason20242025!$D$3:$D$1315, L$1)+SUMIFS(DataRegularSeason20242025!$AB$3:$AB$1315,DataRegularSeason20242025!$B$3:$B$1315, "&lt;=" &amp; $A117, DataRegularSeason20242025!$E$3:$E$1315, L$1)</f>
        <v>61</v>
      </c>
      <c r="M117" s="2">
        <f>SUMIFS(DataRegularSeason20242025!$AA$3:$AA$1315,DataRegularSeason20242025!$B$3:$B$1315, "&lt;=" &amp; $A117, DataRegularSeason20242025!$D$3:$D$1315, M$1)+SUMIFS(DataRegularSeason20242025!$AB$3:$AB$1315,DataRegularSeason20242025!$B$3:$B$1315, "&lt;=" &amp; $A117, DataRegularSeason20242025!$E$3:$E$1315, M$1)</f>
        <v>57</v>
      </c>
      <c r="N117" s="2">
        <f>SUMIFS(DataRegularSeason20242025!$AA$3:$AA$1315,DataRegularSeason20242025!$B$3:$B$1315, "&lt;=" &amp; $A117, DataRegularSeason20242025!$D$3:$D$1315, N$1)+SUMIFS(DataRegularSeason20242025!$AB$3:$AB$1315,DataRegularSeason20242025!$B$3:$B$1315, "&lt;=" &amp; $A117, DataRegularSeason20242025!$E$3:$E$1315, N$1)</f>
        <v>55</v>
      </c>
      <c r="O117" s="2">
        <f>SUMIFS(DataRegularSeason20242025!$AA$3:$AA$1315,DataRegularSeason20242025!$B$3:$B$1315, "&lt;=" &amp; $A117, DataRegularSeason20242025!$D$3:$D$1315, O$1)+SUMIFS(DataRegularSeason20242025!$AB$3:$AB$1315,DataRegularSeason20242025!$B$3:$B$1315, "&lt;=" &amp; $A117, DataRegularSeason20242025!$E$3:$E$1315, O$1)</f>
        <v>60</v>
      </c>
      <c r="P117" s="2">
        <f>SUMIFS(DataRegularSeason20242025!$AA$3:$AA$1315,DataRegularSeason20242025!$B$3:$B$1315, "&lt;=" &amp; $A117, DataRegularSeason20242025!$D$3:$D$1315, P$1)+SUMIFS(DataRegularSeason20242025!$AB$3:$AB$1315,DataRegularSeason20242025!$B$3:$B$1315, "&lt;=" &amp; $A117, DataRegularSeason20242025!$E$3:$E$1315, P$1)</f>
        <v>52</v>
      </c>
      <c r="Q117" s="2">
        <f>SUMIFS(DataRegularSeason20242025!$AA$3:$AA$1315,DataRegularSeason20242025!$B$3:$B$1315, "&lt;=" &amp; $A117, DataRegularSeason20242025!$D$3:$D$1315, Q$1)+SUMIFS(DataRegularSeason20242025!$AB$3:$AB$1315,DataRegularSeason20242025!$B$3:$B$1315, "&lt;=" &amp; $A117, DataRegularSeason20242025!$E$3:$E$1315, Q$1)</f>
        <v>58</v>
      </c>
      <c r="R117" s="2">
        <f>SUMIFS(DataRegularSeason20242025!$AA$3:$AA$1315,DataRegularSeason20242025!$B$3:$B$1315, "&lt;=" &amp; $A117, DataRegularSeason20242025!$D$3:$D$1315, R$1)+SUMIFS(DataRegularSeason20242025!$AB$3:$AB$1315,DataRegularSeason20242025!$B$3:$B$1315, "&lt;=" &amp; $A117, DataRegularSeason20242025!$E$3:$E$1315, R$1)</f>
        <v>41</v>
      </c>
      <c r="S117" s="2">
        <f>SUMIFS(DataRegularSeason20242025!$AA$3:$AA$1315,DataRegularSeason20242025!$B$3:$B$1315, "&lt;=" &amp; $A117, DataRegularSeason20242025!$D$3:$D$1315, S$1)+SUMIFS(DataRegularSeason20242025!$AB$3:$AB$1315,DataRegularSeason20242025!$B$3:$B$1315, "&lt;=" &amp; $A117, DataRegularSeason20242025!$E$3:$E$1315, S$1)</f>
        <v>45</v>
      </c>
      <c r="T117" s="2">
        <f>SUMIFS(DataRegularSeason20242025!$AA$3:$AA$1315,DataRegularSeason20242025!$B$3:$B$1315, "&lt;=" &amp; $A117, DataRegularSeason20242025!$D$3:$D$1315, T$1)+SUMIFS(DataRegularSeason20242025!$AB$3:$AB$1315,DataRegularSeason20242025!$B$3:$B$1315, "&lt;=" &amp; $A117, DataRegularSeason20242025!$E$3:$E$1315, T$1)</f>
        <v>50</v>
      </c>
      <c r="U117" s="2">
        <f>SUMIFS(DataRegularSeason20242025!$AA$3:$AA$1315,DataRegularSeason20242025!$B$3:$B$1315, "&lt;=" &amp; $A117, DataRegularSeason20242025!$D$3:$D$1315, U$1)+SUMIFS(DataRegularSeason20242025!$AB$3:$AB$1315,DataRegularSeason20242025!$B$3:$B$1315, "&lt;=" &amp; $A117, DataRegularSeason20242025!$E$3:$E$1315, U$1)</f>
        <v>52</v>
      </c>
      <c r="V117" s="2">
        <f>SUMIFS(DataRegularSeason20242025!$AA$3:$AA$1315,DataRegularSeason20242025!$B$3:$B$1315, "&lt;=" &amp; $A117, DataRegularSeason20242025!$D$3:$D$1315, V$1)+SUMIFS(DataRegularSeason20242025!$AB$3:$AB$1315,DataRegularSeason20242025!$B$3:$B$1315, "&lt;=" &amp; $A117, DataRegularSeason20242025!$E$3:$E$1315, V$1)</f>
        <v>50</v>
      </c>
      <c r="W117" s="2">
        <f>SUMIFS(DataRegularSeason20242025!$AA$3:$AA$1315,DataRegularSeason20242025!$B$3:$B$1315, "&lt;=" &amp; $A117, DataRegularSeason20242025!$D$3:$D$1315, W$1)+SUMIFS(DataRegularSeason20242025!$AB$3:$AB$1315,DataRegularSeason20242025!$B$3:$B$1315, "&lt;=" &amp; $A117, DataRegularSeason20242025!$E$3:$E$1315, W$1)</f>
        <v>48</v>
      </c>
      <c r="X117" s="2">
        <f>SUMIFS(DataRegularSeason20242025!$AA$3:$AA$1315,DataRegularSeason20242025!$B$3:$B$1315, "&lt;=" &amp; $A117, DataRegularSeason20242025!$D$3:$D$1315, X$1)+SUMIFS(DataRegularSeason20242025!$AB$3:$AB$1315,DataRegularSeason20242025!$B$3:$B$1315, "&lt;=" &amp; $A117, DataRegularSeason20242025!$E$3:$E$1315, X$1)</f>
        <v>45</v>
      </c>
      <c r="Y117" s="2">
        <f>SUMIFS(DataRegularSeason20242025!$AA$3:$AA$1315,DataRegularSeason20242025!$B$3:$B$1315, "&lt;=" &amp; $A117, DataRegularSeason20242025!$D$3:$D$1315, Y$1)+SUMIFS(DataRegularSeason20242025!$AB$3:$AB$1315,DataRegularSeason20242025!$B$3:$B$1315, "&lt;=" &amp; $A117, DataRegularSeason20242025!$E$3:$E$1315, Y$1)</f>
        <v>34</v>
      </c>
      <c r="Z117" s="2">
        <f>SUMIFS(DataRegularSeason20242025!$AA$3:$AA$1315,DataRegularSeason20242025!$B$3:$B$1315, "&lt;=" &amp; $A117, DataRegularSeason20242025!$D$3:$D$1315, Z$1)+SUMIFS(DataRegularSeason20242025!$AB$3:$AB$1315,DataRegularSeason20242025!$B$3:$B$1315, "&lt;=" &amp; $A117, DataRegularSeason20242025!$E$3:$E$1315, Z$1)</f>
        <v>50</v>
      </c>
      <c r="AA117" s="2">
        <f>SUMIFS(DataRegularSeason20242025!$AA$3:$AA$1315,DataRegularSeason20242025!$B$3:$B$1315, "&lt;=" &amp; $A117, DataRegularSeason20242025!$D$3:$D$1315, AA$1)+SUMIFS(DataRegularSeason20242025!$AB$3:$AB$1315,DataRegularSeason20242025!$B$3:$B$1315, "&lt;=" &amp; $A117, DataRegularSeason20242025!$E$3:$E$1315, AA$1)</f>
        <v>53</v>
      </c>
      <c r="AB117" s="2">
        <f>SUMIFS(DataRegularSeason20242025!$AA$3:$AA$1315,DataRegularSeason20242025!$B$3:$B$1315, "&lt;=" &amp; $A117, DataRegularSeason20242025!$D$3:$D$1315, AB$1)+SUMIFS(DataRegularSeason20242025!$AB$3:$AB$1315,DataRegularSeason20242025!$B$3:$B$1315, "&lt;=" &amp; $A117, DataRegularSeason20242025!$E$3:$E$1315, AB$1)</f>
        <v>60</v>
      </c>
      <c r="AC117" s="2">
        <f>SUMIFS(DataRegularSeason20242025!$AA$3:$AA$1315,DataRegularSeason20242025!$B$3:$B$1315, "&lt;=" &amp; $A117, DataRegularSeason20242025!$D$3:$D$1315, AC$1)+SUMIFS(DataRegularSeason20242025!$AB$3:$AB$1315,DataRegularSeason20242025!$B$3:$B$1315, "&lt;=" &amp; $A117, DataRegularSeason20242025!$E$3:$E$1315, AC$1)</f>
        <v>47</v>
      </c>
      <c r="AD117" s="2">
        <f>SUMIFS(DataRegularSeason20242025!$AA$3:$AA$1315,DataRegularSeason20242025!$B$3:$B$1315, "&lt;=" &amp; $A117, DataRegularSeason20242025!$D$3:$D$1315, AD$1)+SUMIFS(DataRegularSeason20242025!$AB$3:$AB$1315,DataRegularSeason20242025!$B$3:$B$1315, "&lt;=" &amp; $A117, DataRegularSeason20242025!$E$3:$E$1315, AD$1)</f>
        <v>50</v>
      </c>
      <c r="AE117" s="2">
        <f>SUMIFS(DataRegularSeason20242025!$AA$3:$AA$1315,DataRegularSeason20242025!$B$3:$B$1315, "&lt;=" &amp; $A117, DataRegularSeason20242025!$D$3:$D$1315, AE$1)+SUMIFS(DataRegularSeason20242025!$AB$3:$AB$1315,DataRegularSeason20242025!$B$3:$B$1315, "&lt;=" &amp; $A117, DataRegularSeason20242025!$E$3:$E$1315, AE$1)</f>
        <v>62</v>
      </c>
      <c r="AF117" s="2">
        <f>SUMIFS(DataRegularSeason20242025!$AA$3:$AA$1315,DataRegularSeason20242025!$B$3:$B$1315, "&lt;=" &amp; $A117, DataRegularSeason20242025!$D$3:$D$1315, AF$1)+SUMIFS(DataRegularSeason20242025!$AB$3:$AB$1315,DataRegularSeason20242025!$B$3:$B$1315, "&lt;=" &amp; $A117, DataRegularSeason20242025!$E$3:$E$1315, AF$1)</f>
        <v>65</v>
      </c>
      <c r="AG117" s="2">
        <f>SUMIFS(DataRegularSeason20242025!$AA$3:$AA$1315,DataRegularSeason20242025!$B$3:$B$1315, "&lt;=" &amp; $A117, DataRegularSeason20242025!$D$3:$D$1315, AG$1)+SUMIFS(DataRegularSeason20242025!$AB$3:$AB$1315,DataRegularSeason20242025!$B$3:$B$1315, "&lt;=" &amp; $A117, DataRegularSeason20242025!$E$3:$E$1315, AG$1)</f>
        <v>67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42</v>
      </c>
      <c r="C118" s="2">
        <f>SUMIFS(DataRegularSeason20242025!$AA$3:$AA$1315,DataRegularSeason20242025!$B$3:$B$1315, "&lt;=" &amp; $A118, DataRegularSeason20242025!$D$3:$D$1315, C$1)+SUMIFS(DataRegularSeason20242025!$AB$3:$AB$1315,DataRegularSeason20242025!$B$3:$B$1315, "&lt;=" &amp; $A118, DataRegularSeason20242025!$E$3:$E$1315, C$1)</f>
        <v>52</v>
      </c>
      <c r="D118" s="2">
        <f>SUMIFS(DataRegularSeason20242025!$AA$3:$AA$1315,DataRegularSeason20242025!$B$3:$B$1315, "&lt;=" &amp; $A118, DataRegularSeason20242025!$D$3:$D$1315, D$1)+SUMIFS(DataRegularSeason20242025!$AB$3:$AB$1315,DataRegularSeason20242025!$B$3:$B$1315, "&lt;=" &amp; $A118, DataRegularSeason20242025!$E$3:$E$1315, D$1)</f>
        <v>39</v>
      </c>
      <c r="E118" s="2">
        <f>SUMIFS(DataRegularSeason20242025!$AA$3:$AA$1315,DataRegularSeason20242025!$B$3:$B$1315, "&lt;=" &amp; $A118, DataRegularSeason20242025!$D$3:$D$1315, E$1)+SUMIFS(DataRegularSeason20242025!$AB$3:$AB$1315,DataRegularSeason20242025!$B$3:$B$1315, "&lt;=" &amp; $A118, DataRegularSeason20242025!$E$3:$E$1315, E$1)</f>
        <v>59</v>
      </c>
      <c r="F118" s="2">
        <f>SUMIFS(DataRegularSeason20242025!$AA$3:$AA$1315,DataRegularSeason20242025!$B$3:$B$1315, "&lt;=" &amp; $A118, DataRegularSeason20242025!$D$3:$D$1315, F$1)+SUMIFS(DataRegularSeason20242025!$AB$3:$AB$1315,DataRegularSeason20242025!$B$3:$B$1315, "&lt;=" &amp; $A118, DataRegularSeason20242025!$E$3:$E$1315, F$1)</f>
        <v>51</v>
      </c>
      <c r="G118" s="2">
        <f>SUMIFS(DataRegularSeason20242025!$AA$3:$AA$1315,DataRegularSeason20242025!$B$3:$B$1315, "&lt;=" &amp; $A118, DataRegularSeason20242025!$D$3:$D$1315, G$1)+SUMIFS(DataRegularSeason20242025!$AB$3:$AB$1315,DataRegularSeason20242025!$B$3:$B$1315, "&lt;=" &amp; $A118, DataRegularSeason20242025!$E$3:$E$1315, G$1)</f>
        <v>51</v>
      </c>
      <c r="H118" s="2">
        <f>SUMIFS(DataRegularSeason20242025!$AA$3:$AA$1315,DataRegularSeason20242025!$B$3:$B$1315, "&lt;=" &amp; $A118, DataRegularSeason20242025!$D$3:$D$1315, H$1)+SUMIFS(DataRegularSeason20242025!$AB$3:$AB$1315,DataRegularSeason20242025!$B$3:$B$1315, "&lt;=" &amp; $A118, DataRegularSeason20242025!$E$3:$E$1315, H$1)</f>
        <v>34</v>
      </c>
      <c r="I118" s="2">
        <f>SUMIFS(DataRegularSeason20242025!$AA$3:$AA$1315,DataRegularSeason20242025!$B$3:$B$1315, "&lt;=" &amp; $A118, DataRegularSeason20242025!$D$3:$D$1315, I$1)+SUMIFS(DataRegularSeason20242025!$AB$3:$AB$1315,DataRegularSeason20242025!$B$3:$B$1315, "&lt;=" &amp; $A118, DataRegularSeason20242025!$E$3:$E$1315, I$1)</f>
        <v>57</v>
      </c>
      <c r="J118" s="2">
        <f>SUMIFS(DataRegularSeason20242025!$AA$3:$AA$1315,DataRegularSeason20242025!$B$3:$B$1315, "&lt;=" &amp; $A118, DataRegularSeason20242025!$D$3:$D$1315, J$1)+SUMIFS(DataRegularSeason20242025!$AB$3:$AB$1315,DataRegularSeason20242025!$B$3:$B$1315, "&lt;=" &amp; $A118, DataRegularSeason20242025!$E$3:$E$1315, J$1)</f>
        <v>59</v>
      </c>
      <c r="K118" s="2">
        <f>SUMIFS(DataRegularSeason20242025!$AA$3:$AA$1315,DataRegularSeason20242025!$B$3:$B$1315, "&lt;=" &amp; $A118, DataRegularSeason20242025!$D$3:$D$1315, K$1)+SUMIFS(DataRegularSeason20242025!$AB$3:$AB$1315,DataRegularSeason20242025!$B$3:$B$1315, "&lt;=" &amp; $A118, DataRegularSeason20242025!$E$3:$E$1315, K$1)</f>
        <v>47</v>
      </c>
      <c r="L118" s="2">
        <f>SUMIFS(DataRegularSeason20242025!$AA$3:$AA$1315,DataRegularSeason20242025!$B$3:$B$1315, "&lt;=" &amp; $A118, DataRegularSeason20242025!$D$3:$D$1315, L$1)+SUMIFS(DataRegularSeason20242025!$AB$3:$AB$1315,DataRegularSeason20242025!$B$3:$B$1315, "&lt;=" &amp; $A118, DataRegularSeason20242025!$E$3:$E$1315, L$1)</f>
        <v>61</v>
      </c>
      <c r="M118" s="2">
        <f>SUMIFS(DataRegularSeason20242025!$AA$3:$AA$1315,DataRegularSeason20242025!$B$3:$B$1315, "&lt;=" &amp; $A118, DataRegularSeason20242025!$D$3:$D$1315, M$1)+SUMIFS(DataRegularSeason20242025!$AB$3:$AB$1315,DataRegularSeason20242025!$B$3:$B$1315, "&lt;=" &amp; $A118, DataRegularSeason20242025!$E$3:$E$1315, M$1)</f>
        <v>57</v>
      </c>
      <c r="N118" s="2">
        <f>SUMIFS(DataRegularSeason20242025!$AA$3:$AA$1315,DataRegularSeason20242025!$B$3:$B$1315, "&lt;=" &amp; $A118, DataRegularSeason20242025!$D$3:$D$1315, N$1)+SUMIFS(DataRegularSeason20242025!$AB$3:$AB$1315,DataRegularSeason20242025!$B$3:$B$1315, "&lt;=" &amp; $A118, DataRegularSeason20242025!$E$3:$E$1315, N$1)</f>
        <v>55</v>
      </c>
      <c r="O118" s="2">
        <f>SUMIFS(DataRegularSeason20242025!$AA$3:$AA$1315,DataRegularSeason20242025!$B$3:$B$1315, "&lt;=" &amp; $A118, DataRegularSeason20242025!$D$3:$D$1315, O$1)+SUMIFS(DataRegularSeason20242025!$AB$3:$AB$1315,DataRegularSeason20242025!$B$3:$B$1315, "&lt;=" &amp; $A118, DataRegularSeason20242025!$E$3:$E$1315, O$1)</f>
        <v>60</v>
      </c>
      <c r="P118" s="2">
        <f>SUMIFS(DataRegularSeason20242025!$AA$3:$AA$1315,DataRegularSeason20242025!$B$3:$B$1315, "&lt;=" &amp; $A118, DataRegularSeason20242025!$D$3:$D$1315, P$1)+SUMIFS(DataRegularSeason20242025!$AB$3:$AB$1315,DataRegularSeason20242025!$B$3:$B$1315, "&lt;=" &amp; $A118, DataRegularSeason20242025!$E$3:$E$1315, P$1)</f>
        <v>52</v>
      </c>
      <c r="Q118" s="2">
        <f>SUMIFS(DataRegularSeason20242025!$AA$3:$AA$1315,DataRegularSeason20242025!$B$3:$B$1315, "&lt;=" &amp; $A118, DataRegularSeason20242025!$D$3:$D$1315, Q$1)+SUMIFS(DataRegularSeason20242025!$AB$3:$AB$1315,DataRegularSeason20242025!$B$3:$B$1315, "&lt;=" &amp; $A118, DataRegularSeason20242025!$E$3:$E$1315, Q$1)</f>
        <v>58</v>
      </c>
      <c r="R118" s="2">
        <f>SUMIFS(DataRegularSeason20242025!$AA$3:$AA$1315,DataRegularSeason20242025!$B$3:$B$1315, "&lt;=" &amp; $A118, DataRegularSeason20242025!$D$3:$D$1315, R$1)+SUMIFS(DataRegularSeason20242025!$AB$3:$AB$1315,DataRegularSeason20242025!$B$3:$B$1315, "&lt;=" &amp; $A118, DataRegularSeason20242025!$E$3:$E$1315, R$1)</f>
        <v>41</v>
      </c>
      <c r="S118" s="2">
        <f>SUMIFS(DataRegularSeason20242025!$AA$3:$AA$1315,DataRegularSeason20242025!$B$3:$B$1315, "&lt;=" &amp; $A118, DataRegularSeason20242025!$D$3:$D$1315, S$1)+SUMIFS(DataRegularSeason20242025!$AB$3:$AB$1315,DataRegularSeason20242025!$B$3:$B$1315, "&lt;=" &amp; $A118, DataRegularSeason20242025!$E$3:$E$1315, S$1)</f>
        <v>45</v>
      </c>
      <c r="T118" s="2">
        <f>SUMIFS(DataRegularSeason20242025!$AA$3:$AA$1315,DataRegularSeason20242025!$B$3:$B$1315, "&lt;=" &amp; $A118, DataRegularSeason20242025!$D$3:$D$1315, T$1)+SUMIFS(DataRegularSeason20242025!$AB$3:$AB$1315,DataRegularSeason20242025!$B$3:$B$1315, "&lt;=" &amp; $A118, DataRegularSeason20242025!$E$3:$E$1315, T$1)</f>
        <v>50</v>
      </c>
      <c r="U118" s="2">
        <f>SUMIFS(DataRegularSeason20242025!$AA$3:$AA$1315,DataRegularSeason20242025!$B$3:$B$1315, "&lt;=" &amp; $A118, DataRegularSeason20242025!$D$3:$D$1315, U$1)+SUMIFS(DataRegularSeason20242025!$AB$3:$AB$1315,DataRegularSeason20242025!$B$3:$B$1315, "&lt;=" &amp; $A118, DataRegularSeason20242025!$E$3:$E$1315, U$1)</f>
        <v>52</v>
      </c>
      <c r="V118" s="2">
        <f>SUMIFS(DataRegularSeason20242025!$AA$3:$AA$1315,DataRegularSeason20242025!$B$3:$B$1315, "&lt;=" &amp; $A118, DataRegularSeason20242025!$D$3:$D$1315, V$1)+SUMIFS(DataRegularSeason20242025!$AB$3:$AB$1315,DataRegularSeason20242025!$B$3:$B$1315, "&lt;=" &amp; $A118, DataRegularSeason20242025!$E$3:$E$1315, V$1)</f>
        <v>50</v>
      </c>
      <c r="W118" s="2">
        <f>SUMIFS(DataRegularSeason20242025!$AA$3:$AA$1315,DataRegularSeason20242025!$B$3:$B$1315, "&lt;=" &amp; $A118, DataRegularSeason20242025!$D$3:$D$1315, W$1)+SUMIFS(DataRegularSeason20242025!$AB$3:$AB$1315,DataRegularSeason20242025!$B$3:$B$1315, "&lt;=" &amp; $A118, DataRegularSeason20242025!$E$3:$E$1315, W$1)</f>
        <v>48</v>
      </c>
      <c r="X118" s="2">
        <f>SUMIFS(DataRegularSeason20242025!$AA$3:$AA$1315,DataRegularSeason20242025!$B$3:$B$1315, "&lt;=" &amp; $A118, DataRegularSeason20242025!$D$3:$D$1315, X$1)+SUMIFS(DataRegularSeason20242025!$AB$3:$AB$1315,DataRegularSeason20242025!$B$3:$B$1315, "&lt;=" &amp; $A118, DataRegularSeason20242025!$E$3:$E$1315, X$1)</f>
        <v>45</v>
      </c>
      <c r="Y118" s="2">
        <f>SUMIFS(DataRegularSeason20242025!$AA$3:$AA$1315,DataRegularSeason20242025!$B$3:$B$1315, "&lt;=" &amp; $A118, DataRegularSeason20242025!$D$3:$D$1315, Y$1)+SUMIFS(DataRegularSeason20242025!$AB$3:$AB$1315,DataRegularSeason20242025!$B$3:$B$1315, "&lt;=" &amp; $A118, DataRegularSeason20242025!$E$3:$E$1315, Y$1)</f>
        <v>34</v>
      </c>
      <c r="Z118" s="2">
        <f>SUMIFS(DataRegularSeason20242025!$AA$3:$AA$1315,DataRegularSeason20242025!$B$3:$B$1315, "&lt;=" &amp; $A118, DataRegularSeason20242025!$D$3:$D$1315, Z$1)+SUMIFS(DataRegularSeason20242025!$AB$3:$AB$1315,DataRegularSeason20242025!$B$3:$B$1315, "&lt;=" &amp; $A118, DataRegularSeason20242025!$E$3:$E$1315, Z$1)</f>
        <v>50</v>
      </c>
      <c r="AA118" s="2">
        <f>SUMIFS(DataRegularSeason20242025!$AA$3:$AA$1315,DataRegularSeason20242025!$B$3:$B$1315, "&lt;=" &amp; $A118, DataRegularSeason20242025!$D$3:$D$1315, AA$1)+SUMIFS(DataRegularSeason20242025!$AB$3:$AB$1315,DataRegularSeason20242025!$B$3:$B$1315, "&lt;=" &amp; $A118, DataRegularSeason20242025!$E$3:$E$1315, AA$1)</f>
        <v>53</v>
      </c>
      <c r="AB118" s="2">
        <f>SUMIFS(DataRegularSeason20242025!$AA$3:$AA$1315,DataRegularSeason20242025!$B$3:$B$1315, "&lt;=" &amp; $A118, DataRegularSeason20242025!$D$3:$D$1315, AB$1)+SUMIFS(DataRegularSeason20242025!$AB$3:$AB$1315,DataRegularSeason20242025!$B$3:$B$1315, "&lt;=" &amp; $A118, DataRegularSeason20242025!$E$3:$E$1315, AB$1)</f>
        <v>60</v>
      </c>
      <c r="AC118" s="2">
        <f>SUMIFS(DataRegularSeason20242025!$AA$3:$AA$1315,DataRegularSeason20242025!$B$3:$B$1315, "&lt;=" &amp; $A118, DataRegularSeason20242025!$D$3:$D$1315, AC$1)+SUMIFS(DataRegularSeason20242025!$AB$3:$AB$1315,DataRegularSeason20242025!$B$3:$B$1315, "&lt;=" &amp; $A118, DataRegularSeason20242025!$E$3:$E$1315, AC$1)</f>
        <v>47</v>
      </c>
      <c r="AD118" s="2">
        <f>SUMIFS(DataRegularSeason20242025!$AA$3:$AA$1315,DataRegularSeason20242025!$B$3:$B$1315, "&lt;=" &amp; $A118, DataRegularSeason20242025!$D$3:$D$1315, AD$1)+SUMIFS(DataRegularSeason20242025!$AB$3:$AB$1315,DataRegularSeason20242025!$B$3:$B$1315, "&lt;=" &amp; $A118, DataRegularSeason20242025!$E$3:$E$1315, AD$1)</f>
        <v>50</v>
      </c>
      <c r="AE118" s="2">
        <f>SUMIFS(DataRegularSeason20242025!$AA$3:$AA$1315,DataRegularSeason20242025!$B$3:$B$1315, "&lt;=" &amp; $A118, DataRegularSeason20242025!$D$3:$D$1315, AE$1)+SUMIFS(DataRegularSeason20242025!$AB$3:$AB$1315,DataRegularSeason20242025!$B$3:$B$1315, "&lt;=" &amp; $A118, DataRegularSeason20242025!$E$3:$E$1315, AE$1)</f>
        <v>62</v>
      </c>
      <c r="AF118" s="2">
        <f>SUMIFS(DataRegularSeason20242025!$AA$3:$AA$1315,DataRegularSeason20242025!$B$3:$B$1315, "&lt;=" &amp; $A118, DataRegularSeason20242025!$D$3:$D$1315, AF$1)+SUMIFS(DataRegularSeason20242025!$AB$3:$AB$1315,DataRegularSeason20242025!$B$3:$B$1315, "&lt;=" &amp; $A118, DataRegularSeason20242025!$E$3:$E$1315, AF$1)</f>
        <v>65</v>
      </c>
      <c r="AG118" s="2">
        <f>SUMIFS(DataRegularSeason20242025!$AA$3:$AA$1315,DataRegularSeason20242025!$B$3:$B$1315, "&lt;=" &amp; $A118, DataRegularSeason20242025!$D$3:$D$1315, AG$1)+SUMIFS(DataRegularSeason20242025!$AB$3:$AB$1315,DataRegularSeason20242025!$B$3:$B$1315, "&lt;=" &amp; $A118, DataRegularSeason20242025!$E$3:$E$1315, AG$1)</f>
        <v>67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42</v>
      </c>
      <c r="C119" s="2">
        <f>SUMIFS(DataRegularSeason20242025!$AA$3:$AA$1315,DataRegularSeason20242025!$B$3:$B$1315, "&lt;=" &amp; $A119, DataRegularSeason20242025!$D$3:$D$1315, C$1)+SUMIFS(DataRegularSeason20242025!$AB$3:$AB$1315,DataRegularSeason20242025!$B$3:$B$1315, "&lt;=" &amp; $A119, DataRegularSeason20242025!$E$3:$E$1315, C$1)</f>
        <v>52</v>
      </c>
      <c r="D119" s="2">
        <f>SUMIFS(DataRegularSeason20242025!$AA$3:$AA$1315,DataRegularSeason20242025!$B$3:$B$1315, "&lt;=" &amp; $A119, DataRegularSeason20242025!$D$3:$D$1315, D$1)+SUMIFS(DataRegularSeason20242025!$AB$3:$AB$1315,DataRegularSeason20242025!$B$3:$B$1315, "&lt;=" &amp; $A119, DataRegularSeason20242025!$E$3:$E$1315, D$1)</f>
        <v>39</v>
      </c>
      <c r="E119" s="2">
        <f>SUMIFS(DataRegularSeason20242025!$AA$3:$AA$1315,DataRegularSeason20242025!$B$3:$B$1315, "&lt;=" &amp; $A119, DataRegularSeason20242025!$D$3:$D$1315, E$1)+SUMIFS(DataRegularSeason20242025!$AB$3:$AB$1315,DataRegularSeason20242025!$B$3:$B$1315, "&lt;=" &amp; $A119, DataRegularSeason20242025!$E$3:$E$1315, E$1)</f>
        <v>59</v>
      </c>
      <c r="F119" s="2">
        <f>SUMIFS(DataRegularSeason20242025!$AA$3:$AA$1315,DataRegularSeason20242025!$B$3:$B$1315, "&lt;=" &amp; $A119, DataRegularSeason20242025!$D$3:$D$1315, F$1)+SUMIFS(DataRegularSeason20242025!$AB$3:$AB$1315,DataRegularSeason20242025!$B$3:$B$1315, "&lt;=" &amp; $A119, DataRegularSeason20242025!$E$3:$E$1315, F$1)</f>
        <v>51</v>
      </c>
      <c r="G119" s="2">
        <f>SUMIFS(DataRegularSeason20242025!$AA$3:$AA$1315,DataRegularSeason20242025!$B$3:$B$1315, "&lt;=" &amp; $A119, DataRegularSeason20242025!$D$3:$D$1315, G$1)+SUMIFS(DataRegularSeason20242025!$AB$3:$AB$1315,DataRegularSeason20242025!$B$3:$B$1315, "&lt;=" &amp; $A119, DataRegularSeason20242025!$E$3:$E$1315, G$1)</f>
        <v>51</v>
      </c>
      <c r="H119" s="2">
        <f>SUMIFS(DataRegularSeason20242025!$AA$3:$AA$1315,DataRegularSeason20242025!$B$3:$B$1315, "&lt;=" &amp; $A119, DataRegularSeason20242025!$D$3:$D$1315, H$1)+SUMIFS(DataRegularSeason20242025!$AB$3:$AB$1315,DataRegularSeason20242025!$B$3:$B$1315, "&lt;=" &amp; $A119, DataRegularSeason20242025!$E$3:$E$1315, H$1)</f>
        <v>34</v>
      </c>
      <c r="I119" s="2">
        <f>SUMIFS(DataRegularSeason20242025!$AA$3:$AA$1315,DataRegularSeason20242025!$B$3:$B$1315, "&lt;=" &amp; $A119, DataRegularSeason20242025!$D$3:$D$1315, I$1)+SUMIFS(DataRegularSeason20242025!$AB$3:$AB$1315,DataRegularSeason20242025!$B$3:$B$1315, "&lt;=" &amp; $A119, DataRegularSeason20242025!$E$3:$E$1315, I$1)</f>
        <v>57</v>
      </c>
      <c r="J119" s="2">
        <f>SUMIFS(DataRegularSeason20242025!$AA$3:$AA$1315,DataRegularSeason20242025!$B$3:$B$1315, "&lt;=" &amp; $A119, DataRegularSeason20242025!$D$3:$D$1315, J$1)+SUMIFS(DataRegularSeason20242025!$AB$3:$AB$1315,DataRegularSeason20242025!$B$3:$B$1315, "&lt;=" &amp; $A119, DataRegularSeason20242025!$E$3:$E$1315, J$1)</f>
        <v>59</v>
      </c>
      <c r="K119" s="2">
        <f>SUMIFS(DataRegularSeason20242025!$AA$3:$AA$1315,DataRegularSeason20242025!$B$3:$B$1315, "&lt;=" &amp; $A119, DataRegularSeason20242025!$D$3:$D$1315, K$1)+SUMIFS(DataRegularSeason20242025!$AB$3:$AB$1315,DataRegularSeason20242025!$B$3:$B$1315, "&lt;=" &amp; $A119, DataRegularSeason20242025!$E$3:$E$1315, K$1)</f>
        <v>47</v>
      </c>
      <c r="L119" s="2">
        <f>SUMIFS(DataRegularSeason20242025!$AA$3:$AA$1315,DataRegularSeason20242025!$B$3:$B$1315, "&lt;=" &amp; $A119, DataRegularSeason20242025!$D$3:$D$1315, L$1)+SUMIFS(DataRegularSeason20242025!$AB$3:$AB$1315,DataRegularSeason20242025!$B$3:$B$1315, "&lt;=" &amp; $A119, DataRegularSeason20242025!$E$3:$E$1315, L$1)</f>
        <v>61</v>
      </c>
      <c r="M119" s="2">
        <f>SUMIFS(DataRegularSeason20242025!$AA$3:$AA$1315,DataRegularSeason20242025!$B$3:$B$1315, "&lt;=" &amp; $A119, DataRegularSeason20242025!$D$3:$D$1315, M$1)+SUMIFS(DataRegularSeason20242025!$AB$3:$AB$1315,DataRegularSeason20242025!$B$3:$B$1315, "&lt;=" &amp; $A119, DataRegularSeason20242025!$E$3:$E$1315, M$1)</f>
        <v>57</v>
      </c>
      <c r="N119" s="2">
        <f>SUMIFS(DataRegularSeason20242025!$AA$3:$AA$1315,DataRegularSeason20242025!$B$3:$B$1315, "&lt;=" &amp; $A119, DataRegularSeason20242025!$D$3:$D$1315, N$1)+SUMIFS(DataRegularSeason20242025!$AB$3:$AB$1315,DataRegularSeason20242025!$B$3:$B$1315, "&lt;=" &amp; $A119, DataRegularSeason20242025!$E$3:$E$1315, N$1)</f>
        <v>55</v>
      </c>
      <c r="O119" s="2">
        <f>SUMIFS(DataRegularSeason20242025!$AA$3:$AA$1315,DataRegularSeason20242025!$B$3:$B$1315, "&lt;=" &amp; $A119, DataRegularSeason20242025!$D$3:$D$1315, O$1)+SUMIFS(DataRegularSeason20242025!$AB$3:$AB$1315,DataRegularSeason20242025!$B$3:$B$1315, "&lt;=" &amp; $A119, DataRegularSeason20242025!$E$3:$E$1315, O$1)</f>
        <v>60</v>
      </c>
      <c r="P119" s="2">
        <f>SUMIFS(DataRegularSeason20242025!$AA$3:$AA$1315,DataRegularSeason20242025!$B$3:$B$1315, "&lt;=" &amp; $A119, DataRegularSeason20242025!$D$3:$D$1315, P$1)+SUMIFS(DataRegularSeason20242025!$AB$3:$AB$1315,DataRegularSeason20242025!$B$3:$B$1315, "&lt;=" &amp; $A119, DataRegularSeason20242025!$E$3:$E$1315, P$1)</f>
        <v>52</v>
      </c>
      <c r="Q119" s="2">
        <f>SUMIFS(DataRegularSeason20242025!$AA$3:$AA$1315,DataRegularSeason20242025!$B$3:$B$1315, "&lt;=" &amp; $A119, DataRegularSeason20242025!$D$3:$D$1315, Q$1)+SUMIFS(DataRegularSeason20242025!$AB$3:$AB$1315,DataRegularSeason20242025!$B$3:$B$1315, "&lt;=" &amp; $A119, DataRegularSeason20242025!$E$3:$E$1315, Q$1)</f>
        <v>58</v>
      </c>
      <c r="R119" s="2">
        <f>SUMIFS(DataRegularSeason20242025!$AA$3:$AA$1315,DataRegularSeason20242025!$B$3:$B$1315, "&lt;=" &amp; $A119, DataRegularSeason20242025!$D$3:$D$1315, R$1)+SUMIFS(DataRegularSeason20242025!$AB$3:$AB$1315,DataRegularSeason20242025!$B$3:$B$1315, "&lt;=" &amp; $A119, DataRegularSeason20242025!$E$3:$E$1315, R$1)</f>
        <v>41</v>
      </c>
      <c r="S119" s="2">
        <f>SUMIFS(DataRegularSeason20242025!$AA$3:$AA$1315,DataRegularSeason20242025!$B$3:$B$1315, "&lt;=" &amp; $A119, DataRegularSeason20242025!$D$3:$D$1315, S$1)+SUMIFS(DataRegularSeason20242025!$AB$3:$AB$1315,DataRegularSeason20242025!$B$3:$B$1315, "&lt;=" &amp; $A119, DataRegularSeason20242025!$E$3:$E$1315, S$1)</f>
        <v>45</v>
      </c>
      <c r="T119" s="2">
        <f>SUMIFS(DataRegularSeason20242025!$AA$3:$AA$1315,DataRegularSeason20242025!$B$3:$B$1315, "&lt;=" &amp; $A119, DataRegularSeason20242025!$D$3:$D$1315, T$1)+SUMIFS(DataRegularSeason20242025!$AB$3:$AB$1315,DataRegularSeason20242025!$B$3:$B$1315, "&lt;=" &amp; $A119, DataRegularSeason20242025!$E$3:$E$1315, T$1)</f>
        <v>50</v>
      </c>
      <c r="U119" s="2">
        <f>SUMIFS(DataRegularSeason20242025!$AA$3:$AA$1315,DataRegularSeason20242025!$B$3:$B$1315, "&lt;=" &amp; $A119, DataRegularSeason20242025!$D$3:$D$1315, U$1)+SUMIFS(DataRegularSeason20242025!$AB$3:$AB$1315,DataRegularSeason20242025!$B$3:$B$1315, "&lt;=" &amp; $A119, DataRegularSeason20242025!$E$3:$E$1315, U$1)</f>
        <v>52</v>
      </c>
      <c r="V119" s="2">
        <f>SUMIFS(DataRegularSeason20242025!$AA$3:$AA$1315,DataRegularSeason20242025!$B$3:$B$1315, "&lt;=" &amp; $A119, DataRegularSeason20242025!$D$3:$D$1315, V$1)+SUMIFS(DataRegularSeason20242025!$AB$3:$AB$1315,DataRegularSeason20242025!$B$3:$B$1315, "&lt;=" &amp; $A119, DataRegularSeason20242025!$E$3:$E$1315, V$1)</f>
        <v>50</v>
      </c>
      <c r="W119" s="2">
        <f>SUMIFS(DataRegularSeason20242025!$AA$3:$AA$1315,DataRegularSeason20242025!$B$3:$B$1315, "&lt;=" &amp; $A119, DataRegularSeason20242025!$D$3:$D$1315, W$1)+SUMIFS(DataRegularSeason20242025!$AB$3:$AB$1315,DataRegularSeason20242025!$B$3:$B$1315, "&lt;=" &amp; $A119, DataRegularSeason20242025!$E$3:$E$1315, W$1)</f>
        <v>48</v>
      </c>
      <c r="X119" s="2">
        <f>SUMIFS(DataRegularSeason20242025!$AA$3:$AA$1315,DataRegularSeason20242025!$B$3:$B$1315, "&lt;=" &amp; $A119, DataRegularSeason20242025!$D$3:$D$1315, X$1)+SUMIFS(DataRegularSeason20242025!$AB$3:$AB$1315,DataRegularSeason20242025!$B$3:$B$1315, "&lt;=" &amp; $A119, DataRegularSeason20242025!$E$3:$E$1315, X$1)</f>
        <v>45</v>
      </c>
      <c r="Y119" s="2">
        <f>SUMIFS(DataRegularSeason20242025!$AA$3:$AA$1315,DataRegularSeason20242025!$B$3:$B$1315, "&lt;=" &amp; $A119, DataRegularSeason20242025!$D$3:$D$1315, Y$1)+SUMIFS(DataRegularSeason20242025!$AB$3:$AB$1315,DataRegularSeason20242025!$B$3:$B$1315, "&lt;=" &amp; $A119, DataRegularSeason20242025!$E$3:$E$1315, Y$1)</f>
        <v>34</v>
      </c>
      <c r="Z119" s="2">
        <f>SUMIFS(DataRegularSeason20242025!$AA$3:$AA$1315,DataRegularSeason20242025!$B$3:$B$1315, "&lt;=" &amp; $A119, DataRegularSeason20242025!$D$3:$D$1315, Z$1)+SUMIFS(DataRegularSeason20242025!$AB$3:$AB$1315,DataRegularSeason20242025!$B$3:$B$1315, "&lt;=" &amp; $A119, DataRegularSeason20242025!$E$3:$E$1315, Z$1)</f>
        <v>50</v>
      </c>
      <c r="AA119" s="2">
        <f>SUMIFS(DataRegularSeason20242025!$AA$3:$AA$1315,DataRegularSeason20242025!$B$3:$B$1315, "&lt;=" &amp; $A119, DataRegularSeason20242025!$D$3:$D$1315, AA$1)+SUMIFS(DataRegularSeason20242025!$AB$3:$AB$1315,DataRegularSeason20242025!$B$3:$B$1315, "&lt;=" &amp; $A119, DataRegularSeason20242025!$E$3:$E$1315, AA$1)</f>
        <v>53</v>
      </c>
      <c r="AB119" s="2">
        <f>SUMIFS(DataRegularSeason20242025!$AA$3:$AA$1315,DataRegularSeason20242025!$B$3:$B$1315, "&lt;=" &amp; $A119, DataRegularSeason20242025!$D$3:$D$1315, AB$1)+SUMIFS(DataRegularSeason20242025!$AB$3:$AB$1315,DataRegularSeason20242025!$B$3:$B$1315, "&lt;=" &amp; $A119, DataRegularSeason20242025!$E$3:$E$1315, AB$1)</f>
        <v>60</v>
      </c>
      <c r="AC119" s="2">
        <f>SUMIFS(DataRegularSeason20242025!$AA$3:$AA$1315,DataRegularSeason20242025!$B$3:$B$1315, "&lt;=" &amp; $A119, DataRegularSeason20242025!$D$3:$D$1315, AC$1)+SUMIFS(DataRegularSeason20242025!$AB$3:$AB$1315,DataRegularSeason20242025!$B$3:$B$1315, "&lt;=" &amp; $A119, DataRegularSeason20242025!$E$3:$E$1315, AC$1)</f>
        <v>47</v>
      </c>
      <c r="AD119" s="2">
        <f>SUMIFS(DataRegularSeason20242025!$AA$3:$AA$1315,DataRegularSeason20242025!$B$3:$B$1315, "&lt;=" &amp; $A119, DataRegularSeason20242025!$D$3:$D$1315, AD$1)+SUMIFS(DataRegularSeason20242025!$AB$3:$AB$1315,DataRegularSeason20242025!$B$3:$B$1315, "&lt;=" &amp; $A119, DataRegularSeason20242025!$E$3:$E$1315, AD$1)</f>
        <v>50</v>
      </c>
      <c r="AE119" s="2">
        <f>SUMIFS(DataRegularSeason20242025!$AA$3:$AA$1315,DataRegularSeason20242025!$B$3:$B$1315, "&lt;=" &amp; $A119, DataRegularSeason20242025!$D$3:$D$1315, AE$1)+SUMIFS(DataRegularSeason20242025!$AB$3:$AB$1315,DataRegularSeason20242025!$B$3:$B$1315, "&lt;=" &amp; $A119, DataRegularSeason20242025!$E$3:$E$1315, AE$1)</f>
        <v>62</v>
      </c>
      <c r="AF119" s="2">
        <f>SUMIFS(DataRegularSeason20242025!$AA$3:$AA$1315,DataRegularSeason20242025!$B$3:$B$1315, "&lt;=" &amp; $A119, DataRegularSeason20242025!$D$3:$D$1315, AF$1)+SUMIFS(DataRegularSeason20242025!$AB$3:$AB$1315,DataRegularSeason20242025!$B$3:$B$1315, "&lt;=" &amp; $A119, DataRegularSeason20242025!$E$3:$E$1315, AF$1)</f>
        <v>65</v>
      </c>
      <c r="AG119" s="2">
        <f>SUMIFS(DataRegularSeason20242025!$AA$3:$AA$1315,DataRegularSeason20242025!$B$3:$B$1315, "&lt;=" &amp; $A119, DataRegularSeason20242025!$D$3:$D$1315, AG$1)+SUMIFS(DataRegularSeason20242025!$AB$3:$AB$1315,DataRegularSeason20242025!$B$3:$B$1315, "&lt;=" &amp; $A119, DataRegularSeason20242025!$E$3:$E$1315, AG$1)</f>
        <v>67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42</v>
      </c>
      <c r="C120" s="2">
        <f>SUMIFS(DataRegularSeason20242025!$AA$3:$AA$1315,DataRegularSeason20242025!$B$3:$B$1315, "&lt;=" &amp; $A120, DataRegularSeason20242025!$D$3:$D$1315, C$1)+SUMIFS(DataRegularSeason20242025!$AB$3:$AB$1315,DataRegularSeason20242025!$B$3:$B$1315, "&lt;=" &amp; $A120, DataRegularSeason20242025!$E$3:$E$1315, C$1)</f>
        <v>52</v>
      </c>
      <c r="D120" s="2">
        <f>SUMIFS(DataRegularSeason20242025!$AA$3:$AA$1315,DataRegularSeason20242025!$B$3:$B$1315, "&lt;=" &amp; $A120, DataRegularSeason20242025!$D$3:$D$1315, D$1)+SUMIFS(DataRegularSeason20242025!$AB$3:$AB$1315,DataRegularSeason20242025!$B$3:$B$1315, "&lt;=" &amp; $A120, DataRegularSeason20242025!$E$3:$E$1315, D$1)</f>
        <v>39</v>
      </c>
      <c r="E120" s="2">
        <f>SUMIFS(DataRegularSeason20242025!$AA$3:$AA$1315,DataRegularSeason20242025!$B$3:$B$1315, "&lt;=" &amp; $A120, DataRegularSeason20242025!$D$3:$D$1315, E$1)+SUMIFS(DataRegularSeason20242025!$AB$3:$AB$1315,DataRegularSeason20242025!$B$3:$B$1315, "&lt;=" &amp; $A120, DataRegularSeason20242025!$E$3:$E$1315, E$1)</f>
        <v>59</v>
      </c>
      <c r="F120" s="2">
        <f>SUMIFS(DataRegularSeason20242025!$AA$3:$AA$1315,DataRegularSeason20242025!$B$3:$B$1315, "&lt;=" &amp; $A120, DataRegularSeason20242025!$D$3:$D$1315, F$1)+SUMIFS(DataRegularSeason20242025!$AB$3:$AB$1315,DataRegularSeason20242025!$B$3:$B$1315, "&lt;=" &amp; $A120, DataRegularSeason20242025!$E$3:$E$1315, F$1)</f>
        <v>51</v>
      </c>
      <c r="G120" s="2">
        <f>SUMIFS(DataRegularSeason20242025!$AA$3:$AA$1315,DataRegularSeason20242025!$B$3:$B$1315, "&lt;=" &amp; $A120, DataRegularSeason20242025!$D$3:$D$1315, G$1)+SUMIFS(DataRegularSeason20242025!$AB$3:$AB$1315,DataRegularSeason20242025!$B$3:$B$1315, "&lt;=" &amp; $A120, DataRegularSeason20242025!$E$3:$E$1315, G$1)</f>
        <v>51</v>
      </c>
      <c r="H120" s="2">
        <f>SUMIFS(DataRegularSeason20242025!$AA$3:$AA$1315,DataRegularSeason20242025!$B$3:$B$1315, "&lt;=" &amp; $A120, DataRegularSeason20242025!$D$3:$D$1315, H$1)+SUMIFS(DataRegularSeason20242025!$AB$3:$AB$1315,DataRegularSeason20242025!$B$3:$B$1315, "&lt;=" &amp; $A120, DataRegularSeason20242025!$E$3:$E$1315, H$1)</f>
        <v>34</v>
      </c>
      <c r="I120" s="2">
        <f>SUMIFS(DataRegularSeason20242025!$AA$3:$AA$1315,DataRegularSeason20242025!$B$3:$B$1315, "&lt;=" &amp; $A120, DataRegularSeason20242025!$D$3:$D$1315, I$1)+SUMIFS(DataRegularSeason20242025!$AB$3:$AB$1315,DataRegularSeason20242025!$B$3:$B$1315, "&lt;=" &amp; $A120, DataRegularSeason20242025!$E$3:$E$1315, I$1)</f>
        <v>57</v>
      </c>
      <c r="J120" s="2">
        <f>SUMIFS(DataRegularSeason20242025!$AA$3:$AA$1315,DataRegularSeason20242025!$B$3:$B$1315, "&lt;=" &amp; $A120, DataRegularSeason20242025!$D$3:$D$1315, J$1)+SUMIFS(DataRegularSeason20242025!$AB$3:$AB$1315,DataRegularSeason20242025!$B$3:$B$1315, "&lt;=" &amp; $A120, DataRegularSeason20242025!$E$3:$E$1315, J$1)</f>
        <v>59</v>
      </c>
      <c r="K120" s="2">
        <f>SUMIFS(DataRegularSeason20242025!$AA$3:$AA$1315,DataRegularSeason20242025!$B$3:$B$1315, "&lt;=" &amp; $A120, DataRegularSeason20242025!$D$3:$D$1315, K$1)+SUMIFS(DataRegularSeason20242025!$AB$3:$AB$1315,DataRegularSeason20242025!$B$3:$B$1315, "&lt;=" &amp; $A120, DataRegularSeason20242025!$E$3:$E$1315, K$1)</f>
        <v>47</v>
      </c>
      <c r="L120" s="2">
        <f>SUMIFS(DataRegularSeason20242025!$AA$3:$AA$1315,DataRegularSeason20242025!$B$3:$B$1315, "&lt;=" &amp; $A120, DataRegularSeason20242025!$D$3:$D$1315, L$1)+SUMIFS(DataRegularSeason20242025!$AB$3:$AB$1315,DataRegularSeason20242025!$B$3:$B$1315, "&lt;=" &amp; $A120, DataRegularSeason20242025!$E$3:$E$1315, L$1)</f>
        <v>61</v>
      </c>
      <c r="M120" s="2">
        <f>SUMIFS(DataRegularSeason20242025!$AA$3:$AA$1315,DataRegularSeason20242025!$B$3:$B$1315, "&lt;=" &amp; $A120, DataRegularSeason20242025!$D$3:$D$1315, M$1)+SUMIFS(DataRegularSeason20242025!$AB$3:$AB$1315,DataRegularSeason20242025!$B$3:$B$1315, "&lt;=" &amp; $A120, DataRegularSeason20242025!$E$3:$E$1315, M$1)</f>
        <v>57</v>
      </c>
      <c r="N120" s="2">
        <f>SUMIFS(DataRegularSeason20242025!$AA$3:$AA$1315,DataRegularSeason20242025!$B$3:$B$1315, "&lt;=" &amp; $A120, DataRegularSeason20242025!$D$3:$D$1315, N$1)+SUMIFS(DataRegularSeason20242025!$AB$3:$AB$1315,DataRegularSeason20242025!$B$3:$B$1315, "&lt;=" &amp; $A120, DataRegularSeason20242025!$E$3:$E$1315, N$1)</f>
        <v>55</v>
      </c>
      <c r="O120" s="2">
        <f>SUMIFS(DataRegularSeason20242025!$AA$3:$AA$1315,DataRegularSeason20242025!$B$3:$B$1315, "&lt;=" &amp; $A120, DataRegularSeason20242025!$D$3:$D$1315, O$1)+SUMIFS(DataRegularSeason20242025!$AB$3:$AB$1315,DataRegularSeason20242025!$B$3:$B$1315, "&lt;=" &amp; $A120, DataRegularSeason20242025!$E$3:$E$1315, O$1)</f>
        <v>60</v>
      </c>
      <c r="P120" s="2">
        <f>SUMIFS(DataRegularSeason20242025!$AA$3:$AA$1315,DataRegularSeason20242025!$B$3:$B$1315, "&lt;=" &amp; $A120, DataRegularSeason20242025!$D$3:$D$1315, P$1)+SUMIFS(DataRegularSeason20242025!$AB$3:$AB$1315,DataRegularSeason20242025!$B$3:$B$1315, "&lt;=" &amp; $A120, DataRegularSeason20242025!$E$3:$E$1315, P$1)</f>
        <v>52</v>
      </c>
      <c r="Q120" s="2">
        <f>SUMIFS(DataRegularSeason20242025!$AA$3:$AA$1315,DataRegularSeason20242025!$B$3:$B$1315, "&lt;=" &amp; $A120, DataRegularSeason20242025!$D$3:$D$1315, Q$1)+SUMIFS(DataRegularSeason20242025!$AB$3:$AB$1315,DataRegularSeason20242025!$B$3:$B$1315, "&lt;=" &amp; $A120, DataRegularSeason20242025!$E$3:$E$1315, Q$1)</f>
        <v>58</v>
      </c>
      <c r="R120" s="2">
        <f>SUMIFS(DataRegularSeason20242025!$AA$3:$AA$1315,DataRegularSeason20242025!$B$3:$B$1315, "&lt;=" &amp; $A120, DataRegularSeason20242025!$D$3:$D$1315, R$1)+SUMIFS(DataRegularSeason20242025!$AB$3:$AB$1315,DataRegularSeason20242025!$B$3:$B$1315, "&lt;=" &amp; $A120, DataRegularSeason20242025!$E$3:$E$1315, R$1)</f>
        <v>41</v>
      </c>
      <c r="S120" s="2">
        <f>SUMIFS(DataRegularSeason20242025!$AA$3:$AA$1315,DataRegularSeason20242025!$B$3:$B$1315, "&lt;=" &amp; $A120, DataRegularSeason20242025!$D$3:$D$1315, S$1)+SUMIFS(DataRegularSeason20242025!$AB$3:$AB$1315,DataRegularSeason20242025!$B$3:$B$1315, "&lt;=" &amp; $A120, DataRegularSeason20242025!$E$3:$E$1315, S$1)</f>
        <v>45</v>
      </c>
      <c r="T120" s="2">
        <f>SUMIFS(DataRegularSeason20242025!$AA$3:$AA$1315,DataRegularSeason20242025!$B$3:$B$1315, "&lt;=" &amp; $A120, DataRegularSeason20242025!$D$3:$D$1315, T$1)+SUMIFS(DataRegularSeason20242025!$AB$3:$AB$1315,DataRegularSeason20242025!$B$3:$B$1315, "&lt;=" &amp; $A120, DataRegularSeason20242025!$E$3:$E$1315, T$1)</f>
        <v>50</v>
      </c>
      <c r="U120" s="2">
        <f>SUMIFS(DataRegularSeason20242025!$AA$3:$AA$1315,DataRegularSeason20242025!$B$3:$B$1315, "&lt;=" &amp; $A120, DataRegularSeason20242025!$D$3:$D$1315, U$1)+SUMIFS(DataRegularSeason20242025!$AB$3:$AB$1315,DataRegularSeason20242025!$B$3:$B$1315, "&lt;=" &amp; $A120, DataRegularSeason20242025!$E$3:$E$1315, U$1)</f>
        <v>52</v>
      </c>
      <c r="V120" s="2">
        <f>SUMIFS(DataRegularSeason20242025!$AA$3:$AA$1315,DataRegularSeason20242025!$B$3:$B$1315, "&lt;=" &amp; $A120, DataRegularSeason20242025!$D$3:$D$1315, V$1)+SUMIFS(DataRegularSeason20242025!$AB$3:$AB$1315,DataRegularSeason20242025!$B$3:$B$1315, "&lt;=" &amp; $A120, DataRegularSeason20242025!$E$3:$E$1315, V$1)</f>
        <v>50</v>
      </c>
      <c r="W120" s="2">
        <f>SUMIFS(DataRegularSeason20242025!$AA$3:$AA$1315,DataRegularSeason20242025!$B$3:$B$1315, "&lt;=" &amp; $A120, DataRegularSeason20242025!$D$3:$D$1315, W$1)+SUMIFS(DataRegularSeason20242025!$AB$3:$AB$1315,DataRegularSeason20242025!$B$3:$B$1315, "&lt;=" &amp; $A120, DataRegularSeason20242025!$E$3:$E$1315, W$1)</f>
        <v>48</v>
      </c>
      <c r="X120" s="2">
        <f>SUMIFS(DataRegularSeason20242025!$AA$3:$AA$1315,DataRegularSeason20242025!$B$3:$B$1315, "&lt;=" &amp; $A120, DataRegularSeason20242025!$D$3:$D$1315, X$1)+SUMIFS(DataRegularSeason20242025!$AB$3:$AB$1315,DataRegularSeason20242025!$B$3:$B$1315, "&lt;=" &amp; $A120, DataRegularSeason20242025!$E$3:$E$1315, X$1)</f>
        <v>45</v>
      </c>
      <c r="Y120" s="2">
        <f>SUMIFS(DataRegularSeason20242025!$AA$3:$AA$1315,DataRegularSeason20242025!$B$3:$B$1315, "&lt;=" &amp; $A120, DataRegularSeason20242025!$D$3:$D$1315, Y$1)+SUMIFS(DataRegularSeason20242025!$AB$3:$AB$1315,DataRegularSeason20242025!$B$3:$B$1315, "&lt;=" &amp; $A120, DataRegularSeason20242025!$E$3:$E$1315, Y$1)</f>
        <v>34</v>
      </c>
      <c r="Z120" s="2">
        <f>SUMIFS(DataRegularSeason20242025!$AA$3:$AA$1315,DataRegularSeason20242025!$B$3:$B$1315, "&lt;=" &amp; $A120, DataRegularSeason20242025!$D$3:$D$1315, Z$1)+SUMIFS(DataRegularSeason20242025!$AB$3:$AB$1315,DataRegularSeason20242025!$B$3:$B$1315, "&lt;=" &amp; $A120, DataRegularSeason20242025!$E$3:$E$1315, Z$1)</f>
        <v>50</v>
      </c>
      <c r="AA120" s="2">
        <f>SUMIFS(DataRegularSeason20242025!$AA$3:$AA$1315,DataRegularSeason20242025!$B$3:$B$1315, "&lt;=" &amp; $A120, DataRegularSeason20242025!$D$3:$D$1315, AA$1)+SUMIFS(DataRegularSeason20242025!$AB$3:$AB$1315,DataRegularSeason20242025!$B$3:$B$1315, "&lt;=" &amp; $A120, DataRegularSeason20242025!$E$3:$E$1315, AA$1)</f>
        <v>53</v>
      </c>
      <c r="AB120" s="2">
        <f>SUMIFS(DataRegularSeason20242025!$AA$3:$AA$1315,DataRegularSeason20242025!$B$3:$B$1315, "&lt;=" &amp; $A120, DataRegularSeason20242025!$D$3:$D$1315, AB$1)+SUMIFS(DataRegularSeason20242025!$AB$3:$AB$1315,DataRegularSeason20242025!$B$3:$B$1315, "&lt;=" &amp; $A120, DataRegularSeason20242025!$E$3:$E$1315, AB$1)</f>
        <v>60</v>
      </c>
      <c r="AC120" s="2">
        <f>SUMIFS(DataRegularSeason20242025!$AA$3:$AA$1315,DataRegularSeason20242025!$B$3:$B$1315, "&lt;=" &amp; $A120, DataRegularSeason20242025!$D$3:$D$1315, AC$1)+SUMIFS(DataRegularSeason20242025!$AB$3:$AB$1315,DataRegularSeason20242025!$B$3:$B$1315, "&lt;=" &amp; $A120, DataRegularSeason20242025!$E$3:$E$1315, AC$1)</f>
        <v>47</v>
      </c>
      <c r="AD120" s="2">
        <f>SUMIFS(DataRegularSeason20242025!$AA$3:$AA$1315,DataRegularSeason20242025!$B$3:$B$1315, "&lt;=" &amp; $A120, DataRegularSeason20242025!$D$3:$D$1315, AD$1)+SUMIFS(DataRegularSeason20242025!$AB$3:$AB$1315,DataRegularSeason20242025!$B$3:$B$1315, "&lt;=" &amp; $A120, DataRegularSeason20242025!$E$3:$E$1315, AD$1)</f>
        <v>50</v>
      </c>
      <c r="AE120" s="2">
        <f>SUMIFS(DataRegularSeason20242025!$AA$3:$AA$1315,DataRegularSeason20242025!$B$3:$B$1315, "&lt;=" &amp; $A120, DataRegularSeason20242025!$D$3:$D$1315, AE$1)+SUMIFS(DataRegularSeason20242025!$AB$3:$AB$1315,DataRegularSeason20242025!$B$3:$B$1315, "&lt;=" &amp; $A120, DataRegularSeason20242025!$E$3:$E$1315, AE$1)</f>
        <v>62</v>
      </c>
      <c r="AF120" s="2">
        <f>SUMIFS(DataRegularSeason20242025!$AA$3:$AA$1315,DataRegularSeason20242025!$B$3:$B$1315, "&lt;=" &amp; $A120, DataRegularSeason20242025!$D$3:$D$1315, AF$1)+SUMIFS(DataRegularSeason20242025!$AB$3:$AB$1315,DataRegularSeason20242025!$B$3:$B$1315, "&lt;=" &amp; $A120, DataRegularSeason20242025!$E$3:$E$1315, AF$1)</f>
        <v>65</v>
      </c>
      <c r="AG120" s="2">
        <f>SUMIFS(DataRegularSeason20242025!$AA$3:$AA$1315,DataRegularSeason20242025!$B$3:$B$1315, "&lt;=" &amp; $A120, DataRegularSeason20242025!$D$3:$D$1315, AG$1)+SUMIFS(DataRegularSeason20242025!$AB$3:$AB$1315,DataRegularSeason20242025!$B$3:$B$1315, "&lt;=" &amp; $A120, DataRegularSeason20242025!$E$3:$E$1315, AG$1)</f>
        <v>67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42</v>
      </c>
      <c r="C121" s="2">
        <f>SUMIFS(DataRegularSeason20242025!$AA$3:$AA$1315,DataRegularSeason20242025!$B$3:$B$1315, "&lt;=" &amp; $A121, DataRegularSeason20242025!$D$3:$D$1315, C$1)+SUMIFS(DataRegularSeason20242025!$AB$3:$AB$1315,DataRegularSeason20242025!$B$3:$B$1315, "&lt;=" &amp; $A121, DataRegularSeason20242025!$E$3:$E$1315, C$1)</f>
        <v>52</v>
      </c>
      <c r="D121" s="2">
        <f>SUMIFS(DataRegularSeason20242025!$AA$3:$AA$1315,DataRegularSeason20242025!$B$3:$B$1315, "&lt;=" &amp; $A121, DataRegularSeason20242025!$D$3:$D$1315, D$1)+SUMIFS(DataRegularSeason20242025!$AB$3:$AB$1315,DataRegularSeason20242025!$B$3:$B$1315, "&lt;=" &amp; $A121, DataRegularSeason20242025!$E$3:$E$1315, D$1)</f>
        <v>39</v>
      </c>
      <c r="E121" s="2">
        <f>SUMIFS(DataRegularSeason20242025!$AA$3:$AA$1315,DataRegularSeason20242025!$B$3:$B$1315, "&lt;=" &amp; $A121, DataRegularSeason20242025!$D$3:$D$1315, E$1)+SUMIFS(DataRegularSeason20242025!$AB$3:$AB$1315,DataRegularSeason20242025!$B$3:$B$1315, "&lt;=" &amp; $A121, DataRegularSeason20242025!$E$3:$E$1315, E$1)</f>
        <v>59</v>
      </c>
      <c r="F121" s="2">
        <f>SUMIFS(DataRegularSeason20242025!$AA$3:$AA$1315,DataRegularSeason20242025!$B$3:$B$1315, "&lt;=" &amp; $A121, DataRegularSeason20242025!$D$3:$D$1315, F$1)+SUMIFS(DataRegularSeason20242025!$AB$3:$AB$1315,DataRegularSeason20242025!$B$3:$B$1315, "&lt;=" &amp; $A121, DataRegularSeason20242025!$E$3:$E$1315, F$1)</f>
        <v>51</v>
      </c>
      <c r="G121" s="2">
        <f>SUMIFS(DataRegularSeason20242025!$AA$3:$AA$1315,DataRegularSeason20242025!$B$3:$B$1315, "&lt;=" &amp; $A121, DataRegularSeason20242025!$D$3:$D$1315, G$1)+SUMIFS(DataRegularSeason20242025!$AB$3:$AB$1315,DataRegularSeason20242025!$B$3:$B$1315, "&lt;=" &amp; $A121, DataRegularSeason20242025!$E$3:$E$1315, G$1)</f>
        <v>51</v>
      </c>
      <c r="H121" s="2">
        <f>SUMIFS(DataRegularSeason20242025!$AA$3:$AA$1315,DataRegularSeason20242025!$B$3:$B$1315, "&lt;=" &amp; $A121, DataRegularSeason20242025!$D$3:$D$1315, H$1)+SUMIFS(DataRegularSeason20242025!$AB$3:$AB$1315,DataRegularSeason20242025!$B$3:$B$1315, "&lt;=" &amp; $A121, DataRegularSeason20242025!$E$3:$E$1315, H$1)</f>
        <v>34</v>
      </c>
      <c r="I121" s="2">
        <f>SUMIFS(DataRegularSeason20242025!$AA$3:$AA$1315,DataRegularSeason20242025!$B$3:$B$1315, "&lt;=" &amp; $A121, DataRegularSeason20242025!$D$3:$D$1315, I$1)+SUMIFS(DataRegularSeason20242025!$AB$3:$AB$1315,DataRegularSeason20242025!$B$3:$B$1315, "&lt;=" &amp; $A121, DataRegularSeason20242025!$E$3:$E$1315, I$1)</f>
        <v>57</v>
      </c>
      <c r="J121" s="2">
        <f>SUMIFS(DataRegularSeason20242025!$AA$3:$AA$1315,DataRegularSeason20242025!$B$3:$B$1315, "&lt;=" &amp; $A121, DataRegularSeason20242025!$D$3:$D$1315, J$1)+SUMIFS(DataRegularSeason20242025!$AB$3:$AB$1315,DataRegularSeason20242025!$B$3:$B$1315, "&lt;=" &amp; $A121, DataRegularSeason20242025!$E$3:$E$1315, J$1)</f>
        <v>59</v>
      </c>
      <c r="K121" s="2">
        <f>SUMIFS(DataRegularSeason20242025!$AA$3:$AA$1315,DataRegularSeason20242025!$B$3:$B$1315, "&lt;=" &amp; $A121, DataRegularSeason20242025!$D$3:$D$1315, K$1)+SUMIFS(DataRegularSeason20242025!$AB$3:$AB$1315,DataRegularSeason20242025!$B$3:$B$1315, "&lt;=" &amp; $A121, DataRegularSeason20242025!$E$3:$E$1315, K$1)</f>
        <v>47</v>
      </c>
      <c r="L121" s="2">
        <f>SUMIFS(DataRegularSeason20242025!$AA$3:$AA$1315,DataRegularSeason20242025!$B$3:$B$1315, "&lt;=" &amp; $A121, DataRegularSeason20242025!$D$3:$D$1315, L$1)+SUMIFS(DataRegularSeason20242025!$AB$3:$AB$1315,DataRegularSeason20242025!$B$3:$B$1315, "&lt;=" &amp; $A121, DataRegularSeason20242025!$E$3:$E$1315, L$1)</f>
        <v>61</v>
      </c>
      <c r="M121" s="2">
        <f>SUMIFS(DataRegularSeason20242025!$AA$3:$AA$1315,DataRegularSeason20242025!$B$3:$B$1315, "&lt;=" &amp; $A121, DataRegularSeason20242025!$D$3:$D$1315, M$1)+SUMIFS(DataRegularSeason20242025!$AB$3:$AB$1315,DataRegularSeason20242025!$B$3:$B$1315, "&lt;=" &amp; $A121, DataRegularSeason20242025!$E$3:$E$1315, M$1)</f>
        <v>57</v>
      </c>
      <c r="N121" s="2">
        <f>SUMIFS(DataRegularSeason20242025!$AA$3:$AA$1315,DataRegularSeason20242025!$B$3:$B$1315, "&lt;=" &amp; $A121, DataRegularSeason20242025!$D$3:$D$1315, N$1)+SUMIFS(DataRegularSeason20242025!$AB$3:$AB$1315,DataRegularSeason20242025!$B$3:$B$1315, "&lt;=" &amp; $A121, DataRegularSeason20242025!$E$3:$E$1315, N$1)</f>
        <v>55</v>
      </c>
      <c r="O121" s="2">
        <f>SUMIFS(DataRegularSeason20242025!$AA$3:$AA$1315,DataRegularSeason20242025!$B$3:$B$1315, "&lt;=" &amp; $A121, DataRegularSeason20242025!$D$3:$D$1315, O$1)+SUMIFS(DataRegularSeason20242025!$AB$3:$AB$1315,DataRegularSeason20242025!$B$3:$B$1315, "&lt;=" &amp; $A121, DataRegularSeason20242025!$E$3:$E$1315, O$1)</f>
        <v>60</v>
      </c>
      <c r="P121" s="2">
        <f>SUMIFS(DataRegularSeason20242025!$AA$3:$AA$1315,DataRegularSeason20242025!$B$3:$B$1315, "&lt;=" &amp; $A121, DataRegularSeason20242025!$D$3:$D$1315, P$1)+SUMIFS(DataRegularSeason20242025!$AB$3:$AB$1315,DataRegularSeason20242025!$B$3:$B$1315, "&lt;=" &amp; $A121, DataRegularSeason20242025!$E$3:$E$1315, P$1)</f>
        <v>52</v>
      </c>
      <c r="Q121" s="2">
        <f>SUMIFS(DataRegularSeason20242025!$AA$3:$AA$1315,DataRegularSeason20242025!$B$3:$B$1315, "&lt;=" &amp; $A121, DataRegularSeason20242025!$D$3:$D$1315, Q$1)+SUMIFS(DataRegularSeason20242025!$AB$3:$AB$1315,DataRegularSeason20242025!$B$3:$B$1315, "&lt;=" &amp; $A121, DataRegularSeason20242025!$E$3:$E$1315, Q$1)</f>
        <v>58</v>
      </c>
      <c r="R121" s="2">
        <f>SUMIFS(DataRegularSeason20242025!$AA$3:$AA$1315,DataRegularSeason20242025!$B$3:$B$1315, "&lt;=" &amp; $A121, DataRegularSeason20242025!$D$3:$D$1315, R$1)+SUMIFS(DataRegularSeason20242025!$AB$3:$AB$1315,DataRegularSeason20242025!$B$3:$B$1315, "&lt;=" &amp; $A121, DataRegularSeason20242025!$E$3:$E$1315, R$1)</f>
        <v>41</v>
      </c>
      <c r="S121" s="2">
        <f>SUMIFS(DataRegularSeason20242025!$AA$3:$AA$1315,DataRegularSeason20242025!$B$3:$B$1315, "&lt;=" &amp; $A121, DataRegularSeason20242025!$D$3:$D$1315, S$1)+SUMIFS(DataRegularSeason20242025!$AB$3:$AB$1315,DataRegularSeason20242025!$B$3:$B$1315, "&lt;=" &amp; $A121, DataRegularSeason20242025!$E$3:$E$1315, S$1)</f>
        <v>45</v>
      </c>
      <c r="T121" s="2">
        <f>SUMIFS(DataRegularSeason20242025!$AA$3:$AA$1315,DataRegularSeason20242025!$B$3:$B$1315, "&lt;=" &amp; $A121, DataRegularSeason20242025!$D$3:$D$1315, T$1)+SUMIFS(DataRegularSeason20242025!$AB$3:$AB$1315,DataRegularSeason20242025!$B$3:$B$1315, "&lt;=" &amp; $A121, DataRegularSeason20242025!$E$3:$E$1315, T$1)</f>
        <v>50</v>
      </c>
      <c r="U121" s="2">
        <f>SUMIFS(DataRegularSeason20242025!$AA$3:$AA$1315,DataRegularSeason20242025!$B$3:$B$1315, "&lt;=" &amp; $A121, DataRegularSeason20242025!$D$3:$D$1315, U$1)+SUMIFS(DataRegularSeason20242025!$AB$3:$AB$1315,DataRegularSeason20242025!$B$3:$B$1315, "&lt;=" &amp; $A121, DataRegularSeason20242025!$E$3:$E$1315, U$1)</f>
        <v>52</v>
      </c>
      <c r="V121" s="2">
        <f>SUMIFS(DataRegularSeason20242025!$AA$3:$AA$1315,DataRegularSeason20242025!$B$3:$B$1315, "&lt;=" &amp; $A121, DataRegularSeason20242025!$D$3:$D$1315, V$1)+SUMIFS(DataRegularSeason20242025!$AB$3:$AB$1315,DataRegularSeason20242025!$B$3:$B$1315, "&lt;=" &amp; $A121, DataRegularSeason20242025!$E$3:$E$1315, V$1)</f>
        <v>50</v>
      </c>
      <c r="W121" s="2">
        <f>SUMIFS(DataRegularSeason20242025!$AA$3:$AA$1315,DataRegularSeason20242025!$B$3:$B$1315, "&lt;=" &amp; $A121, DataRegularSeason20242025!$D$3:$D$1315, W$1)+SUMIFS(DataRegularSeason20242025!$AB$3:$AB$1315,DataRegularSeason20242025!$B$3:$B$1315, "&lt;=" &amp; $A121, DataRegularSeason20242025!$E$3:$E$1315, W$1)</f>
        <v>48</v>
      </c>
      <c r="X121" s="2">
        <f>SUMIFS(DataRegularSeason20242025!$AA$3:$AA$1315,DataRegularSeason20242025!$B$3:$B$1315, "&lt;=" &amp; $A121, DataRegularSeason20242025!$D$3:$D$1315, X$1)+SUMIFS(DataRegularSeason20242025!$AB$3:$AB$1315,DataRegularSeason20242025!$B$3:$B$1315, "&lt;=" &amp; $A121, DataRegularSeason20242025!$E$3:$E$1315, X$1)</f>
        <v>45</v>
      </c>
      <c r="Y121" s="2">
        <f>SUMIFS(DataRegularSeason20242025!$AA$3:$AA$1315,DataRegularSeason20242025!$B$3:$B$1315, "&lt;=" &amp; $A121, DataRegularSeason20242025!$D$3:$D$1315, Y$1)+SUMIFS(DataRegularSeason20242025!$AB$3:$AB$1315,DataRegularSeason20242025!$B$3:$B$1315, "&lt;=" &amp; $A121, DataRegularSeason20242025!$E$3:$E$1315, Y$1)</f>
        <v>34</v>
      </c>
      <c r="Z121" s="2">
        <f>SUMIFS(DataRegularSeason20242025!$AA$3:$AA$1315,DataRegularSeason20242025!$B$3:$B$1315, "&lt;=" &amp; $A121, DataRegularSeason20242025!$D$3:$D$1315, Z$1)+SUMIFS(DataRegularSeason20242025!$AB$3:$AB$1315,DataRegularSeason20242025!$B$3:$B$1315, "&lt;=" &amp; $A121, DataRegularSeason20242025!$E$3:$E$1315, Z$1)</f>
        <v>50</v>
      </c>
      <c r="AA121" s="2">
        <f>SUMIFS(DataRegularSeason20242025!$AA$3:$AA$1315,DataRegularSeason20242025!$B$3:$B$1315, "&lt;=" &amp; $A121, DataRegularSeason20242025!$D$3:$D$1315, AA$1)+SUMIFS(DataRegularSeason20242025!$AB$3:$AB$1315,DataRegularSeason20242025!$B$3:$B$1315, "&lt;=" &amp; $A121, DataRegularSeason20242025!$E$3:$E$1315, AA$1)</f>
        <v>53</v>
      </c>
      <c r="AB121" s="2">
        <f>SUMIFS(DataRegularSeason20242025!$AA$3:$AA$1315,DataRegularSeason20242025!$B$3:$B$1315, "&lt;=" &amp; $A121, DataRegularSeason20242025!$D$3:$D$1315, AB$1)+SUMIFS(DataRegularSeason20242025!$AB$3:$AB$1315,DataRegularSeason20242025!$B$3:$B$1315, "&lt;=" &amp; $A121, DataRegularSeason20242025!$E$3:$E$1315, AB$1)</f>
        <v>60</v>
      </c>
      <c r="AC121" s="2">
        <f>SUMIFS(DataRegularSeason20242025!$AA$3:$AA$1315,DataRegularSeason20242025!$B$3:$B$1315, "&lt;=" &amp; $A121, DataRegularSeason20242025!$D$3:$D$1315, AC$1)+SUMIFS(DataRegularSeason20242025!$AB$3:$AB$1315,DataRegularSeason20242025!$B$3:$B$1315, "&lt;=" &amp; $A121, DataRegularSeason20242025!$E$3:$E$1315, AC$1)</f>
        <v>47</v>
      </c>
      <c r="AD121" s="2">
        <f>SUMIFS(DataRegularSeason20242025!$AA$3:$AA$1315,DataRegularSeason20242025!$B$3:$B$1315, "&lt;=" &amp; $A121, DataRegularSeason20242025!$D$3:$D$1315, AD$1)+SUMIFS(DataRegularSeason20242025!$AB$3:$AB$1315,DataRegularSeason20242025!$B$3:$B$1315, "&lt;=" &amp; $A121, DataRegularSeason20242025!$E$3:$E$1315, AD$1)</f>
        <v>50</v>
      </c>
      <c r="AE121" s="2">
        <f>SUMIFS(DataRegularSeason20242025!$AA$3:$AA$1315,DataRegularSeason20242025!$B$3:$B$1315, "&lt;=" &amp; $A121, DataRegularSeason20242025!$D$3:$D$1315, AE$1)+SUMIFS(DataRegularSeason20242025!$AB$3:$AB$1315,DataRegularSeason20242025!$B$3:$B$1315, "&lt;=" &amp; $A121, DataRegularSeason20242025!$E$3:$E$1315, AE$1)</f>
        <v>62</v>
      </c>
      <c r="AF121" s="2">
        <f>SUMIFS(DataRegularSeason20242025!$AA$3:$AA$1315,DataRegularSeason20242025!$B$3:$B$1315, "&lt;=" &amp; $A121, DataRegularSeason20242025!$D$3:$D$1315, AF$1)+SUMIFS(DataRegularSeason20242025!$AB$3:$AB$1315,DataRegularSeason20242025!$B$3:$B$1315, "&lt;=" &amp; $A121, DataRegularSeason20242025!$E$3:$E$1315, AF$1)</f>
        <v>65</v>
      </c>
      <c r="AG121" s="2">
        <f>SUMIFS(DataRegularSeason20242025!$AA$3:$AA$1315,DataRegularSeason20242025!$B$3:$B$1315, "&lt;=" &amp; $A121, DataRegularSeason20242025!$D$3:$D$1315, AG$1)+SUMIFS(DataRegularSeason20242025!$AB$3:$AB$1315,DataRegularSeason20242025!$B$3:$B$1315, "&lt;=" &amp; $A121, DataRegularSeason20242025!$E$3:$E$1315, AG$1)</f>
        <v>67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42</v>
      </c>
      <c r="C122" s="2">
        <f>SUMIFS(DataRegularSeason20242025!$AA$3:$AA$1315,DataRegularSeason20242025!$B$3:$B$1315, "&lt;=" &amp; $A122, DataRegularSeason20242025!$D$3:$D$1315, C$1)+SUMIFS(DataRegularSeason20242025!$AB$3:$AB$1315,DataRegularSeason20242025!$B$3:$B$1315, "&lt;=" &amp; $A122, DataRegularSeason20242025!$E$3:$E$1315, C$1)</f>
        <v>52</v>
      </c>
      <c r="D122" s="2">
        <f>SUMIFS(DataRegularSeason20242025!$AA$3:$AA$1315,DataRegularSeason20242025!$B$3:$B$1315, "&lt;=" &amp; $A122, DataRegularSeason20242025!$D$3:$D$1315, D$1)+SUMIFS(DataRegularSeason20242025!$AB$3:$AB$1315,DataRegularSeason20242025!$B$3:$B$1315, "&lt;=" &amp; $A122, DataRegularSeason20242025!$E$3:$E$1315, D$1)</f>
        <v>39</v>
      </c>
      <c r="E122" s="2">
        <f>SUMIFS(DataRegularSeason20242025!$AA$3:$AA$1315,DataRegularSeason20242025!$B$3:$B$1315, "&lt;=" &amp; $A122, DataRegularSeason20242025!$D$3:$D$1315, E$1)+SUMIFS(DataRegularSeason20242025!$AB$3:$AB$1315,DataRegularSeason20242025!$B$3:$B$1315, "&lt;=" &amp; $A122, DataRegularSeason20242025!$E$3:$E$1315, E$1)</f>
        <v>59</v>
      </c>
      <c r="F122" s="2">
        <f>SUMIFS(DataRegularSeason20242025!$AA$3:$AA$1315,DataRegularSeason20242025!$B$3:$B$1315, "&lt;=" &amp; $A122, DataRegularSeason20242025!$D$3:$D$1315, F$1)+SUMIFS(DataRegularSeason20242025!$AB$3:$AB$1315,DataRegularSeason20242025!$B$3:$B$1315, "&lt;=" &amp; $A122, DataRegularSeason20242025!$E$3:$E$1315, F$1)</f>
        <v>51</v>
      </c>
      <c r="G122" s="2">
        <f>SUMIFS(DataRegularSeason20242025!$AA$3:$AA$1315,DataRegularSeason20242025!$B$3:$B$1315, "&lt;=" &amp; $A122, DataRegularSeason20242025!$D$3:$D$1315, G$1)+SUMIFS(DataRegularSeason20242025!$AB$3:$AB$1315,DataRegularSeason20242025!$B$3:$B$1315, "&lt;=" &amp; $A122, DataRegularSeason20242025!$E$3:$E$1315, G$1)</f>
        <v>51</v>
      </c>
      <c r="H122" s="2">
        <f>SUMIFS(DataRegularSeason20242025!$AA$3:$AA$1315,DataRegularSeason20242025!$B$3:$B$1315, "&lt;=" &amp; $A122, DataRegularSeason20242025!$D$3:$D$1315, H$1)+SUMIFS(DataRegularSeason20242025!$AB$3:$AB$1315,DataRegularSeason20242025!$B$3:$B$1315, "&lt;=" &amp; $A122, DataRegularSeason20242025!$E$3:$E$1315, H$1)</f>
        <v>34</v>
      </c>
      <c r="I122" s="2">
        <f>SUMIFS(DataRegularSeason20242025!$AA$3:$AA$1315,DataRegularSeason20242025!$B$3:$B$1315, "&lt;=" &amp; $A122, DataRegularSeason20242025!$D$3:$D$1315, I$1)+SUMIFS(DataRegularSeason20242025!$AB$3:$AB$1315,DataRegularSeason20242025!$B$3:$B$1315, "&lt;=" &amp; $A122, DataRegularSeason20242025!$E$3:$E$1315, I$1)</f>
        <v>57</v>
      </c>
      <c r="J122" s="2">
        <f>SUMIFS(DataRegularSeason20242025!$AA$3:$AA$1315,DataRegularSeason20242025!$B$3:$B$1315, "&lt;=" &amp; $A122, DataRegularSeason20242025!$D$3:$D$1315, J$1)+SUMIFS(DataRegularSeason20242025!$AB$3:$AB$1315,DataRegularSeason20242025!$B$3:$B$1315, "&lt;=" &amp; $A122, DataRegularSeason20242025!$E$3:$E$1315, J$1)</f>
        <v>59</v>
      </c>
      <c r="K122" s="2">
        <f>SUMIFS(DataRegularSeason20242025!$AA$3:$AA$1315,DataRegularSeason20242025!$B$3:$B$1315, "&lt;=" &amp; $A122, DataRegularSeason20242025!$D$3:$D$1315, K$1)+SUMIFS(DataRegularSeason20242025!$AB$3:$AB$1315,DataRegularSeason20242025!$B$3:$B$1315, "&lt;=" &amp; $A122, DataRegularSeason20242025!$E$3:$E$1315, K$1)</f>
        <v>47</v>
      </c>
      <c r="L122" s="2">
        <f>SUMIFS(DataRegularSeason20242025!$AA$3:$AA$1315,DataRegularSeason20242025!$B$3:$B$1315, "&lt;=" &amp; $A122, DataRegularSeason20242025!$D$3:$D$1315, L$1)+SUMIFS(DataRegularSeason20242025!$AB$3:$AB$1315,DataRegularSeason20242025!$B$3:$B$1315, "&lt;=" &amp; $A122, DataRegularSeason20242025!$E$3:$E$1315, L$1)</f>
        <v>61</v>
      </c>
      <c r="M122" s="2">
        <f>SUMIFS(DataRegularSeason20242025!$AA$3:$AA$1315,DataRegularSeason20242025!$B$3:$B$1315, "&lt;=" &amp; $A122, DataRegularSeason20242025!$D$3:$D$1315, M$1)+SUMIFS(DataRegularSeason20242025!$AB$3:$AB$1315,DataRegularSeason20242025!$B$3:$B$1315, "&lt;=" &amp; $A122, DataRegularSeason20242025!$E$3:$E$1315, M$1)</f>
        <v>57</v>
      </c>
      <c r="N122" s="2">
        <f>SUMIFS(DataRegularSeason20242025!$AA$3:$AA$1315,DataRegularSeason20242025!$B$3:$B$1315, "&lt;=" &amp; $A122, DataRegularSeason20242025!$D$3:$D$1315, N$1)+SUMIFS(DataRegularSeason20242025!$AB$3:$AB$1315,DataRegularSeason20242025!$B$3:$B$1315, "&lt;=" &amp; $A122, DataRegularSeason20242025!$E$3:$E$1315, N$1)</f>
        <v>55</v>
      </c>
      <c r="O122" s="2">
        <f>SUMIFS(DataRegularSeason20242025!$AA$3:$AA$1315,DataRegularSeason20242025!$B$3:$B$1315, "&lt;=" &amp; $A122, DataRegularSeason20242025!$D$3:$D$1315, O$1)+SUMIFS(DataRegularSeason20242025!$AB$3:$AB$1315,DataRegularSeason20242025!$B$3:$B$1315, "&lt;=" &amp; $A122, DataRegularSeason20242025!$E$3:$E$1315, O$1)</f>
        <v>60</v>
      </c>
      <c r="P122" s="2">
        <f>SUMIFS(DataRegularSeason20242025!$AA$3:$AA$1315,DataRegularSeason20242025!$B$3:$B$1315, "&lt;=" &amp; $A122, DataRegularSeason20242025!$D$3:$D$1315, P$1)+SUMIFS(DataRegularSeason20242025!$AB$3:$AB$1315,DataRegularSeason20242025!$B$3:$B$1315, "&lt;=" &amp; $A122, DataRegularSeason20242025!$E$3:$E$1315, P$1)</f>
        <v>52</v>
      </c>
      <c r="Q122" s="2">
        <f>SUMIFS(DataRegularSeason20242025!$AA$3:$AA$1315,DataRegularSeason20242025!$B$3:$B$1315, "&lt;=" &amp; $A122, DataRegularSeason20242025!$D$3:$D$1315, Q$1)+SUMIFS(DataRegularSeason20242025!$AB$3:$AB$1315,DataRegularSeason20242025!$B$3:$B$1315, "&lt;=" &amp; $A122, DataRegularSeason20242025!$E$3:$E$1315, Q$1)</f>
        <v>58</v>
      </c>
      <c r="R122" s="2">
        <f>SUMIFS(DataRegularSeason20242025!$AA$3:$AA$1315,DataRegularSeason20242025!$B$3:$B$1315, "&lt;=" &amp; $A122, DataRegularSeason20242025!$D$3:$D$1315, R$1)+SUMIFS(DataRegularSeason20242025!$AB$3:$AB$1315,DataRegularSeason20242025!$B$3:$B$1315, "&lt;=" &amp; $A122, DataRegularSeason20242025!$E$3:$E$1315, R$1)</f>
        <v>41</v>
      </c>
      <c r="S122" s="2">
        <f>SUMIFS(DataRegularSeason20242025!$AA$3:$AA$1315,DataRegularSeason20242025!$B$3:$B$1315, "&lt;=" &amp; $A122, DataRegularSeason20242025!$D$3:$D$1315, S$1)+SUMIFS(DataRegularSeason20242025!$AB$3:$AB$1315,DataRegularSeason20242025!$B$3:$B$1315, "&lt;=" &amp; $A122, DataRegularSeason20242025!$E$3:$E$1315, S$1)</f>
        <v>45</v>
      </c>
      <c r="T122" s="2">
        <f>SUMIFS(DataRegularSeason20242025!$AA$3:$AA$1315,DataRegularSeason20242025!$B$3:$B$1315, "&lt;=" &amp; $A122, DataRegularSeason20242025!$D$3:$D$1315, T$1)+SUMIFS(DataRegularSeason20242025!$AB$3:$AB$1315,DataRegularSeason20242025!$B$3:$B$1315, "&lt;=" &amp; $A122, DataRegularSeason20242025!$E$3:$E$1315, T$1)</f>
        <v>50</v>
      </c>
      <c r="U122" s="2">
        <f>SUMIFS(DataRegularSeason20242025!$AA$3:$AA$1315,DataRegularSeason20242025!$B$3:$B$1315, "&lt;=" &amp; $A122, DataRegularSeason20242025!$D$3:$D$1315, U$1)+SUMIFS(DataRegularSeason20242025!$AB$3:$AB$1315,DataRegularSeason20242025!$B$3:$B$1315, "&lt;=" &amp; $A122, DataRegularSeason20242025!$E$3:$E$1315, U$1)</f>
        <v>52</v>
      </c>
      <c r="V122" s="2">
        <f>SUMIFS(DataRegularSeason20242025!$AA$3:$AA$1315,DataRegularSeason20242025!$B$3:$B$1315, "&lt;=" &amp; $A122, DataRegularSeason20242025!$D$3:$D$1315, V$1)+SUMIFS(DataRegularSeason20242025!$AB$3:$AB$1315,DataRegularSeason20242025!$B$3:$B$1315, "&lt;=" &amp; $A122, DataRegularSeason20242025!$E$3:$E$1315, V$1)</f>
        <v>50</v>
      </c>
      <c r="W122" s="2">
        <f>SUMIFS(DataRegularSeason20242025!$AA$3:$AA$1315,DataRegularSeason20242025!$B$3:$B$1315, "&lt;=" &amp; $A122, DataRegularSeason20242025!$D$3:$D$1315, W$1)+SUMIFS(DataRegularSeason20242025!$AB$3:$AB$1315,DataRegularSeason20242025!$B$3:$B$1315, "&lt;=" &amp; $A122, DataRegularSeason20242025!$E$3:$E$1315, W$1)</f>
        <v>48</v>
      </c>
      <c r="X122" s="2">
        <f>SUMIFS(DataRegularSeason20242025!$AA$3:$AA$1315,DataRegularSeason20242025!$B$3:$B$1315, "&lt;=" &amp; $A122, DataRegularSeason20242025!$D$3:$D$1315, X$1)+SUMIFS(DataRegularSeason20242025!$AB$3:$AB$1315,DataRegularSeason20242025!$B$3:$B$1315, "&lt;=" &amp; $A122, DataRegularSeason20242025!$E$3:$E$1315, X$1)</f>
        <v>45</v>
      </c>
      <c r="Y122" s="2">
        <f>SUMIFS(DataRegularSeason20242025!$AA$3:$AA$1315,DataRegularSeason20242025!$B$3:$B$1315, "&lt;=" &amp; $A122, DataRegularSeason20242025!$D$3:$D$1315, Y$1)+SUMIFS(DataRegularSeason20242025!$AB$3:$AB$1315,DataRegularSeason20242025!$B$3:$B$1315, "&lt;=" &amp; $A122, DataRegularSeason20242025!$E$3:$E$1315, Y$1)</f>
        <v>34</v>
      </c>
      <c r="Z122" s="2">
        <f>SUMIFS(DataRegularSeason20242025!$AA$3:$AA$1315,DataRegularSeason20242025!$B$3:$B$1315, "&lt;=" &amp; $A122, DataRegularSeason20242025!$D$3:$D$1315, Z$1)+SUMIFS(DataRegularSeason20242025!$AB$3:$AB$1315,DataRegularSeason20242025!$B$3:$B$1315, "&lt;=" &amp; $A122, DataRegularSeason20242025!$E$3:$E$1315, Z$1)</f>
        <v>50</v>
      </c>
      <c r="AA122" s="2">
        <f>SUMIFS(DataRegularSeason20242025!$AA$3:$AA$1315,DataRegularSeason20242025!$B$3:$B$1315, "&lt;=" &amp; $A122, DataRegularSeason20242025!$D$3:$D$1315, AA$1)+SUMIFS(DataRegularSeason20242025!$AB$3:$AB$1315,DataRegularSeason20242025!$B$3:$B$1315, "&lt;=" &amp; $A122, DataRegularSeason20242025!$E$3:$E$1315, AA$1)</f>
        <v>53</v>
      </c>
      <c r="AB122" s="2">
        <f>SUMIFS(DataRegularSeason20242025!$AA$3:$AA$1315,DataRegularSeason20242025!$B$3:$B$1315, "&lt;=" &amp; $A122, DataRegularSeason20242025!$D$3:$D$1315, AB$1)+SUMIFS(DataRegularSeason20242025!$AB$3:$AB$1315,DataRegularSeason20242025!$B$3:$B$1315, "&lt;=" &amp; $A122, DataRegularSeason20242025!$E$3:$E$1315, AB$1)</f>
        <v>60</v>
      </c>
      <c r="AC122" s="2">
        <f>SUMIFS(DataRegularSeason20242025!$AA$3:$AA$1315,DataRegularSeason20242025!$B$3:$B$1315, "&lt;=" &amp; $A122, DataRegularSeason20242025!$D$3:$D$1315, AC$1)+SUMIFS(DataRegularSeason20242025!$AB$3:$AB$1315,DataRegularSeason20242025!$B$3:$B$1315, "&lt;=" &amp; $A122, DataRegularSeason20242025!$E$3:$E$1315, AC$1)</f>
        <v>47</v>
      </c>
      <c r="AD122" s="2">
        <f>SUMIFS(DataRegularSeason20242025!$AA$3:$AA$1315,DataRegularSeason20242025!$B$3:$B$1315, "&lt;=" &amp; $A122, DataRegularSeason20242025!$D$3:$D$1315, AD$1)+SUMIFS(DataRegularSeason20242025!$AB$3:$AB$1315,DataRegularSeason20242025!$B$3:$B$1315, "&lt;=" &amp; $A122, DataRegularSeason20242025!$E$3:$E$1315, AD$1)</f>
        <v>50</v>
      </c>
      <c r="AE122" s="2">
        <f>SUMIFS(DataRegularSeason20242025!$AA$3:$AA$1315,DataRegularSeason20242025!$B$3:$B$1315, "&lt;=" &amp; $A122, DataRegularSeason20242025!$D$3:$D$1315, AE$1)+SUMIFS(DataRegularSeason20242025!$AB$3:$AB$1315,DataRegularSeason20242025!$B$3:$B$1315, "&lt;=" &amp; $A122, DataRegularSeason20242025!$E$3:$E$1315, AE$1)</f>
        <v>62</v>
      </c>
      <c r="AF122" s="2">
        <f>SUMIFS(DataRegularSeason20242025!$AA$3:$AA$1315,DataRegularSeason20242025!$B$3:$B$1315, "&lt;=" &amp; $A122, DataRegularSeason20242025!$D$3:$D$1315, AF$1)+SUMIFS(DataRegularSeason20242025!$AB$3:$AB$1315,DataRegularSeason20242025!$B$3:$B$1315, "&lt;=" &amp; $A122, DataRegularSeason20242025!$E$3:$E$1315, AF$1)</f>
        <v>65</v>
      </c>
      <c r="AG122" s="2">
        <f>SUMIFS(DataRegularSeason20242025!$AA$3:$AA$1315,DataRegularSeason20242025!$B$3:$B$1315, "&lt;=" &amp; $A122, DataRegularSeason20242025!$D$3:$D$1315, AG$1)+SUMIFS(DataRegularSeason20242025!$AB$3:$AB$1315,DataRegularSeason20242025!$B$3:$B$1315, "&lt;=" &amp; $A122, DataRegularSeason20242025!$E$3:$E$1315, AG$1)</f>
        <v>67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42</v>
      </c>
      <c r="C123" s="2">
        <f>SUMIFS(DataRegularSeason20242025!$AA$3:$AA$1315,DataRegularSeason20242025!$B$3:$B$1315, "&lt;=" &amp; $A123, DataRegularSeason20242025!$D$3:$D$1315, C$1)+SUMIFS(DataRegularSeason20242025!$AB$3:$AB$1315,DataRegularSeason20242025!$B$3:$B$1315, "&lt;=" &amp; $A123, DataRegularSeason20242025!$E$3:$E$1315, C$1)</f>
        <v>52</v>
      </c>
      <c r="D123" s="2">
        <f>SUMIFS(DataRegularSeason20242025!$AA$3:$AA$1315,DataRegularSeason20242025!$B$3:$B$1315, "&lt;=" &amp; $A123, DataRegularSeason20242025!$D$3:$D$1315, D$1)+SUMIFS(DataRegularSeason20242025!$AB$3:$AB$1315,DataRegularSeason20242025!$B$3:$B$1315, "&lt;=" &amp; $A123, DataRegularSeason20242025!$E$3:$E$1315, D$1)</f>
        <v>39</v>
      </c>
      <c r="E123" s="2">
        <f>SUMIFS(DataRegularSeason20242025!$AA$3:$AA$1315,DataRegularSeason20242025!$B$3:$B$1315, "&lt;=" &amp; $A123, DataRegularSeason20242025!$D$3:$D$1315, E$1)+SUMIFS(DataRegularSeason20242025!$AB$3:$AB$1315,DataRegularSeason20242025!$B$3:$B$1315, "&lt;=" &amp; $A123, DataRegularSeason20242025!$E$3:$E$1315, E$1)</f>
        <v>59</v>
      </c>
      <c r="F123" s="2">
        <f>SUMIFS(DataRegularSeason20242025!$AA$3:$AA$1315,DataRegularSeason20242025!$B$3:$B$1315, "&lt;=" &amp; $A123, DataRegularSeason20242025!$D$3:$D$1315, F$1)+SUMIFS(DataRegularSeason20242025!$AB$3:$AB$1315,DataRegularSeason20242025!$B$3:$B$1315, "&lt;=" &amp; $A123, DataRegularSeason20242025!$E$3:$E$1315, F$1)</f>
        <v>51</v>
      </c>
      <c r="G123" s="2">
        <f>SUMIFS(DataRegularSeason20242025!$AA$3:$AA$1315,DataRegularSeason20242025!$B$3:$B$1315, "&lt;=" &amp; $A123, DataRegularSeason20242025!$D$3:$D$1315, G$1)+SUMIFS(DataRegularSeason20242025!$AB$3:$AB$1315,DataRegularSeason20242025!$B$3:$B$1315, "&lt;=" &amp; $A123, DataRegularSeason20242025!$E$3:$E$1315, G$1)</f>
        <v>51</v>
      </c>
      <c r="H123" s="2">
        <f>SUMIFS(DataRegularSeason20242025!$AA$3:$AA$1315,DataRegularSeason20242025!$B$3:$B$1315, "&lt;=" &amp; $A123, DataRegularSeason20242025!$D$3:$D$1315, H$1)+SUMIFS(DataRegularSeason20242025!$AB$3:$AB$1315,DataRegularSeason20242025!$B$3:$B$1315, "&lt;=" &amp; $A123, DataRegularSeason20242025!$E$3:$E$1315, H$1)</f>
        <v>34</v>
      </c>
      <c r="I123" s="2">
        <f>SUMIFS(DataRegularSeason20242025!$AA$3:$AA$1315,DataRegularSeason20242025!$B$3:$B$1315, "&lt;=" &amp; $A123, DataRegularSeason20242025!$D$3:$D$1315, I$1)+SUMIFS(DataRegularSeason20242025!$AB$3:$AB$1315,DataRegularSeason20242025!$B$3:$B$1315, "&lt;=" &amp; $A123, DataRegularSeason20242025!$E$3:$E$1315, I$1)</f>
        <v>57</v>
      </c>
      <c r="J123" s="2">
        <f>SUMIFS(DataRegularSeason20242025!$AA$3:$AA$1315,DataRegularSeason20242025!$B$3:$B$1315, "&lt;=" &amp; $A123, DataRegularSeason20242025!$D$3:$D$1315, J$1)+SUMIFS(DataRegularSeason20242025!$AB$3:$AB$1315,DataRegularSeason20242025!$B$3:$B$1315, "&lt;=" &amp; $A123, DataRegularSeason20242025!$E$3:$E$1315, J$1)</f>
        <v>59</v>
      </c>
      <c r="K123" s="2">
        <f>SUMIFS(DataRegularSeason20242025!$AA$3:$AA$1315,DataRegularSeason20242025!$B$3:$B$1315, "&lt;=" &amp; $A123, DataRegularSeason20242025!$D$3:$D$1315, K$1)+SUMIFS(DataRegularSeason20242025!$AB$3:$AB$1315,DataRegularSeason20242025!$B$3:$B$1315, "&lt;=" &amp; $A123, DataRegularSeason20242025!$E$3:$E$1315, K$1)</f>
        <v>47</v>
      </c>
      <c r="L123" s="2">
        <f>SUMIFS(DataRegularSeason20242025!$AA$3:$AA$1315,DataRegularSeason20242025!$B$3:$B$1315, "&lt;=" &amp; $A123, DataRegularSeason20242025!$D$3:$D$1315, L$1)+SUMIFS(DataRegularSeason20242025!$AB$3:$AB$1315,DataRegularSeason20242025!$B$3:$B$1315, "&lt;=" &amp; $A123, DataRegularSeason20242025!$E$3:$E$1315, L$1)</f>
        <v>61</v>
      </c>
      <c r="M123" s="2">
        <f>SUMIFS(DataRegularSeason20242025!$AA$3:$AA$1315,DataRegularSeason20242025!$B$3:$B$1315, "&lt;=" &amp; $A123, DataRegularSeason20242025!$D$3:$D$1315, M$1)+SUMIFS(DataRegularSeason20242025!$AB$3:$AB$1315,DataRegularSeason20242025!$B$3:$B$1315, "&lt;=" &amp; $A123, DataRegularSeason20242025!$E$3:$E$1315, M$1)</f>
        <v>57</v>
      </c>
      <c r="N123" s="2">
        <f>SUMIFS(DataRegularSeason20242025!$AA$3:$AA$1315,DataRegularSeason20242025!$B$3:$B$1315, "&lt;=" &amp; $A123, DataRegularSeason20242025!$D$3:$D$1315, N$1)+SUMIFS(DataRegularSeason20242025!$AB$3:$AB$1315,DataRegularSeason20242025!$B$3:$B$1315, "&lt;=" &amp; $A123, DataRegularSeason20242025!$E$3:$E$1315, N$1)</f>
        <v>55</v>
      </c>
      <c r="O123" s="2">
        <f>SUMIFS(DataRegularSeason20242025!$AA$3:$AA$1315,DataRegularSeason20242025!$B$3:$B$1315, "&lt;=" &amp; $A123, DataRegularSeason20242025!$D$3:$D$1315, O$1)+SUMIFS(DataRegularSeason20242025!$AB$3:$AB$1315,DataRegularSeason20242025!$B$3:$B$1315, "&lt;=" &amp; $A123, DataRegularSeason20242025!$E$3:$E$1315, O$1)</f>
        <v>60</v>
      </c>
      <c r="P123" s="2">
        <f>SUMIFS(DataRegularSeason20242025!$AA$3:$AA$1315,DataRegularSeason20242025!$B$3:$B$1315, "&lt;=" &amp; $A123, DataRegularSeason20242025!$D$3:$D$1315, P$1)+SUMIFS(DataRegularSeason20242025!$AB$3:$AB$1315,DataRegularSeason20242025!$B$3:$B$1315, "&lt;=" &amp; $A123, DataRegularSeason20242025!$E$3:$E$1315, P$1)</f>
        <v>52</v>
      </c>
      <c r="Q123" s="2">
        <f>SUMIFS(DataRegularSeason20242025!$AA$3:$AA$1315,DataRegularSeason20242025!$B$3:$B$1315, "&lt;=" &amp; $A123, DataRegularSeason20242025!$D$3:$D$1315, Q$1)+SUMIFS(DataRegularSeason20242025!$AB$3:$AB$1315,DataRegularSeason20242025!$B$3:$B$1315, "&lt;=" &amp; $A123, DataRegularSeason20242025!$E$3:$E$1315, Q$1)</f>
        <v>58</v>
      </c>
      <c r="R123" s="2">
        <f>SUMIFS(DataRegularSeason20242025!$AA$3:$AA$1315,DataRegularSeason20242025!$B$3:$B$1315, "&lt;=" &amp; $A123, DataRegularSeason20242025!$D$3:$D$1315, R$1)+SUMIFS(DataRegularSeason20242025!$AB$3:$AB$1315,DataRegularSeason20242025!$B$3:$B$1315, "&lt;=" &amp; $A123, DataRegularSeason20242025!$E$3:$E$1315, R$1)</f>
        <v>41</v>
      </c>
      <c r="S123" s="2">
        <f>SUMIFS(DataRegularSeason20242025!$AA$3:$AA$1315,DataRegularSeason20242025!$B$3:$B$1315, "&lt;=" &amp; $A123, DataRegularSeason20242025!$D$3:$D$1315, S$1)+SUMIFS(DataRegularSeason20242025!$AB$3:$AB$1315,DataRegularSeason20242025!$B$3:$B$1315, "&lt;=" &amp; $A123, DataRegularSeason20242025!$E$3:$E$1315, S$1)</f>
        <v>45</v>
      </c>
      <c r="T123" s="2">
        <f>SUMIFS(DataRegularSeason20242025!$AA$3:$AA$1315,DataRegularSeason20242025!$B$3:$B$1315, "&lt;=" &amp; $A123, DataRegularSeason20242025!$D$3:$D$1315, T$1)+SUMIFS(DataRegularSeason20242025!$AB$3:$AB$1315,DataRegularSeason20242025!$B$3:$B$1315, "&lt;=" &amp; $A123, DataRegularSeason20242025!$E$3:$E$1315, T$1)</f>
        <v>50</v>
      </c>
      <c r="U123" s="2">
        <f>SUMIFS(DataRegularSeason20242025!$AA$3:$AA$1315,DataRegularSeason20242025!$B$3:$B$1315, "&lt;=" &amp; $A123, DataRegularSeason20242025!$D$3:$D$1315, U$1)+SUMIFS(DataRegularSeason20242025!$AB$3:$AB$1315,DataRegularSeason20242025!$B$3:$B$1315, "&lt;=" &amp; $A123, DataRegularSeason20242025!$E$3:$E$1315, U$1)</f>
        <v>52</v>
      </c>
      <c r="V123" s="2">
        <f>SUMIFS(DataRegularSeason20242025!$AA$3:$AA$1315,DataRegularSeason20242025!$B$3:$B$1315, "&lt;=" &amp; $A123, DataRegularSeason20242025!$D$3:$D$1315, V$1)+SUMIFS(DataRegularSeason20242025!$AB$3:$AB$1315,DataRegularSeason20242025!$B$3:$B$1315, "&lt;=" &amp; $A123, DataRegularSeason20242025!$E$3:$E$1315, V$1)</f>
        <v>50</v>
      </c>
      <c r="W123" s="2">
        <f>SUMIFS(DataRegularSeason20242025!$AA$3:$AA$1315,DataRegularSeason20242025!$B$3:$B$1315, "&lt;=" &amp; $A123, DataRegularSeason20242025!$D$3:$D$1315, W$1)+SUMIFS(DataRegularSeason20242025!$AB$3:$AB$1315,DataRegularSeason20242025!$B$3:$B$1315, "&lt;=" &amp; $A123, DataRegularSeason20242025!$E$3:$E$1315, W$1)</f>
        <v>48</v>
      </c>
      <c r="X123" s="2">
        <f>SUMIFS(DataRegularSeason20242025!$AA$3:$AA$1315,DataRegularSeason20242025!$B$3:$B$1315, "&lt;=" &amp; $A123, DataRegularSeason20242025!$D$3:$D$1315, X$1)+SUMIFS(DataRegularSeason20242025!$AB$3:$AB$1315,DataRegularSeason20242025!$B$3:$B$1315, "&lt;=" &amp; $A123, DataRegularSeason20242025!$E$3:$E$1315, X$1)</f>
        <v>45</v>
      </c>
      <c r="Y123" s="2">
        <f>SUMIFS(DataRegularSeason20242025!$AA$3:$AA$1315,DataRegularSeason20242025!$B$3:$B$1315, "&lt;=" &amp; $A123, DataRegularSeason20242025!$D$3:$D$1315, Y$1)+SUMIFS(DataRegularSeason20242025!$AB$3:$AB$1315,DataRegularSeason20242025!$B$3:$B$1315, "&lt;=" &amp; $A123, DataRegularSeason20242025!$E$3:$E$1315, Y$1)</f>
        <v>34</v>
      </c>
      <c r="Z123" s="2">
        <f>SUMIFS(DataRegularSeason20242025!$AA$3:$AA$1315,DataRegularSeason20242025!$B$3:$B$1315, "&lt;=" &amp; $A123, DataRegularSeason20242025!$D$3:$D$1315, Z$1)+SUMIFS(DataRegularSeason20242025!$AB$3:$AB$1315,DataRegularSeason20242025!$B$3:$B$1315, "&lt;=" &amp; $A123, DataRegularSeason20242025!$E$3:$E$1315, Z$1)</f>
        <v>50</v>
      </c>
      <c r="AA123" s="2">
        <f>SUMIFS(DataRegularSeason20242025!$AA$3:$AA$1315,DataRegularSeason20242025!$B$3:$B$1315, "&lt;=" &amp; $A123, DataRegularSeason20242025!$D$3:$D$1315, AA$1)+SUMIFS(DataRegularSeason20242025!$AB$3:$AB$1315,DataRegularSeason20242025!$B$3:$B$1315, "&lt;=" &amp; $A123, DataRegularSeason20242025!$E$3:$E$1315, AA$1)</f>
        <v>53</v>
      </c>
      <c r="AB123" s="2">
        <f>SUMIFS(DataRegularSeason20242025!$AA$3:$AA$1315,DataRegularSeason20242025!$B$3:$B$1315, "&lt;=" &amp; $A123, DataRegularSeason20242025!$D$3:$D$1315, AB$1)+SUMIFS(DataRegularSeason20242025!$AB$3:$AB$1315,DataRegularSeason20242025!$B$3:$B$1315, "&lt;=" &amp; $A123, DataRegularSeason20242025!$E$3:$E$1315, AB$1)</f>
        <v>60</v>
      </c>
      <c r="AC123" s="2">
        <f>SUMIFS(DataRegularSeason20242025!$AA$3:$AA$1315,DataRegularSeason20242025!$B$3:$B$1315, "&lt;=" &amp; $A123, DataRegularSeason20242025!$D$3:$D$1315, AC$1)+SUMIFS(DataRegularSeason20242025!$AB$3:$AB$1315,DataRegularSeason20242025!$B$3:$B$1315, "&lt;=" &amp; $A123, DataRegularSeason20242025!$E$3:$E$1315, AC$1)</f>
        <v>47</v>
      </c>
      <c r="AD123" s="2">
        <f>SUMIFS(DataRegularSeason20242025!$AA$3:$AA$1315,DataRegularSeason20242025!$B$3:$B$1315, "&lt;=" &amp; $A123, DataRegularSeason20242025!$D$3:$D$1315, AD$1)+SUMIFS(DataRegularSeason20242025!$AB$3:$AB$1315,DataRegularSeason20242025!$B$3:$B$1315, "&lt;=" &amp; $A123, DataRegularSeason20242025!$E$3:$E$1315, AD$1)</f>
        <v>50</v>
      </c>
      <c r="AE123" s="2">
        <f>SUMIFS(DataRegularSeason20242025!$AA$3:$AA$1315,DataRegularSeason20242025!$B$3:$B$1315, "&lt;=" &amp; $A123, DataRegularSeason20242025!$D$3:$D$1315, AE$1)+SUMIFS(DataRegularSeason20242025!$AB$3:$AB$1315,DataRegularSeason20242025!$B$3:$B$1315, "&lt;=" &amp; $A123, DataRegularSeason20242025!$E$3:$E$1315, AE$1)</f>
        <v>62</v>
      </c>
      <c r="AF123" s="2">
        <f>SUMIFS(DataRegularSeason20242025!$AA$3:$AA$1315,DataRegularSeason20242025!$B$3:$B$1315, "&lt;=" &amp; $A123, DataRegularSeason20242025!$D$3:$D$1315, AF$1)+SUMIFS(DataRegularSeason20242025!$AB$3:$AB$1315,DataRegularSeason20242025!$B$3:$B$1315, "&lt;=" &amp; $A123, DataRegularSeason20242025!$E$3:$E$1315, AF$1)</f>
        <v>65</v>
      </c>
      <c r="AG123" s="2">
        <f>SUMIFS(DataRegularSeason20242025!$AA$3:$AA$1315,DataRegularSeason20242025!$B$3:$B$1315, "&lt;=" &amp; $A123, DataRegularSeason20242025!$D$3:$D$1315, AG$1)+SUMIFS(DataRegularSeason20242025!$AB$3:$AB$1315,DataRegularSeason20242025!$B$3:$B$1315, "&lt;=" &amp; $A123, DataRegularSeason20242025!$E$3:$E$1315, AG$1)</f>
        <v>67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42</v>
      </c>
      <c r="C124" s="2">
        <f>SUMIFS(DataRegularSeason20242025!$AA$3:$AA$1315,DataRegularSeason20242025!$B$3:$B$1315, "&lt;=" &amp; $A124, DataRegularSeason20242025!$D$3:$D$1315, C$1)+SUMIFS(DataRegularSeason20242025!$AB$3:$AB$1315,DataRegularSeason20242025!$B$3:$B$1315, "&lt;=" &amp; $A124, DataRegularSeason20242025!$E$3:$E$1315, C$1)</f>
        <v>52</v>
      </c>
      <c r="D124" s="2">
        <f>SUMIFS(DataRegularSeason20242025!$AA$3:$AA$1315,DataRegularSeason20242025!$B$3:$B$1315, "&lt;=" &amp; $A124, DataRegularSeason20242025!$D$3:$D$1315, D$1)+SUMIFS(DataRegularSeason20242025!$AB$3:$AB$1315,DataRegularSeason20242025!$B$3:$B$1315, "&lt;=" &amp; $A124, DataRegularSeason20242025!$E$3:$E$1315, D$1)</f>
        <v>39</v>
      </c>
      <c r="E124" s="2">
        <f>SUMIFS(DataRegularSeason20242025!$AA$3:$AA$1315,DataRegularSeason20242025!$B$3:$B$1315, "&lt;=" &amp; $A124, DataRegularSeason20242025!$D$3:$D$1315, E$1)+SUMIFS(DataRegularSeason20242025!$AB$3:$AB$1315,DataRegularSeason20242025!$B$3:$B$1315, "&lt;=" &amp; $A124, DataRegularSeason20242025!$E$3:$E$1315, E$1)</f>
        <v>59</v>
      </c>
      <c r="F124" s="2">
        <f>SUMIFS(DataRegularSeason20242025!$AA$3:$AA$1315,DataRegularSeason20242025!$B$3:$B$1315, "&lt;=" &amp; $A124, DataRegularSeason20242025!$D$3:$D$1315, F$1)+SUMIFS(DataRegularSeason20242025!$AB$3:$AB$1315,DataRegularSeason20242025!$B$3:$B$1315, "&lt;=" &amp; $A124, DataRegularSeason20242025!$E$3:$E$1315, F$1)</f>
        <v>51</v>
      </c>
      <c r="G124" s="2">
        <f>SUMIFS(DataRegularSeason20242025!$AA$3:$AA$1315,DataRegularSeason20242025!$B$3:$B$1315, "&lt;=" &amp; $A124, DataRegularSeason20242025!$D$3:$D$1315, G$1)+SUMIFS(DataRegularSeason20242025!$AB$3:$AB$1315,DataRegularSeason20242025!$B$3:$B$1315, "&lt;=" &amp; $A124, DataRegularSeason20242025!$E$3:$E$1315, G$1)</f>
        <v>51</v>
      </c>
      <c r="H124" s="2">
        <f>SUMIFS(DataRegularSeason20242025!$AA$3:$AA$1315,DataRegularSeason20242025!$B$3:$B$1315, "&lt;=" &amp; $A124, DataRegularSeason20242025!$D$3:$D$1315, H$1)+SUMIFS(DataRegularSeason20242025!$AB$3:$AB$1315,DataRegularSeason20242025!$B$3:$B$1315, "&lt;=" &amp; $A124, DataRegularSeason20242025!$E$3:$E$1315, H$1)</f>
        <v>34</v>
      </c>
      <c r="I124" s="2">
        <f>SUMIFS(DataRegularSeason20242025!$AA$3:$AA$1315,DataRegularSeason20242025!$B$3:$B$1315, "&lt;=" &amp; $A124, DataRegularSeason20242025!$D$3:$D$1315, I$1)+SUMIFS(DataRegularSeason20242025!$AB$3:$AB$1315,DataRegularSeason20242025!$B$3:$B$1315, "&lt;=" &amp; $A124, DataRegularSeason20242025!$E$3:$E$1315, I$1)</f>
        <v>57</v>
      </c>
      <c r="J124" s="2">
        <f>SUMIFS(DataRegularSeason20242025!$AA$3:$AA$1315,DataRegularSeason20242025!$B$3:$B$1315, "&lt;=" &amp; $A124, DataRegularSeason20242025!$D$3:$D$1315, J$1)+SUMIFS(DataRegularSeason20242025!$AB$3:$AB$1315,DataRegularSeason20242025!$B$3:$B$1315, "&lt;=" &amp; $A124, DataRegularSeason20242025!$E$3:$E$1315, J$1)</f>
        <v>59</v>
      </c>
      <c r="K124" s="2">
        <f>SUMIFS(DataRegularSeason20242025!$AA$3:$AA$1315,DataRegularSeason20242025!$B$3:$B$1315, "&lt;=" &amp; $A124, DataRegularSeason20242025!$D$3:$D$1315, K$1)+SUMIFS(DataRegularSeason20242025!$AB$3:$AB$1315,DataRegularSeason20242025!$B$3:$B$1315, "&lt;=" &amp; $A124, DataRegularSeason20242025!$E$3:$E$1315, K$1)</f>
        <v>47</v>
      </c>
      <c r="L124" s="2">
        <f>SUMIFS(DataRegularSeason20242025!$AA$3:$AA$1315,DataRegularSeason20242025!$B$3:$B$1315, "&lt;=" &amp; $A124, DataRegularSeason20242025!$D$3:$D$1315, L$1)+SUMIFS(DataRegularSeason20242025!$AB$3:$AB$1315,DataRegularSeason20242025!$B$3:$B$1315, "&lt;=" &amp; $A124, DataRegularSeason20242025!$E$3:$E$1315, L$1)</f>
        <v>61</v>
      </c>
      <c r="M124" s="2">
        <f>SUMIFS(DataRegularSeason20242025!$AA$3:$AA$1315,DataRegularSeason20242025!$B$3:$B$1315, "&lt;=" &amp; $A124, DataRegularSeason20242025!$D$3:$D$1315, M$1)+SUMIFS(DataRegularSeason20242025!$AB$3:$AB$1315,DataRegularSeason20242025!$B$3:$B$1315, "&lt;=" &amp; $A124, DataRegularSeason20242025!$E$3:$E$1315, M$1)</f>
        <v>57</v>
      </c>
      <c r="N124" s="2">
        <f>SUMIFS(DataRegularSeason20242025!$AA$3:$AA$1315,DataRegularSeason20242025!$B$3:$B$1315, "&lt;=" &amp; $A124, DataRegularSeason20242025!$D$3:$D$1315, N$1)+SUMIFS(DataRegularSeason20242025!$AB$3:$AB$1315,DataRegularSeason20242025!$B$3:$B$1315, "&lt;=" &amp; $A124, DataRegularSeason20242025!$E$3:$E$1315, N$1)</f>
        <v>55</v>
      </c>
      <c r="O124" s="2">
        <f>SUMIFS(DataRegularSeason20242025!$AA$3:$AA$1315,DataRegularSeason20242025!$B$3:$B$1315, "&lt;=" &amp; $A124, DataRegularSeason20242025!$D$3:$D$1315, O$1)+SUMIFS(DataRegularSeason20242025!$AB$3:$AB$1315,DataRegularSeason20242025!$B$3:$B$1315, "&lt;=" &amp; $A124, DataRegularSeason20242025!$E$3:$E$1315, O$1)</f>
        <v>60</v>
      </c>
      <c r="P124" s="2">
        <f>SUMIFS(DataRegularSeason20242025!$AA$3:$AA$1315,DataRegularSeason20242025!$B$3:$B$1315, "&lt;=" &amp; $A124, DataRegularSeason20242025!$D$3:$D$1315, P$1)+SUMIFS(DataRegularSeason20242025!$AB$3:$AB$1315,DataRegularSeason20242025!$B$3:$B$1315, "&lt;=" &amp; $A124, DataRegularSeason20242025!$E$3:$E$1315, P$1)</f>
        <v>52</v>
      </c>
      <c r="Q124" s="2">
        <f>SUMIFS(DataRegularSeason20242025!$AA$3:$AA$1315,DataRegularSeason20242025!$B$3:$B$1315, "&lt;=" &amp; $A124, DataRegularSeason20242025!$D$3:$D$1315, Q$1)+SUMIFS(DataRegularSeason20242025!$AB$3:$AB$1315,DataRegularSeason20242025!$B$3:$B$1315, "&lt;=" &amp; $A124, DataRegularSeason20242025!$E$3:$E$1315, Q$1)</f>
        <v>58</v>
      </c>
      <c r="R124" s="2">
        <f>SUMIFS(DataRegularSeason20242025!$AA$3:$AA$1315,DataRegularSeason20242025!$B$3:$B$1315, "&lt;=" &amp; $A124, DataRegularSeason20242025!$D$3:$D$1315, R$1)+SUMIFS(DataRegularSeason20242025!$AB$3:$AB$1315,DataRegularSeason20242025!$B$3:$B$1315, "&lt;=" &amp; $A124, DataRegularSeason20242025!$E$3:$E$1315, R$1)</f>
        <v>41</v>
      </c>
      <c r="S124" s="2">
        <f>SUMIFS(DataRegularSeason20242025!$AA$3:$AA$1315,DataRegularSeason20242025!$B$3:$B$1315, "&lt;=" &amp; $A124, DataRegularSeason20242025!$D$3:$D$1315, S$1)+SUMIFS(DataRegularSeason20242025!$AB$3:$AB$1315,DataRegularSeason20242025!$B$3:$B$1315, "&lt;=" &amp; $A124, DataRegularSeason20242025!$E$3:$E$1315, S$1)</f>
        <v>45</v>
      </c>
      <c r="T124" s="2">
        <f>SUMIFS(DataRegularSeason20242025!$AA$3:$AA$1315,DataRegularSeason20242025!$B$3:$B$1315, "&lt;=" &amp; $A124, DataRegularSeason20242025!$D$3:$D$1315, T$1)+SUMIFS(DataRegularSeason20242025!$AB$3:$AB$1315,DataRegularSeason20242025!$B$3:$B$1315, "&lt;=" &amp; $A124, DataRegularSeason20242025!$E$3:$E$1315, T$1)</f>
        <v>50</v>
      </c>
      <c r="U124" s="2">
        <f>SUMIFS(DataRegularSeason20242025!$AA$3:$AA$1315,DataRegularSeason20242025!$B$3:$B$1315, "&lt;=" &amp; $A124, DataRegularSeason20242025!$D$3:$D$1315, U$1)+SUMIFS(DataRegularSeason20242025!$AB$3:$AB$1315,DataRegularSeason20242025!$B$3:$B$1315, "&lt;=" &amp; $A124, DataRegularSeason20242025!$E$3:$E$1315, U$1)</f>
        <v>52</v>
      </c>
      <c r="V124" s="2">
        <f>SUMIFS(DataRegularSeason20242025!$AA$3:$AA$1315,DataRegularSeason20242025!$B$3:$B$1315, "&lt;=" &amp; $A124, DataRegularSeason20242025!$D$3:$D$1315, V$1)+SUMIFS(DataRegularSeason20242025!$AB$3:$AB$1315,DataRegularSeason20242025!$B$3:$B$1315, "&lt;=" &amp; $A124, DataRegularSeason20242025!$E$3:$E$1315, V$1)</f>
        <v>50</v>
      </c>
      <c r="W124" s="2">
        <f>SUMIFS(DataRegularSeason20242025!$AA$3:$AA$1315,DataRegularSeason20242025!$B$3:$B$1315, "&lt;=" &amp; $A124, DataRegularSeason20242025!$D$3:$D$1315, W$1)+SUMIFS(DataRegularSeason20242025!$AB$3:$AB$1315,DataRegularSeason20242025!$B$3:$B$1315, "&lt;=" &amp; $A124, DataRegularSeason20242025!$E$3:$E$1315, W$1)</f>
        <v>48</v>
      </c>
      <c r="X124" s="2">
        <f>SUMIFS(DataRegularSeason20242025!$AA$3:$AA$1315,DataRegularSeason20242025!$B$3:$B$1315, "&lt;=" &amp; $A124, DataRegularSeason20242025!$D$3:$D$1315, X$1)+SUMIFS(DataRegularSeason20242025!$AB$3:$AB$1315,DataRegularSeason20242025!$B$3:$B$1315, "&lt;=" &amp; $A124, DataRegularSeason20242025!$E$3:$E$1315, X$1)</f>
        <v>45</v>
      </c>
      <c r="Y124" s="2">
        <f>SUMIFS(DataRegularSeason20242025!$AA$3:$AA$1315,DataRegularSeason20242025!$B$3:$B$1315, "&lt;=" &amp; $A124, DataRegularSeason20242025!$D$3:$D$1315, Y$1)+SUMIFS(DataRegularSeason20242025!$AB$3:$AB$1315,DataRegularSeason20242025!$B$3:$B$1315, "&lt;=" &amp; $A124, DataRegularSeason20242025!$E$3:$E$1315, Y$1)</f>
        <v>34</v>
      </c>
      <c r="Z124" s="2">
        <f>SUMIFS(DataRegularSeason20242025!$AA$3:$AA$1315,DataRegularSeason20242025!$B$3:$B$1315, "&lt;=" &amp; $A124, DataRegularSeason20242025!$D$3:$D$1315, Z$1)+SUMIFS(DataRegularSeason20242025!$AB$3:$AB$1315,DataRegularSeason20242025!$B$3:$B$1315, "&lt;=" &amp; $A124, DataRegularSeason20242025!$E$3:$E$1315, Z$1)</f>
        <v>50</v>
      </c>
      <c r="AA124" s="2">
        <f>SUMIFS(DataRegularSeason20242025!$AA$3:$AA$1315,DataRegularSeason20242025!$B$3:$B$1315, "&lt;=" &amp; $A124, DataRegularSeason20242025!$D$3:$D$1315, AA$1)+SUMIFS(DataRegularSeason20242025!$AB$3:$AB$1315,DataRegularSeason20242025!$B$3:$B$1315, "&lt;=" &amp; $A124, DataRegularSeason20242025!$E$3:$E$1315, AA$1)</f>
        <v>53</v>
      </c>
      <c r="AB124" s="2">
        <f>SUMIFS(DataRegularSeason20242025!$AA$3:$AA$1315,DataRegularSeason20242025!$B$3:$B$1315, "&lt;=" &amp; $A124, DataRegularSeason20242025!$D$3:$D$1315, AB$1)+SUMIFS(DataRegularSeason20242025!$AB$3:$AB$1315,DataRegularSeason20242025!$B$3:$B$1315, "&lt;=" &amp; $A124, DataRegularSeason20242025!$E$3:$E$1315, AB$1)</f>
        <v>60</v>
      </c>
      <c r="AC124" s="2">
        <f>SUMIFS(DataRegularSeason20242025!$AA$3:$AA$1315,DataRegularSeason20242025!$B$3:$B$1315, "&lt;=" &amp; $A124, DataRegularSeason20242025!$D$3:$D$1315, AC$1)+SUMIFS(DataRegularSeason20242025!$AB$3:$AB$1315,DataRegularSeason20242025!$B$3:$B$1315, "&lt;=" &amp; $A124, DataRegularSeason20242025!$E$3:$E$1315, AC$1)</f>
        <v>47</v>
      </c>
      <c r="AD124" s="2">
        <f>SUMIFS(DataRegularSeason20242025!$AA$3:$AA$1315,DataRegularSeason20242025!$B$3:$B$1315, "&lt;=" &amp; $A124, DataRegularSeason20242025!$D$3:$D$1315, AD$1)+SUMIFS(DataRegularSeason20242025!$AB$3:$AB$1315,DataRegularSeason20242025!$B$3:$B$1315, "&lt;=" &amp; $A124, DataRegularSeason20242025!$E$3:$E$1315, AD$1)</f>
        <v>50</v>
      </c>
      <c r="AE124" s="2">
        <f>SUMIFS(DataRegularSeason20242025!$AA$3:$AA$1315,DataRegularSeason20242025!$B$3:$B$1315, "&lt;=" &amp; $A124, DataRegularSeason20242025!$D$3:$D$1315, AE$1)+SUMIFS(DataRegularSeason20242025!$AB$3:$AB$1315,DataRegularSeason20242025!$B$3:$B$1315, "&lt;=" &amp; $A124, DataRegularSeason20242025!$E$3:$E$1315, AE$1)</f>
        <v>62</v>
      </c>
      <c r="AF124" s="2">
        <f>SUMIFS(DataRegularSeason20242025!$AA$3:$AA$1315,DataRegularSeason20242025!$B$3:$B$1315, "&lt;=" &amp; $A124, DataRegularSeason20242025!$D$3:$D$1315, AF$1)+SUMIFS(DataRegularSeason20242025!$AB$3:$AB$1315,DataRegularSeason20242025!$B$3:$B$1315, "&lt;=" &amp; $A124, DataRegularSeason20242025!$E$3:$E$1315, AF$1)</f>
        <v>65</v>
      </c>
      <c r="AG124" s="2">
        <f>SUMIFS(DataRegularSeason20242025!$AA$3:$AA$1315,DataRegularSeason20242025!$B$3:$B$1315, "&lt;=" &amp; $A124, DataRegularSeason20242025!$D$3:$D$1315, AG$1)+SUMIFS(DataRegularSeason20242025!$AB$3:$AB$1315,DataRegularSeason20242025!$B$3:$B$1315, "&lt;=" &amp; $A124, DataRegularSeason20242025!$E$3:$E$1315, AG$1)</f>
        <v>67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42</v>
      </c>
      <c r="C125" s="2">
        <f>SUMIFS(DataRegularSeason20242025!$AA$3:$AA$1315,DataRegularSeason20242025!$B$3:$B$1315, "&lt;=" &amp; $A125, DataRegularSeason20242025!$D$3:$D$1315, C$1)+SUMIFS(DataRegularSeason20242025!$AB$3:$AB$1315,DataRegularSeason20242025!$B$3:$B$1315, "&lt;=" &amp; $A125, DataRegularSeason20242025!$E$3:$E$1315, C$1)</f>
        <v>52</v>
      </c>
      <c r="D125" s="2">
        <f>SUMIFS(DataRegularSeason20242025!$AA$3:$AA$1315,DataRegularSeason20242025!$B$3:$B$1315, "&lt;=" &amp; $A125, DataRegularSeason20242025!$D$3:$D$1315, D$1)+SUMIFS(DataRegularSeason20242025!$AB$3:$AB$1315,DataRegularSeason20242025!$B$3:$B$1315, "&lt;=" &amp; $A125, DataRegularSeason20242025!$E$3:$E$1315, D$1)</f>
        <v>39</v>
      </c>
      <c r="E125" s="2">
        <f>SUMIFS(DataRegularSeason20242025!$AA$3:$AA$1315,DataRegularSeason20242025!$B$3:$B$1315, "&lt;=" &amp; $A125, DataRegularSeason20242025!$D$3:$D$1315, E$1)+SUMIFS(DataRegularSeason20242025!$AB$3:$AB$1315,DataRegularSeason20242025!$B$3:$B$1315, "&lt;=" &amp; $A125, DataRegularSeason20242025!$E$3:$E$1315, E$1)</f>
        <v>59</v>
      </c>
      <c r="F125" s="2">
        <f>SUMIFS(DataRegularSeason20242025!$AA$3:$AA$1315,DataRegularSeason20242025!$B$3:$B$1315, "&lt;=" &amp; $A125, DataRegularSeason20242025!$D$3:$D$1315, F$1)+SUMIFS(DataRegularSeason20242025!$AB$3:$AB$1315,DataRegularSeason20242025!$B$3:$B$1315, "&lt;=" &amp; $A125, DataRegularSeason20242025!$E$3:$E$1315, F$1)</f>
        <v>51</v>
      </c>
      <c r="G125" s="2">
        <f>SUMIFS(DataRegularSeason20242025!$AA$3:$AA$1315,DataRegularSeason20242025!$B$3:$B$1315, "&lt;=" &amp; $A125, DataRegularSeason20242025!$D$3:$D$1315, G$1)+SUMIFS(DataRegularSeason20242025!$AB$3:$AB$1315,DataRegularSeason20242025!$B$3:$B$1315, "&lt;=" &amp; $A125, DataRegularSeason20242025!$E$3:$E$1315, G$1)</f>
        <v>51</v>
      </c>
      <c r="H125" s="2">
        <f>SUMIFS(DataRegularSeason20242025!$AA$3:$AA$1315,DataRegularSeason20242025!$B$3:$B$1315, "&lt;=" &amp; $A125, DataRegularSeason20242025!$D$3:$D$1315, H$1)+SUMIFS(DataRegularSeason20242025!$AB$3:$AB$1315,DataRegularSeason20242025!$B$3:$B$1315, "&lt;=" &amp; $A125, DataRegularSeason20242025!$E$3:$E$1315, H$1)</f>
        <v>34</v>
      </c>
      <c r="I125" s="2">
        <f>SUMIFS(DataRegularSeason20242025!$AA$3:$AA$1315,DataRegularSeason20242025!$B$3:$B$1315, "&lt;=" &amp; $A125, DataRegularSeason20242025!$D$3:$D$1315, I$1)+SUMIFS(DataRegularSeason20242025!$AB$3:$AB$1315,DataRegularSeason20242025!$B$3:$B$1315, "&lt;=" &amp; $A125, DataRegularSeason20242025!$E$3:$E$1315, I$1)</f>
        <v>57</v>
      </c>
      <c r="J125" s="2">
        <f>SUMIFS(DataRegularSeason20242025!$AA$3:$AA$1315,DataRegularSeason20242025!$B$3:$B$1315, "&lt;=" &amp; $A125, DataRegularSeason20242025!$D$3:$D$1315, J$1)+SUMIFS(DataRegularSeason20242025!$AB$3:$AB$1315,DataRegularSeason20242025!$B$3:$B$1315, "&lt;=" &amp; $A125, DataRegularSeason20242025!$E$3:$E$1315, J$1)</f>
        <v>59</v>
      </c>
      <c r="K125" s="2">
        <f>SUMIFS(DataRegularSeason20242025!$AA$3:$AA$1315,DataRegularSeason20242025!$B$3:$B$1315, "&lt;=" &amp; $A125, DataRegularSeason20242025!$D$3:$D$1315, K$1)+SUMIFS(DataRegularSeason20242025!$AB$3:$AB$1315,DataRegularSeason20242025!$B$3:$B$1315, "&lt;=" &amp; $A125, DataRegularSeason20242025!$E$3:$E$1315, K$1)</f>
        <v>47</v>
      </c>
      <c r="L125" s="2">
        <f>SUMIFS(DataRegularSeason20242025!$AA$3:$AA$1315,DataRegularSeason20242025!$B$3:$B$1315, "&lt;=" &amp; $A125, DataRegularSeason20242025!$D$3:$D$1315, L$1)+SUMIFS(DataRegularSeason20242025!$AB$3:$AB$1315,DataRegularSeason20242025!$B$3:$B$1315, "&lt;=" &amp; $A125, DataRegularSeason20242025!$E$3:$E$1315, L$1)</f>
        <v>61</v>
      </c>
      <c r="M125" s="2">
        <f>SUMIFS(DataRegularSeason20242025!$AA$3:$AA$1315,DataRegularSeason20242025!$B$3:$B$1315, "&lt;=" &amp; $A125, DataRegularSeason20242025!$D$3:$D$1315, M$1)+SUMIFS(DataRegularSeason20242025!$AB$3:$AB$1315,DataRegularSeason20242025!$B$3:$B$1315, "&lt;=" &amp; $A125, DataRegularSeason20242025!$E$3:$E$1315, M$1)</f>
        <v>57</v>
      </c>
      <c r="N125" s="2">
        <f>SUMIFS(DataRegularSeason20242025!$AA$3:$AA$1315,DataRegularSeason20242025!$B$3:$B$1315, "&lt;=" &amp; $A125, DataRegularSeason20242025!$D$3:$D$1315, N$1)+SUMIFS(DataRegularSeason20242025!$AB$3:$AB$1315,DataRegularSeason20242025!$B$3:$B$1315, "&lt;=" &amp; $A125, DataRegularSeason20242025!$E$3:$E$1315, N$1)</f>
        <v>55</v>
      </c>
      <c r="O125" s="2">
        <f>SUMIFS(DataRegularSeason20242025!$AA$3:$AA$1315,DataRegularSeason20242025!$B$3:$B$1315, "&lt;=" &amp; $A125, DataRegularSeason20242025!$D$3:$D$1315, O$1)+SUMIFS(DataRegularSeason20242025!$AB$3:$AB$1315,DataRegularSeason20242025!$B$3:$B$1315, "&lt;=" &amp; $A125, DataRegularSeason20242025!$E$3:$E$1315, O$1)</f>
        <v>60</v>
      </c>
      <c r="P125" s="2">
        <f>SUMIFS(DataRegularSeason20242025!$AA$3:$AA$1315,DataRegularSeason20242025!$B$3:$B$1315, "&lt;=" &amp; $A125, DataRegularSeason20242025!$D$3:$D$1315, P$1)+SUMIFS(DataRegularSeason20242025!$AB$3:$AB$1315,DataRegularSeason20242025!$B$3:$B$1315, "&lt;=" &amp; $A125, DataRegularSeason20242025!$E$3:$E$1315, P$1)</f>
        <v>52</v>
      </c>
      <c r="Q125" s="2">
        <f>SUMIFS(DataRegularSeason20242025!$AA$3:$AA$1315,DataRegularSeason20242025!$B$3:$B$1315, "&lt;=" &amp; $A125, DataRegularSeason20242025!$D$3:$D$1315, Q$1)+SUMIFS(DataRegularSeason20242025!$AB$3:$AB$1315,DataRegularSeason20242025!$B$3:$B$1315, "&lt;=" &amp; $A125, DataRegularSeason20242025!$E$3:$E$1315, Q$1)</f>
        <v>58</v>
      </c>
      <c r="R125" s="2">
        <f>SUMIFS(DataRegularSeason20242025!$AA$3:$AA$1315,DataRegularSeason20242025!$B$3:$B$1315, "&lt;=" &amp; $A125, DataRegularSeason20242025!$D$3:$D$1315, R$1)+SUMIFS(DataRegularSeason20242025!$AB$3:$AB$1315,DataRegularSeason20242025!$B$3:$B$1315, "&lt;=" &amp; $A125, DataRegularSeason20242025!$E$3:$E$1315, R$1)</f>
        <v>41</v>
      </c>
      <c r="S125" s="2">
        <f>SUMIFS(DataRegularSeason20242025!$AA$3:$AA$1315,DataRegularSeason20242025!$B$3:$B$1315, "&lt;=" &amp; $A125, DataRegularSeason20242025!$D$3:$D$1315, S$1)+SUMIFS(DataRegularSeason20242025!$AB$3:$AB$1315,DataRegularSeason20242025!$B$3:$B$1315, "&lt;=" &amp; $A125, DataRegularSeason20242025!$E$3:$E$1315, S$1)</f>
        <v>45</v>
      </c>
      <c r="T125" s="2">
        <f>SUMIFS(DataRegularSeason20242025!$AA$3:$AA$1315,DataRegularSeason20242025!$B$3:$B$1315, "&lt;=" &amp; $A125, DataRegularSeason20242025!$D$3:$D$1315, T$1)+SUMIFS(DataRegularSeason20242025!$AB$3:$AB$1315,DataRegularSeason20242025!$B$3:$B$1315, "&lt;=" &amp; $A125, DataRegularSeason20242025!$E$3:$E$1315, T$1)</f>
        <v>50</v>
      </c>
      <c r="U125" s="2">
        <f>SUMIFS(DataRegularSeason20242025!$AA$3:$AA$1315,DataRegularSeason20242025!$B$3:$B$1315, "&lt;=" &amp; $A125, DataRegularSeason20242025!$D$3:$D$1315, U$1)+SUMIFS(DataRegularSeason20242025!$AB$3:$AB$1315,DataRegularSeason20242025!$B$3:$B$1315, "&lt;=" &amp; $A125, DataRegularSeason20242025!$E$3:$E$1315, U$1)</f>
        <v>52</v>
      </c>
      <c r="V125" s="2">
        <f>SUMIFS(DataRegularSeason20242025!$AA$3:$AA$1315,DataRegularSeason20242025!$B$3:$B$1315, "&lt;=" &amp; $A125, DataRegularSeason20242025!$D$3:$D$1315, V$1)+SUMIFS(DataRegularSeason20242025!$AB$3:$AB$1315,DataRegularSeason20242025!$B$3:$B$1315, "&lt;=" &amp; $A125, DataRegularSeason20242025!$E$3:$E$1315, V$1)</f>
        <v>50</v>
      </c>
      <c r="W125" s="2">
        <f>SUMIFS(DataRegularSeason20242025!$AA$3:$AA$1315,DataRegularSeason20242025!$B$3:$B$1315, "&lt;=" &amp; $A125, DataRegularSeason20242025!$D$3:$D$1315, W$1)+SUMIFS(DataRegularSeason20242025!$AB$3:$AB$1315,DataRegularSeason20242025!$B$3:$B$1315, "&lt;=" &amp; $A125, DataRegularSeason20242025!$E$3:$E$1315, W$1)</f>
        <v>48</v>
      </c>
      <c r="X125" s="2">
        <f>SUMIFS(DataRegularSeason20242025!$AA$3:$AA$1315,DataRegularSeason20242025!$B$3:$B$1315, "&lt;=" &amp; $A125, DataRegularSeason20242025!$D$3:$D$1315, X$1)+SUMIFS(DataRegularSeason20242025!$AB$3:$AB$1315,DataRegularSeason20242025!$B$3:$B$1315, "&lt;=" &amp; $A125, DataRegularSeason20242025!$E$3:$E$1315, X$1)</f>
        <v>45</v>
      </c>
      <c r="Y125" s="2">
        <f>SUMIFS(DataRegularSeason20242025!$AA$3:$AA$1315,DataRegularSeason20242025!$B$3:$B$1315, "&lt;=" &amp; $A125, DataRegularSeason20242025!$D$3:$D$1315, Y$1)+SUMIFS(DataRegularSeason20242025!$AB$3:$AB$1315,DataRegularSeason20242025!$B$3:$B$1315, "&lt;=" &amp; $A125, DataRegularSeason20242025!$E$3:$E$1315, Y$1)</f>
        <v>34</v>
      </c>
      <c r="Z125" s="2">
        <f>SUMIFS(DataRegularSeason20242025!$AA$3:$AA$1315,DataRegularSeason20242025!$B$3:$B$1315, "&lt;=" &amp; $A125, DataRegularSeason20242025!$D$3:$D$1315, Z$1)+SUMIFS(DataRegularSeason20242025!$AB$3:$AB$1315,DataRegularSeason20242025!$B$3:$B$1315, "&lt;=" &amp; $A125, DataRegularSeason20242025!$E$3:$E$1315, Z$1)</f>
        <v>50</v>
      </c>
      <c r="AA125" s="2">
        <f>SUMIFS(DataRegularSeason20242025!$AA$3:$AA$1315,DataRegularSeason20242025!$B$3:$B$1315, "&lt;=" &amp; $A125, DataRegularSeason20242025!$D$3:$D$1315, AA$1)+SUMIFS(DataRegularSeason20242025!$AB$3:$AB$1315,DataRegularSeason20242025!$B$3:$B$1315, "&lt;=" &amp; $A125, DataRegularSeason20242025!$E$3:$E$1315, AA$1)</f>
        <v>53</v>
      </c>
      <c r="AB125" s="2">
        <f>SUMIFS(DataRegularSeason20242025!$AA$3:$AA$1315,DataRegularSeason20242025!$B$3:$B$1315, "&lt;=" &amp; $A125, DataRegularSeason20242025!$D$3:$D$1315, AB$1)+SUMIFS(DataRegularSeason20242025!$AB$3:$AB$1315,DataRegularSeason20242025!$B$3:$B$1315, "&lt;=" &amp; $A125, DataRegularSeason20242025!$E$3:$E$1315, AB$1)</f>
        <v>60</v>
      </c>
      <c r="AC125" s="2">
        <f>SUMIFS(DataRegularSeason20242025!$AA$3:$AA$1315,DataRegularSeason20242025!$B$3:$B$1315, "&lt;=" &amp; $A125, DataRegularSeason20242025!$D$3:$D$1315, AC$1)+SUMIFS(DataRegularSeason20242025!$AB$3:$AB$1315,DataRegularSeason20242025!$B$3:$B$1315, "&lt;=" &amp; $A125, DataRegularSeason20242025!$E$3:$E$1315, AC$1)</f>
        <v>47</v>
      </c>
      <c r="AD125" s="2">
        <f>SUMIFS(DataRegularSeason20242025!$AA$3:$AA$1315,DataRegularSeason20242025!$B$3:$B$1315, "&lt;=" &amp; $A125, DataRegularSeason20242025!$D$3:$D$1315, AD$1)+SUMIFS(DataRegularSeason20242025!$AB$3:$AB$1315,DataRegularSeason20242025!$B$3:$B$1315, "&lt;=" &amp; $A125, DataRegularSeason20242025!$E$3:$E$1315, AD$1)</f>
        <v>50</v>
      </c>
      <c r="AE125" s="2">
        <f>SUMIFS(DataRegularSeason20242025!$AA$3:$AA$1315,DataRegularSeason20242025!$B$3:$B$1315, "&lt;=" &amp; $A125, DataRegularSeason20242025!$D$3:$D$1315, AE$1)+SUMIFS(DataRegularSeason20242025!$AB$3:$AB$1315,DataRegularSeason20242025!$B$3:$B$1315, "&lt;=" &amp; $A125, DataRegularSeason20242025!$E$3:$E$1315, AE$1)</f>
        <v>62</v>
      </c>
      <c r="AF125" s="2">
        <f>SUMIFS(DataRegularSeason20242025!$AA$3:$AA$1315,DataRegularSeason20242025!$B$3:$B$1315, "&lt;=" &amp; $A125, DataRegularSeason20242025!$D$3:$D$1315, AF$1)+SUMIFS(DataRegularSeason20242025!$AB$3:$AB$1315,DataRegularSeason20242025!$B$3:$B$1315, "&lt;=" &amp; $A125, DataRegularSeason20242025!$E$3:$E$1315, AF$1)</f>
        <v>65</v>
      </c>
      <c r="AG125" s="2">
        <f>SUMIFS(DataRegularSeason20242025!$AA$3:$AA$1315,DataRegularSeason20242025!$B$3:$B$1315, "&lt;=" &amp; $A125, DataRegularSeason20242025!$D$3:$D$1315, AG$1)+SUMIFS(DataRegularSeason20242025!$AB$3:$AB$1315,DataRegularSeason20242025!$B$3:$B$1315, "&lt;=" &amp; $A125, DataRegularSeason20242025!$E$3:$E$1315, AG$1)</f>
        <v>67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42</v>
      </c>
      <c r="C126" s="2">
        <f>SUMIFS(DataRegularSeason20242025!$AA$3:$AA$1315,DataRegularSeason20242025!$B$3:$B$1315, "&lt;=" &amp; $A126, DataRegularSeason20242025!$D$3:$D$1315, C$1)+SUMIFS(DataRegularSeason20242025!$AB$3:$AB$1315,DataRegularSeason20242025!$B$3:$B$1315, "&lt;=" &amp; $A126, DataRegularSeason20242025!$E$3:$E$1315, C$1)</f>
        <v>52</v>
      </c>
      <c r="D126" s="2">
        <f>SUMIFS(DataRegularSeason20242025!$AA$3:$AA$1315,DataRegularSeason20242025!$B$3:$B$1315, "&lt;=" &amp; $A126, DataRegularSeason20242025!$D$3:$D$1315, D$1)+SUMIFS(DataRegularSeason20242025!$AB$3:$AB$1315,DataRegularSeason20242025!$B$3:$B$1315, "&lt;=" &amp; $A126, DataRegularSeason20242025!$E$3:$E$1315, D$1)</f>
        <v>39</v>
      </c>
      <c r="E126" s="2">
        <f>SUMIFS(DataRegularSeason20242025!$AA$3:$AA$1315,DataRegularSeason20242025!$B$3:$B$1315, "&lt;=" &amp; $A126, DataRegularSeason20242025!$D$3:$D$1315, E$1)+SUMIFS(DataRegularSeason20242025!$AB$3:$AB$1315,DataRegularSeason20242025!$B$3:$B$1315, "&lt;=" &amp; $A126, DataRegularSeason20242025!$E$3:$E$1315, E$1)</f>
        <v>59</v>
      </c>
      <c r="F126" s="2">
        <f>SUMIFS(DataRegularSeason20242025!$AA$3:$AA$1315,DataRegularSeason20242025!$B$3:$B$1315, "&lt;=" &amp; $A126, DataRegularSeason20242025!$D$3:$D$1315, F$1)+SUMIFS(DataRegularSeason20242025!$AB$3:$AB$1315,DataRegularSeason20242025!$B$3:$B$1315, "&lt;=" &amp; $A126, DataRegularSeason20242025!$E$3:$E$1315, F$1)</f>
        <v>51</v>
      </c>
      <c r="G126" s="2">
        <f>SUMIFS(DataRegularSeason20242025!$AA$3:$AA$1315,DataRegularSeason20242025!$B$3:$B$1315, "&lt;=" &amp; $A126, DataRegularSeason20242025!$D$3:$D$1315, G$1)+SUMIFS(DataRegularSeason20242025!$AB$3:$AB$1315,DataRegularSeason20242025!$B$3:$B$1315, "&lt;=" &amp; $A126, DataRegularSeason20242025!$E$3:$E$1315, G$1)</f>
        <v>51</v>
      </c>
      <c r="H126" s="2">
        <f>SUMIFS(DataRegularSeason20242025!$AA$3:$AA$1315,DataRegularSeason20242025!$B$3:$B$1315, "&lt;=" &amp; $A126, DataRegularSeason20242025!$D$3:$D$1315, H$1)+SUMIFS(DataRegularSeason20242025!$AB$3:$AB$1315,DataRegularSeason20242025!$B$3:$B$1315, "&lt;=" &amp; $A126, DataRegularSeason20242025!$E$3:$E$1315, H$1)</f>
        <v>34</v>
      </c>
      <c r="I126" s="2">
        <f>SUMIFS(DataRegularSeason20242025!$AA$3:$AA$1315,DataRegularSeason20242025!$B$3:$B$1315, "&lt;=" &amp; $A126, DataRegularSeason20242025!$D$3:$D$1315, I$1)+SUMIFS(DataRegularSeason20242025!$AB$3:$AB$1315,DataRegularSeason20242025!$B$3:$B$1315, "&lt;=" &amp; $A126, DataRegularSeason20242025!$E$3:$E$1315, I$1)</f>
        <v>57</v>
      </c>
      <c r="J126" s="2">
        <f>SUMIFS(DataRegularSeason20242025!$AA$3:$AA$1315,DataRegularSeason20242025!$B$3:$B$1315, "&lt;=" &amp; $A126, DataRegularSeason20242025!$D$3:$D$1315, J$1)+SUMIFS(DataRegularSeason20242025!$AB$3:$AB$1315,DataRegularSeason20242025!$B$3:$B$1315, "&lt;=" &amp; $A126, DataRegularSeason20242025!$E$3:$E$1315, J$1)</f>
        <v>59</v>
      </c>
      <c r="K126" s="2">
        <f>SUMIFS(DataRegularSeason20242025!$AA$3:$AA$1315,DataRegularSeason20242025!$B$3:$B$1315, "&lt;=" &amp; $A126, DataRegularSeason20242025!$D$3:$D$1315, K$1)+SUMIFS(DataRegularSeason20242025!$AB$3:$AB$1315,DataRegularSeason20242025!$B$3:$B$1315, "&lt;=" &amp; $A126, DataRegularSeason20242025!$E$3:$E$1315, K$1)</f>
        <v>47</v>
      </c>
      <c r="L126" s="2">
        <f>SUMIFS(DataRegularSeason20242025!$AA$3:$AA$1315,DataRegularSeason20242025!$B$3:$B$1315, "&lt;=" &amp; $A126, DataRegularSeason20242025!$D$3:$D$1315, L$1)+SUMIFS(DataRegularSeason20242025!$AB$3:$AB$1315,DataRegularSeason20242025!$B$3:$B$1315, "&lt;=" &amp; $A126, DataRegularSeason20242025!$E$3:$E$1315, L$1)</f>
        <v>61</v>
      </c>
      <c r="M126" s="2">
        <f>SUMIFS(DataRegularSeason20242025!$AA$3:$AA$1315,DataRegularSeason20242025!$B$3:$B$1315, "&lt;=" &amp; $A126, DataRegularSeason20242025!$D$3:$D$1315, M$1)+SUMIFS(DataRegularSeason20242025!$AB$3:$AB$1315,DataRegularSeason20242025!$B$3:$B$1315, "&lt;=" &amp; $A126, DataRegularSeason20242025!$E$3:$E$1315, M$1)</f>
        <v>57</v>
      </c>
      <c r="N126" s="2">
        <f>SUMIFS(DataRegularSeason20242025!$AA$3:$AA$1315,DataRegularSeason20242025!$B$3:$B$1315, "&lt;=" &amp; $A126, DataRegularSeason20242025!$D$3:$D$1315, N$1)+SUMIFS(DataRegularSeason20242025!$AB$3:$AB$1315,DataRegularSeason20242025!$B$3:$B$1315, "&lt;=" &amp; $A126, DataRegularSeason20242025!$E$3:$E$1315, N$1)</f>
        <v>55</v>
      </c>
      <c r="O126" s="2">
        <f>SUMIFS(DataRegularSeason20242025!$AA$3:$AA$1315,DataRegularSeason20242025!$B$3:$B$1315, "&lt;=" &amp; $A126, DataRegularSeason20242025!$D$3:$D$1315, O$1)+SUMIFS(DataRegularSeason20242025!$AB$3:$AB$1315,DataRegularSeason20242025!$B$3:$B$1315, "&lt;=" &amp; $A126, DataRegularSeason20242025!$E$3:$E$1315, O$1)</f>
        <v>60</v>
      </c>
      <c r="P126" s="2">
        <f>SUMIFS(DataRegularSeason20242025!$AA$3:$AA$1315,DataRegularSeason20242025!$B$3:$B$1315, "&lt;=" &amp; $A126, DataRegularSeason20242025!$D$3:$D$1315, P$1)+SUMIFS(DataRegularSeason20242025!$AB$3:$AB$1315,DataRegularSeason20242025!$B$3:$B$1315, "&lt;=" &amp; $A126, DataRegularSeason20242025!$E$3:$E$1315, P$1)</f>
        <v>52</v>
      </c>
      <c r="Q126" s="2">
        <f>SUMIFS(DataRegularSeason20242025!$AA$3:$AA$1315,DataRegularSeason20242025!$B$3:$B$1315, "&lt;=" &amp; $A126, DataRegularSeason20242025!$D$3:$D$1315, Q$1)+SUMIFS(DataRegularSeason20242025!$AB$3:$AB$1315,DataRegularSeason20242025!$B$3:$B$1315, "&lt;=" &amp; $A126, DataRegularSeason20242025!$E$3:$E$1315, Q$1)</f>
        <v>58</v>
      </c>
      <c r="R126" s="2">
        <f>SUMIFS(DataRegularSeason20242025!$AA$3:$AA$1315,DataRegularSeason20242025!$B$3:$B$1315, "&lt;=" &amp; $A126, DataRegularSeason20242025!$D$3:$D$1315, R$1)+SUMIFS(DataRegularSeason20242025!$AB$3:$AB$1315,DataRegularSeason20242025!$B$3:$B$1315, "&lt;=" &amp; $A126, DataRegularSeason20242025!$E$3:$E$1315, R$1)</f>
        <v>41</v>
      </c>
      <c r="S126" s="2">
        <f>SUMIFS(DataRegularSeason20242025!$AA$3:$AA$1315,DataRegularSeason20242025!$B$3:$B$1315, "&lt;=" &amp; $A126, DataRegularSeason20242025!$D$3:$D$1315, S$1)+SUMIFS(DataRegularSeason20242025!$AB$3:$AB$1315,DataRegularSeason20242025!$B$3:$B$1315, "&lt;=" &amp; $A126, DataRegularSeason20242025!$E$3:$E$1315, S$1)</f>
        <v>45</v>
      </c>
      <c r="T126" s="2">
        <f>SUMIFS(DataRegularSeason20242025!$AA$3:$AA$1315,DataRegularSeason20242025!$B$3:$B$1315, "&lt;=" &amp; $A126, DataRegularSeason20242025!$D$3:$D$1315, T$1)+SUMIFS(DataRegularSeason20242025!$AB$3:$AB$1315,DataRegularSeason20242025!$B$3:$B$1315, "&lt;=" &amp; $A126, DataRegularSeason20242025!$E$3:$E$1315, T$1)</f>
        <v>50</v>
      </c>
      <c r="U126" s="2">
        <f>SUMIFS(DataRegularSeason20242025!$AA$3:$AA$1315,DataRegularSeason20242025!$B$3:$B$1315, "&lt;=" &amp; $A126, DataRegularSeason20242025!$D$3:$D$1315, U$1)+SUMIFS(DataRegularSeason20242025!$AB$3:$AB$1315,DataRegularSeason20242025!$B$3:$B$1315, "&lt;=" &amp; $A126, DataRegularSeason20242025!$E$3:$E$1315, U$1)</f>
        <v>52</v>
      </c>
      <c r="V126" s="2">
        <f>SUMIFS(DataRegularSeason20242025!$AA$3:$AA$1315,DataRegularSeason20242025!$B$3:$B$1315, "&lt;=" &amp; $A126, DataRegularSeason20242025!$D$3:$D$1315, V$1)+SUMIFS(DataRegularSeason20242025!$AB$3:$AB$1315,DataRegularSeason20242025!$B$3:$B$1315, "&lt;=" &amp; $A126, DataRegularSeason20242025!$E$3:$E$1315, V$1)</f>
        <v>50</v>
      </c>
      <c r="W126" s="2">
        <f>SUMIFS(DataRegularSeason20242025!$AA$3:$AA$1315,DataRegularSeason20242025!$B$3:$B$1315, "&lt;=" &amp; $A126, DataRegularSeason20242025!$D$3:$D$1315, W$1)+SUMIFS(DataRegularSeason20242025!$AB$3:$AB$1315,DataRegularSeason20242025!$B$3:$B$1315, "&lt;=" &amp; $A126, DataRegularSeason20242025!$E$3:$E$1315, W$1)</f>
        <v>48</v>
      </c>
      <c r="X126" s="2">
        <f>SUMIFS(DataRegularSeason20242025!$AA$3:$AA$1315,DataRegularSeason20242025!$B$3:$B$1315, "&lt;=" &amp; $A126, DataRegularSeason20242025!$D$3:$D$1315, X$1)+SUMIFS(DataRegularSeason20242025!$AB$3:$AB$1315,DataRegularSeason20242025!$B$3:$B$1315, "&lt;=" &amp; $A126, DataRegularSeason20242025!$E$3:$E$1315, X$1)</f>
        <v>45</v>
      </c>
      <c r="Y126" s="2">
        <f>SUMIFS(DataRegularSeason20242025!$AA$3:$AA$1315,DataRegularSeason20242025!$B$3:$B$1315, "&lt;=" &amp; $A126, DataRegularSeason20242025!$D$3:$D$1315, Y$1)+SUMIFS(DataRegularSeason20242025!$AB$3:$AB$1315,DataRegularSeason20242025!$B$3:$B$1315, "&lt;=" &amp; $A126, DataRegularSeason20242025!$E$3:$E$1315, Y$1)</f>
        <v>34</v>
      </c>
      <c r="Z126" s="2">
        <f>SUMIFS(DataRegularSeason20242025!$AA$3:$AA$1315,DataRegularSeason20242025!$B$3:$B$1315, "&lt;=" &amp; $A126, DataRegularSeason20242025!$D$3:$D$1315, Z$1)+SUMIFS(DataRegularSeason20242025!$AB$3:$AB$1315,DataRegularSeason20242025!$B$3:$B$1315, "&lt;=" &amp; $A126, DataRegularSeason20242025!$E$3:$E$1315, Z$1)</f>
        <v>50</v>
      </c>
      <c r="AA126" s="2">
        <f>SUMIFS(DataRegularSeason20242025!$AA$3:$AA$1315,DataRegularSeason20242025!$B$3:$B$1315, "&lt;=" &amp; $A126, DataRegularSeason20242025!$D$3:$D$1315, AA$1)+SUMIFS(DataRegularSeason20242025!$AB$3:$AB$1315,DataRegularSeason20242025!$B$3:$B$1315, "&lt;=" &amp; $A126, DataRegularSeason20242025!$E$3:$E$1315, AA$1)</f>
        <v>53</v>
      </c>
      <c r="AB126" s="2">
        <f>SUMIFS(DataRegularSeason20242025!$AA$3:$AA$1315,DataRegularSeason20242025!$B$3:$B$1315, "&lt;=" &amp; $A126, DataRegularSeason20242025!$D$3:$D$1315, AB$1)+SUMIFS(DataRegularSeason20242025!$AB$3:$AB$1315,DataRegularSeason20242025!$B$3:$B$1315, "&lt;=" &amp; $A126, DataRegularSeason20242025!$E$3:$E$1315, AB$1)</f>
        <v>60</v>
      </c>
      <c r="AC126" s="2">
        <f>SUMIFS(DataRegularSeason20242025!$AA$3:$AA$1315,DataRegularSeason20242025!$B$3:$B$1315, "&lt;=" &amp; $A126, DataRegularSeason20242025!$D$3:$D$1315, AC$1)+SUMIFS(DataRegularSeason20242025!$AB$3:$AB$1315,DataRegularSeason20242025!$B$3:$B$1315, "&lt;=" &amp; $A126, DataRegularSeason20242025!$E$3:$E$1315, AC$1)</f>
        <v>47</v>
      </c>
      <c r="AD126" s="2">
        <f>SUMIFS(DataRegularSeason20242025!$AA$3:$AA$1315,DataRegularSeason20242025!$B$3:$B$1315, "&lt;=" &amp; $A126, DataRegularSeason20242025!$D$3:$D$1315, AD$1)+SUMIFS(DataRegularSeason20242025!$AB$3:$AB$1315,DataRegularSeason20242025!$B$3:$B$1315, "&lt;=" &amp; $A126, DataRegularSeason20242025!$E$3:$E$1315, AD$1)</f>
        <v>50</v>
      </c>
      <c r="AE126" s="2">
        <f>SUMIFS(DataRegularSeason20242025!$AA$3:$AA$1315,DataRegularSeason20242025!$B$3:$B$1315, "&lt;=" &amp; $A126, DataRegularSeason20242025!$D$3:$D$1315, AE$1)+SUMIFS(DataRegularSeason20242025!$AB$3:$AB$1315,DataRegularSeason20242025!$B$3:$B$1315, "&lt;=" &amp; $A126, DataRegularSeason20242025!$E$3:$E$1315, AE$1)</f>
        <v>62</v>
      </c>
      <c r="AF126" s="2">
        <f>SUMIFS(DataRegularSeason20242025!$AA$3:$AA$1315,DataRegularSeason20242025!$B$3:$B$1315, "&lt;=" &amp; $A126, DataRegularSeason20242025!$D$3:$D$1315, AF$1)+SUMIFS(DataRegularSeason20242025!$AB$3:$AB$1315,DataRegularSeason20242025!$B$3:$B$1315, "&lt;=" &amp; $A126, DataRegularSeason20242025!$E$3:$E$1315, AF$1)</f>
        <v>65</v>
      </c>
      <c r="AG126" s="2">
        <f>SUMIFS(DataRegularSeason20242025!$AA$3:$AA$1315,DataRegularSeason20242025!$B$3:$B$1315, "&lt;=" &amp; $A126, DataRegularSeason20242025!$D$3:$D$1315, AG$1)+SUMIFS(DataRegularSeason20242025!$AB$3:$AB$1315,DataRegularSeason20242025!$B$3:$B$1315, "&lt;=" &amp; $A126, DataRegularSeason20242025!$E$3:$E$1315, AG$1)</f>
        <v>67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42</v>
      </c>
      <c r="C127" s="2">
        <f>SUMIFS(DataRegularSeason20242025!$AA$3:$AA$1315,DataRegularSeason20242025!$B$3:$B$1315, "&lt;=" &amp; $A127, DataRegularSeason20242025!$D$3:$D$1315, C$1)+SUMIFS(DataRegularSeason20242025!$AB$3:$AB$1315,DataRegularSeason20242025!$B$3:$B$1315, "&lt;=" &amp; $A127, DataRegularSeason20242025!$E$3:$E$1315, C$1)</f>
        <v>52</v>
      </c>
      <c r="D127" s="2">
        <f>SUMIFS(DataRegularSeason20242025!$AA$3:$AA$1315,DataRegularSeason20242025!$B$3:$B$1315, "&lt;=" &amp; $A127, DataRegularSeason20242025!$D$3:$D$1315, D$1)+SUMIFS(DataRegularSeason20242025!$AB$3:$AB$1315,DataRegularSeason20242025!$B$3:$B$1315, "&lt;=" &amp; $A127, DataRegularSeason20242025!$E$3:$E$1315, D$1)</f>
        <v>39</v>
      </c>
      <c r="E127" s="2">
        <f>SUMIFS(DataRegularSeason20242025!$AA$3:$AA$1315,DataRegularSeason20242025!$B$3:$B$1315, "&lt;=" &amp; $A127, DataRegularSeason20242025!$D$3:$D$1315, E$1)+SUMIFS(DataRegularSeason20242025!$AB$3:$AB$1315,DataRegularSeason20242025!$B$3:$B$1315, "&lt;=" &amp; $A127, DataRegularSeason20242025!$E$3:$E$1315, E$1)</f>
        <v>59</v>
      </c>
      <c r="F127" s="2">
        <f>SUMIFS(DataRegularSeason20242025!$AA$3:$AA$1315,DataRegularSeason20242025!$B$3:$B$1315, "&lt;=" &amp; $A127, DataRegularSeason20242025!$D$3:$D$1315, F$1)+SUMIFS(DataRegularSeason20242025!$AB$3:$AB$1315,DataRegularSeason20242025!$B$3:$B$1315, "&lt;=" &amp; $A127, DataRegularSeason20242025!$E$3:$E$1315, F$1)</f>
        <v>51</v>
      </c>
      <c r="G127" s="2">
        <f>SUMIFS(DataRegularSeason20242025!$AA$3:$AA$1315,DataRegularSeason20242025!$B$3:$B$1315, "&lt;=" &amp; $A127, DataRegularSeason20242025!$D$3:$D$1315, G$1)+SUMIFS(DataRegularSeason20242025!$AB$3:$AB$1315,DataRegularSeason20242025!$B$3:$B$1315, "&lt;=" &amp; $A127, DataRegularSeason20242025!$E$3:$E$1315, G$1)</f>
        <v>51</v>
      </c>
      <c r="H127" s="2">
        <f>SUMIFS(DataRegularSeason20242025!$AA$3:$AA$1315,DataRegularSeason20242025!$B$3:$B$1315, "&lt;=" &amp; $A127, DataRegularSeason20242025!$D$3:$D$1315, H$1)+SUMIFS(DataRegularSeason20242025!$AB$3:$AB$1315,DataRegularSeason20242025!$B$3:$B$1315, "&lt;=" &amp; $A127, DataRegularSeason20242025!$E$3:$E$1315, H$1)</f>
        <v>34</v>
      </c>
      <c r="I127" s="2">
        <f>SUMIFS(DataRegularSeason20242025!$AA$3:$AA$1315,DataRegularSeason20242025!$B$3:$B$1315, "&lt;=" &amp; $A127, DataRegularSeason20242025!$D$3:$D$1315, I$1)+SUMIFS(DataRegularSeason20242025!$AB$3:$AB$1315,DataRegularSeason20242025!$B$3:$B$1315, "&lt;=" &amp; $A127, DataRegularSeason20242025!$E$3:$E$1315, I$1)</f>
        <v>57</v>
      </c>
      <c r="J127" s="2">
        <f>SUMIFS(DataRegularSeason20242025!$AA$3:$AA$1315,DataRegularSeason20242025!$B$3:$B$1315, "&lt;=" &amp; $A127, DataRegularSeason20242025!$D$3:$D$1315, J$1)+SUMIFS(DataRegularSeason20242025!$AB$3:$AB$1315,DataRegularSeason20242025!$B$3:$B$1315, "&lt;=" &amp; $A127, DataRegularSeason20242025!$E$3:$E$1315, J$1)</f>
        <v>59</v>
      </c>
      <c r="K127" s="2">
        <f>SUMIFS(DataRegularSeason20242025!$AA$3:$AA$1315,DataRegularSeason20242025!$B$3:$B$1315, "&lt;=" &amp; $A127, DataRegularSeason20242025!$D$3:$D$1315, K$1)+SUMIFS(DataRegularSeason20242025!$AB$3:$AB$1315,DataRegularSeason20242025!$B$3:$B$1315, "&lt;=" &amp; $A127, DataRegularSeason20242025!$E$3:$E$1315, K$1)</f>
        <v>47</v>
      </c>
      <c r="L127" s="2">
        <f>SUMIFS(DataRegularSeason20242025!$AA$3:$AA$1315,DataRegularSeason20242025!$B$3:$B$1315, "&lt;=" &amp; $A127, DataRegularSeason20242025!$D$3:$D$1315, L$1)+SUMIFS(DataRegularSeason20242025!$AB$3:$AB$1315,DataRegularSeason20242025!$B$3:$B$1315, "&lt;=" &amp; $A127, DataRegularSeason20242025!$E$3:$E$1315, L$1)</f>
        <v>61</v>
      </c>
      <c r="M127" s="2">
        <f>SUMIFS(DataRegularSeason20242025!$AA$3:$AA$1315,DataRegularSeason20242025!$B$3:$B$1315, "&lt;=" &amp; $A127, DataRegularSeason20242025!$D$3:$D$1315, M$1)+SUMIFS(DataRegularSeason20242025!$AB$3:$AB$1315,DataRegularSeason20242025!$B$3:$B$1315, "&lt;=" &amp; $A127, DataRegularSeason20242025!$E$3:$E$1315, M$1)</f>
        <v>57</v>
      </c>
      <c r="N127" s="2">
        <f>SUMIFS(DataRegularSeason20242025!$AA$3:$AA$1315,DataRegularSeason20242025!$B$3:$B$1315, "&lt;=" &amp; $A127, DataRegularSeason20242025!$D$3:$D$1315, N$1)+SUMIFS(DataRegularSeason20242025!$AB$3:$AB$1315,DataRegularSeason20242025!$B$3:$B$1315, "&lt;=" &amp; $A127, DataRegularSeason20242025!$E$3:$E$1315, N$1)</f>
        <v>55</v>
      </c>
      <c r="O127" s="2">
        <f>SUMIFS(DataRegularSeason20242025!$AA$3:$AA$1315,DataRegularSeason20242025!$B$3:$B$1315, "&lt;=" &amp; $A127, DataRegularSeason20242025!$D$3:$D$1315, O$1)+SUMIFS(DataRegularSeason20242025!$AB$3:$AB$1315,DataRegularSeason20242025!$B$3:$B$1315, "&lt;=" &amp; $A127, DataRegularSeason20242025!$E$3:$E$1315, O$1)</f>
        <v>60</v>
      </c>
      <c r="P127" s="2">
        <f>SUMIFS(DataRegularSeason20242025!$AA$3:$AA$1315,DataRegularSeason20242025!$B$3:$B$1315, "&lt;=" &amp; $A127, DataRegularSeason20242025!$D$3:$D$1315, P$1)+SUMIFS(DataRegularSeason20242025!$AB$3:$AB$1315,DataRegularSeason20242025!$B$3:$B$1315, "&lt;=" &amp; $A127, DataRegularSeason20242025!$E$3:$E$1315, P$1)</f>
        <v>52</v>
      </c>
      <c r="Q127" s="2">
        <f>SUMIFS(DataRegularSeason20242025!$AA$3:$AA$1315,DataRegularSeason20242025!$B$3:$B$1315, "&lt;=" &amp; $A127, DataRegularSeason20242025!$D$3:$D$1315, Q$1)+SUMIFS(DataRegularSeason20242025!$AB$3:$AB$1315,DataRegularSeason20242025!$B$3:$B$1315, "&lt;=" &amp; $A127, DataRegularSeason20242025!$E$3:$E$1315, Q$1)</f>
        <v>58</v>
      </c>
      <c r="R127" s="2">
        <f>SUMIFS(DataRegularSeason20242025!$AA$3:$AA$1315,DataRegularSeason20242025!$B$3:$B$1315, "&lt;=" &amp; $A127, DataRegularSeason20242025!$D$3:$D$1315, R$1)+SUMIFS(DataRegularSeason20242025!$AB$3:$AB$1315,DataRegularSeason20242025!$B$3:$B$1315, "&lt;=" &amp; $A127, DataRegularSeason20242025!$E$3:$E$1315, R$1)</f>
        <v>41</v>
      </c>
      <c r="S127" s="2">
        <f>SUMIFS(DataRegularSeason20242025!$AA$3:$AA$1315,DataRegularSeason20242025!$B$3:$B$1315, "&lt;=" &amp; $A127, DataRegularSeason20242025!$D$3:$D$1315, S$1)+SUMIFS(DataRegularSeason20242025!$AB$3:$AB$1315,DataRegularSeason20242025!$B$3:$B$1315, "&lt;=" &amp; $A127, DataRegularSeason20242025!$E$3:$E$1315, S$1)</f>
        <v>45</v>
      </c>
      <c r="T127" s="2">
        <f>SUMIFS(DataRegularSeason20242025!$AA$3:$AA$1315,DataRegularSeason20242025!$B$3:$B$1315, "&lt;=" &amp; $A127, DataRegularSeason20242025!$D$3:$D$1315, T$1)+SUMIFS(DataRegularSeason20242025!$AB$3:$AB$1315,DataRegularSeason20242025!$B$3:$B$1315, "&lt;=" &amp; $A127, DataRegularSeason20242025!$E$3:$E$1315, T$1)</f>
        <v>50</v>
      </c>
      <c r="U127" s="2">
        <f>SUMIFS(DataRegularSeason20242025!$AA$3:$AA$1315,DataRegularSeason20242025!$B$3:$B$1315, "&lt;=" &amp; $A127, DataRegularSeason20242025!$D$3:$D$1315, U$1)+SUMIFS(DataRegularSeason20242025!$AB$3:$AB$1315,DataRegularSeason20242025!$B$3:$B$1315, "&lt;=" &amp; $A127, DataRegularSeason20242025!$E$3:$E$1315, U$1)</f>
        <v>52</v>
      </c>
      <c r="V127" s="2">
        <f>SUMIFS(DataRegularSeason20242025!$AA$3:$AA$1315,DataRegularSeason20242025!$B$3:$B$1315, "&lt;=" &amp; $A127, DataRegularSeason20242025!$D$3:$D$1315, V$1)+SUMIFS(DataRegularSeason20242025!$AB$3:$AB$1315,DataRegularSeason20242025!$B$3:$B$1315, "&lt;=" &amp; $A127, DataRegularSeason20242025!$E$3:$E$1315, V$1)</f>
        <v>50</v>
      </c>
      <c r="W127" s="2">
        <f>SUMIFS(DataRegularSeason20242025!$AA$3:$AA$1315,DataRegularSeason20242025!$B$3:$B$1315, "&lt;=" &amp; $A127, DataRegularSeason20242025!$D$3:$D$1315, W$1)+SUMIFS(DataRegularSeason20242025!$AB$3:$AB$1315,DataRegularSeason20242025!$B$3:$B$1315, "&lt;=" &amp; $A127, DataRegularSeason20242025!$E$3:$E$1315, W$1)</f>
        <v>48</v>
      </c>
      <c r="X127" s="2">
        <f>SUMIFS(DataRegularSeason20242025!$AA$3:$AA$1315,DataRegularSeason20242025!$B$3:$B$1315, "&lt;=" &amp; $A127, DataRegularSeason20242025!$D$3:$D$1315, X$1)+SUMIFS(DataRegularSeason20242025!$AB$3:$AB$1315,DataRegularSeason20242025!$B$3:$B$1315, "&lt;=" &amp; $A127, DataRegularSeason20242025!$E$3:$E$1315, X$1)</f>
        <v>45</v>
      </c>
      <c r="Y127" s="2">
        <f>SUMIFS(DataRegularSeason20242025!$AA$3:$AA$1315,DataRegularSeason20242025!$B$3:$B$1315, "&lt;=" &amp; $A127, DataRegularSeason20242025!$D$3:$D$1315, Y$1)+SUMIFS(DataRegularSeason20242025!$AB$3:$AB$1315,DataRegularSeason20242025!$B$3:$B$1315, "&lt;=" &amp; $A127, DataRegularSeason20242025!$E$3:$E$1315, Y$1)</f>
        <v>34</v>
      </c>
      <c r="Z127" s="2">
        <f>SUMIFS(DataRegularSeason20242025!$AA$3:$AA$1315,DataRegularSeason20242025!$B$3:$B$1315, "&lt;=" &amp; $A127, DataRegularSeason20242025!$D$3:$D$1315, Z$1)+SUMIFS(DataRegularSeason20242025!$AB$3:$AB$1315,DataRegularSeason20242025!$B$3:$B$1315, "&lt;=" &amp; $A127, DataRegularSeason20242025!$E$3:$E$1315, Z$1)</f>
        <v>50</v>
      </c>
      <c r="AA127" s="2">
        <f>SUMIFS(DataRegularSeason20242025!$AA$3:$AA$1315,DataRegularSeason20242025!$B$3:$B$1315, "&lt;=" &amp; $A127, DataRegularSeason20242025!$D$3:$D$1315, AA$1)+SUMIFS(DataRegularSeason20242025!$AB$3:$AB$1315,DataRegularSeason20242025!$B$3:$B$1315, "&lt;=" &amp; $A127, DataRegularSeason20242025!$E$3:$E$1315, AA$1)</f>
        <v>53</v>
      </c>
      <c r="AB127" s="2">
        <f>SUMIFS(DataRegularSeason20242025!$AA$3:$AA$1315,DataRegularSeason20242025!$B$3:$B$1315, "&lt;=" &amp; $A127, DataRegularSeason20242025!$D$3:$D$1315, AB$1)+SUMIFS(DataRegularSeason20242025!$AB$3:$AB$1315,DataRegularSeason20242025!$B$3:$B$1315, "&lt;=" &amp; $A127, DataRegularSeason20242025!$E$3:$E$1315, AB$1)</f>
        <v>60</v>
      </c>
      <c r="AC127" s="2">
        <f>SUMIFS(DataRegularSeason20242025!$AA$3:$AA$1315,DataRegularSeason20242025!$B$3:$B$1315, "&lt;=" &amp; $A127, DataRegularSeason20242025!$D$3:$D$1315, AC$1)+SUMIFS(DataRegularSeason20242025!$AB$3:$AB$1315,DataRegularSeason20242025!$B$3:$B$1315, "&lt;=" &amp; $A127, DataRegularSeason20242025!$E$3:$E$1315, AC$1)</f>
        <v>47</v>
      </c>
      <c r="AD127" s="2">
        <f>SUMIFS(DataRegularSeason20242025!$AA$3:$AA$1315,DataRegularSeason20242025!$B$3:$B$1315, "&lt;=" &amp; $A127, DataRegularSeason20242025!$D$3:$D$1315, AD$1)+SUMIFS(DataRegularSeason20242025!$AB$3:$AB$1315,DataRegularSeason20242025!$B$3:$B$1315, "&lt;=" &amp; $A127, DataRegularSeason20242025!$E$3:$E$1315, AD$1)</f>
        <v>50</v>
      </c>
      <c r="AE127" s="2">
        <f>SUMIFS(DataRegularSeason20242025!$AA$3:$AA$1315,DataRegularSeason20242025!$B$3:$B$1315, "&lt;=" &amp; $A127, DataRegularSeason20242025!$D$3:$D$1315, AE$1)+SUMIFS(DataRegularSeason20242025!$AB$3:$AB$1315,DataRegularSeason20242025!$B$3:$B$1315, "&lt;=" &amp; $A127, DataRegularSeason20242025!$E$3:$E$1315, AE$1)</f>
        <v>62</v>
      </c>
      <c r="AF127" s="2">
        <f>SUMIFS(DataRegularSeason20242025!$AA$3:$AA$1315,DataRegularSeason20242025!$B$3:$B$1315, "&lt;=" &amp; $A127, DataRegularSeason20242025!$D$3:$D$1315, AF$1)+SUMIFS(DataRegularSeason20242025!$AB$3:$AB$1315,DataRegularSeason20242025!$B$3:$B$1315, "&lt;=" &amp; $A127, DataRegularSeason20242025!$E$3:$E$1315, AF$1)</f>
        <v>65</v>
      </c>
      <c r="AG127" s="2">
        <f>SUMIFS(DataRegularSeason20242025!$AA$3:$AA$1315,DataRegularSeason20242025!$B$3:$B$1315, "&lt;=" &amp; $A127, DataRegularSeason20242025!$D$3:$D$1315, AG$1)+SUMIFS(DataRegularSeason20242025!$AB$3:$AB$1315,DataRegularSeason20242025!$B$3:$B$1315, "&lt;=" &amp; $A127, DataRegularSeason20242025!$E$3:$E$1315, AG$1)</f>
        <v>67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42</v>
      </c>
      <c r="C128" s="2">
        <f>SUMIFS(DataRegularSeason20242025!$AA$3:$AA$1315,DataRegularSeason20242025!$B$3:$B$1315, "&lt;=" &amp; $A128, DataRegularSeason20242025!$D$3:$D$1315, C$1)+SUMIFS(DataRegularSeason20242025!$AB$3:$AB$1315,DataRegularSeason20242025!$B$3:$B$1315, "&lt;=" &amp; $A128, DataRegularSeason20242025!$E$3:$E$1315, C$1)</f>
        <v>52</v>
      </c>
      <c r="D128" s="2">
        <f>SUMIFS(DataRegularSeason20242025!$AA$3:$AA$1315,DataRegularSeason20242025!$B$3:$B$1315, "&lt;=" &amp; $A128, DataRegularSeason20242025!$D$3:$D$1315, D$1)+SUMIFS(DataRegularSeason20242025!$AB$3:$AB$1315,DataRegularSeason20242025!$B$3:$B$1315, "&lt;=" &amp; $A128, DataRegularSeason20242025!$E$3:$E$1315, D$1)</f>
        <v>39</v>
      </c>
      <c r="E128" s="2">
        <f>SUMIFS(DataRegularSeason20242025!$AA$3:$AA$1315,DataRegularSeason20242025!$B$3:$B$1315, "&lt;=" &amp; $A128, DataRegularSeason20242025!$D$3:$D$1315, E$1)+SUMIFS(DataRegularSeason20242025!$AB$3:$AB$1315,DataRegularSeason20242025!$B$3:$B$1315, "&lt;=" &amp; $A128, DataRegularSeason20242025!$E$3:$E$1315, E$1)</f>
        <v>59</v>
      </c>
      <c r="F128" s="2">
        <f>SUMIFS(DataRegularSeason20242025!$AA$3:$AA$1315,DataRegularSeason20242025!$B$3:$B$1315, "&lt;=" &amp; $A128, DataRegularSeason20242025!$D$3:$D$1315, F$1)+SUMIFS(DataRegularSeason20242025!$AB$3:$AB$1315,DataRegularSeason20242025!$B$3:$B$1315, "&lt;=" &amp; $A128, DataRegularSeason20242025!$E$3:$E$1315, F$1)</f>
        <v>51</v>
      </c>
      <c r="G128" s="2">
        <f>SUMIFS(DataRegularSeason20242025!$AA$3:$AA$1315,DataRegularSeason20242025!$B$3:$B$1315, "&lt;=" &amp; $A128, DataRegularSeason20242025!$D$3:$D$1315, G$1)+SUMIFS(DataRegularSeason20242025!$AB$3:$AB$1315,DataRegularSeason20242025!$B$3:$B$1315, "&lt;=" &amp; $A128, DataRegularSeason20242025!$E$3:$E$1315, G$1)</f>
        <v>51</v>
      </c>
      <c r="H128" s="2">
        <f>SUMIFS(DataRegularSeason20242025!$AA$3:$AA$1315,DataRegularSeason20242025!$B$3:$B$1315, "&lt;=" &amp; $A128, DataRegularSeason20242025!$D$3:$D$1315, H$1)+SUMIFS(DataRegularSeason20242025!$AB$3:$AB$1315,DataRegularSeason20242025!$B$3:$B$1315, "&lt;=" &amp; $A128, DataRegularSeason20242025!$E$3:$E$1315, H$1)</f>
        <v>34</v>
      </c>
      <c r="I128" s="2">
        <f>SUMIFS(DataRegularSeason20242025!$AA$3:$AA$1315,DataRegularSeason20242025!$B$3:$B$1315, "&lt;=" &amp; $A128, DataRegularSeason20242025!$D$3:$D$1315, I$1)+SUMIFS(DataRegularSeason20242025!$AB$3:$AB$1315,DataRegularSeason20242025!$B$3:$B$1315, "&lt;=" &amp; $A128, DataRegularSeason20242025!$E$3:$E$1315, I$1)</f>
        <v>57</v>
      </c>
      <c r="J128" s="2">
        <f>SUMIFS(DataRegularSeason20242025!$AA$3:$AA$1315,DataRegularSeason20242025!$B$3:$B$1315, "&lt;=" &amp; $A128, DataRegularSeason20242025!$D$3:$D$1315, J$1)+SUMIFS(DataRegularSeason20242025!$AB$3:$AB$1315,DataRegularSeason20242025!$B$3:$B$1315, "&lt;=" &amp; $A128, DataRegularSeason20242025!$E$3:$E$1315, J$1)</f>
        <v>59</v>
      </c>
      <c r="K128" s="2">
        <f>SUMIFS(DataRegularSeason20242025!$AA$3:$AA$1315,DataRegularSeason20242025!$B$3:$B$1315, "&lt;=" &amp; $A128, DataRegularSeason20242025!$D$3:$D$1315, K$1)+SUMIFS(DataRegularSeason20242025!$AB$3:$AB$1315,DataRegularSeason20242025!$B$3:$B$1315, "&lt;=" &amp; $A128, DataRegularSeason20242025!$E$3:$E$1315, K$1)</f>
        <v>47</v>
      </c>
      <c r="L128" s="2">
        <f>SUMIFS(DataRegularSeason20242025!$AA$3:$AA$1315,DataRegularSeason20242025!$B$3:$B$1315, "&lt;=" &amp; $A128, DataRegularSeason20242025!$D$3:$D$1315, L$1)+SUMIFS(DataRegularSeason20242025!$AB$3:$AB$1315,DataRegularSeason20242025!$B$3:$B$1315, "&lt;=" &amp; $A128, DataRegularSeason20242025!$E$3:$E$1315, L$1)</f>
        <v>61</v>
      </c>
      <c r="M128" s="2">
        <f>SUMIFS(DataRegularSeason20242025!$AA$3:$AA$1315,DataRegularSeason20242025!$B$3:$B$1315, "&lt;=" &amp; $A128, DataRegularSeason20242025!$D$3:$D$1315, M$1)+SUMIFS(DataRegularSeason20242025!$AB$3:$AB$1315,DataRegularSeason20242025!$B$3:$B$1315, "&lt;=" &amp; $A128, DataRegularSeason20242025!$E$3:$E$1315, M$1)</f>
        <v>57</v>
      </c>
      <c r="N128" s="2">
        <f>SUMIFS(DataRegularSeason20242025!$AA$3:$AA$1315,DataRegularSeason20242025!$B$3:$B$1315, "&lt;=" &amp; $A128, DataRegularSeason20242025!$D$3:$D$1315, N$1)+SUMIFS(DataRegularSeason20242025!$AB$3:$AB$1315,DataRegularSeason20242025!$B$3:$B$1315, "&lt;=" &amp; $A128, DataRegularSeason20242025!$E$3:$E$1315, N$1)</f>
        <v>55</v>
      </c>
      <c r="O128" s="2">
        <f>SUMIFS(DataRegularSeason20242025!$AA$3:$AA$1315,DataRegularSeason20242025!$B$3:$B$1315, "&lt;=" &amp; $A128, DataRegularSeason20242025!$D$3:$D$1315, O$1)+SUMIFS(DataRegularSeason20242025!$AB$3:$AB$1315,DataRegularSeason20242025!$B$3:$B$1315, "&lt;=" &amp; $A128, DataRegularSeason20242025!$E$3:$E$1315, O$1)</f>
        <v>60</v>
      </c>
      <c r="P128" s="2">
        <f>SUMIFS(DataRegularSeason20242025!$AA$3:$AA$1315,DataRegularSeason20242025!$B$3:$B$1315, "&lt;=" &amp; $A128, DataRegularSeason20242025!$D$3:$D$1315, P$1)+SUMIFS(DataRegularSeason20242025!$AB$3:$AB$1315,DataRegularSeason20242025!$B$3:$B$1315, "&lt;=" &amp; $A128, DataRegularSeason20242025!$E$3:$E$1315, P$1)</f>
        <v>52</v>
      </c>
      <c r="Q128" s="2">
        <f>SUMIFS(DataRegularSeason20242025!$AA$3:$AA$1315,DataRegularSeason20242025!$B$3:$B$1315, "&lt;=" &amp; $A128, DataRegularSeason20242025!$D$3:$D$1315, Q$1)+SUMIFS(DataRegularSeason20242025!$AB$3:$AB$1315,DataRegularSeason20242025!$B$3:$B$1315, "&lt;=" &amp; $A128, DataRegularSeason20242025!$E$3:$E$1315, Q$1)</f>
        <v>58</v>
      </c>
      <c r="R128" s="2">
        <f>SUMIFS(DataRegularSeason20242025!$AA$3:$AA$1315,DataRegularSeason20242025!$B$3:$B$1315, "&lt;=" &amp; $A128, DataRegularSeason20242025!$D$3:$D$1315, R$1)+SUMIFS(DataRegularSeason20242025!$AB$3:$AB$1315,DataRegularSeason20242025!$B$3:$B$1315, "&lt;=" &amp; $A128, DataRegularSeason20242025!$E$3:$E$1315, R$1)</f>
        <v>41</v>
      </c>
      <c r="S128" s="2">
        <f>SUMIFS(DataRegularSeason20242025!$AA$3:$AA$1315,DataRegularSeason20242025!$B$3:$B$1315, "&lt;=" &amp; $A128, DataRegularSeason20242025!$D$3:$D$1315, S$1)+SUMIFS(DataRegularSeason20242025!$AB$3:$AB$1315,DataRegularSeason20242025!$B$3:$B$1315, "&lt;=" &amp; $A128, DataRegularSeason20242025!$E$3:$E$1315, S$1)</f>
        <v>45</v>
      </c>
      <c r="T128" s="2">
        <f>SUMIFS(DataRegularSeason20242025!$AA$3:$AA$1315,DataRegularSeason20242025!$B$3:$B$1315, "&lt;=" &amp; $A128, DataRegularSeason20242025!$D$3:$D$1315, T$1)+SUMIFS(DataRegularSeason20242025!$AB$3:$AB$1315,DataRegularSeason20242025!$B$3:$B$1315, "&lt;=" &amp; $A128, DataRegularSeason20242025!$E$3:$E$1315, T$1)</f>
        <v>50</v>
      </c>
      <c r="U128" s="2">
        <f>SUMIFS(DataRegularSeason20242025!$AA$3:$AA$1315,DataRegularSeason20242025!$B$3:$B$1315, "&lt;=" &amp; $A128, DataRegularSeason20242025!$D$3:$D$1315, U$1)+SUMIFS(DataRegularSeason20242025!$AB$3:$AB$1315,DataRegularSeason20242025!$B$3:$B$1315, "&lt;=" &amp; $A128, DataRegularSeason20242025!$E$3:$E$1315, U$1)</f>
        <v>52</v>
      </c>
      <c r="V128" s="2">
        <f>SUMIFS(DataRegularSeason20242025!$AA$3:$AA$1315,DataRegularSeason20242025!$B$3:$B$1315, "&lt;=" &amp; $A128, DataRegularSeason20242025!$D$3:$D$1315, V$1)+SUMIFS(DataRegularSeason20242025!$AB$3:$AB$1315,DataRegularSeason20242025!$B$3:$B$1315, "&lt;=" &amp; $A128, DataRegularSeason20242025!$E$3:$E$1315, V$1)</f>
        <v>50</v>
      </c>
      <c r="W128" s="2">
        <f>SUMIFS(DataRegularSeason20242025!$AA$3:$AA$1315,DataRegularSeason20242025!$B$3:$B$1315, "&lt;=" &amp; $A128, DataRegularSeason20242025!$D$3:$D$1315, W$1)+SUMIFS(DataRegularSeason20242025!$AB$3:$AB$1315,DataRegularSeason20242025!$B$3:$B$1315, "&lt;=" &amp; $A128, DataRegularSeason20242025!$E$3:$E$1315, W$1)</f>
        <v>48</v>
      </c>
      <c r="X128" s="2">
        <f>SUMIFS(DataRegularSeason20242025!$AA$3:$AA$1315,DataRegularSeason20242025!$B$3:$B$1315, "&lt;=" &amp; $A128, DataRegularSeason20242025!$D$3:$D$1315, X$1)+SUMIFS(DataRegularSeason20242025!$AB$3:$AB$1315,DataRegularSeason20242025!$B$3:$B$1315, "&lt;=" &amp; $A128, DataRegularSeason20242025!$E$3:$E$1315, X$1)</f>
        <v>45</v>
      </c>
      <c r="Y128" s="2">
        <f>SUMIFS(DataRegularSeason20242025!$AA$3:$AA$1315,DataRegularSeason20242025!$B$3:$B$1315, "&lt;=" &amp; $A128, DataRegularSeason20242025!$D$3:$D$1315, Y$1)+SUMIFS(DataRegularSeason20242025!$AB$3:$AB$1315,DataRegularSeason20242025!$B$3:$B$1315, "&lt;=" &amp; $A128, DataRegularSeason20242025!$E$3:$E$1315, Y$1)</f>
        <v>34</v>
      </c>
      <c r="Z128" s="2">
        <f>SUMIFS(DataRegularSeason20242025!$AA$3:$AA$1315,DataRegularSeason20242025!$B$3:$B$1315, "&lt;=" &amp; $A128, DataRegularSeason20242025!$D$3:$D$1315, Z$1)+SUMIFS(DataRegularSeason20242025!$AB$3:$AB$1315,DataRegularSeason20242025!$B$3:$B$1315, "&lt;=" &amp; $A128, DataRegularSeason20242025!$E$3:$E$1315, Z$1)</f>
        <v>50</v>
      </c>
      <c r="AA128" s="2">
        <f>SUMIFS(DataRegularSeason20242025!$AA$3:$AA$1315,DataRegularSeason20242025!$B$3:$B$1315, "&lt;=" &amp; $A128, DataRegularSeason20242025!$D$3:$D$1315, AA$1)+SUMIFS(DataRegularSeason20242025!$AB$3:$AB$1315,DataRegularSeason20242025!$B$3:$B$1315, "&lt;=" &amp; $A128, DataRegularSeason20242025!$E$3:$E$1315, AA$1)</f>
        <v>53</v>
      </c>
      <c r="AB128" s="2">
        <f>SUMIFS(DataRegularSeason20242025!$AA$3:$AA$1315,DataRegularSeason20242025!$B$3:$B$1315, "&lt;=" &amp; $A128, DataRegularSeason20242025!$D$3:$D$1315, AB$1)+SUMIFS(DataRegularSeason20242025!$AB$3:$AB$1315,DataRegularSeason20242025!$B$3:$B$1315, "&lt;=" &amp; $A128, DataRegularSeason20242025!$E$3:$E$1315, AB$1)</f>
        <v>60</v>
      </c>
      <c r="AC128" s="2">
        <f>SUMIFS(DataRegularSeason20242025!$AA$3:$AA$1315,DataRegularSeason20242025!$B$3:$B$1315, "&lt;=" &amp; $A128, DataRegularSeason20242025!$D$3:$D$1315, AC$1)+SUMIFS(DataRegularSeason20242025!$AB$3:$AB$1315,DataRegularSeason20242025!$B$3:$B$1315, "&lt;=" &amp; $A128, DataRegularSeason20242025!$E$3:$E$1315, AC$1)</f>
        <v>47</v>
      </c>
      <c r="AD128" s="2">
        <f>SUMIFS(DataRegularSeason20242025!$AA$3:$AA$1315,DataRegularSeason20242025!$B$3:$B$1315, "&lt;=" &amp; $A128, DataRegularSeason20242025!$D$3:$D$1315, AD$1)+SUMIFS(DataRegularSeason20242025!$AB$3:$AB$1315,DataRegularSeason20242025!$B$3:$B$1315, "&lt;=" &amp; $A128, DataRegularSeason20242025!$E$3:$E$1315, AD$1)</f>
        <v>50</v>
      </c>
      <c r="AE128" s="2">
        <f>SUMIFS(DataRegularSeason20242025!$AA$3:$AA$1315,DataRegularSeason20242025!$B$3:$B$1315, "&lt;=" &amp; $A128, DataRegularSeason20242025!$D$3:$D$1315, AE$1)+SUMIFS(DataRegularSeason20242025!$AB$3:$AB$1315,DataRegularSeason20242025!$B$3:$B$1315, "&lt;=" &amp; $A128, DataRegularSeason20242025!$E$3:$E$1315, AE$1)</f>
        <v>62</v>
      </c>
      <c r="AF128" s="2">
        <f>SUMIFS(DataRegularSeason20242025!$AA$3:$AA$1315,DataRegularSeason20242025!$B$3:$B$1315, "&lt;=" &amp; $A128, DataRegularSeason20242025!$D$3:$D$1315, AF$1)+SUMIFS(DataRegularSeason20242025!$AB$3:$AB$1315,DataRegularSeason20242025!$B$3:$B$1315, "&lt;=" &amp; $A128, DataRegularSeason20242025!$E$3:$E$1315, AF$1)</f>
        <v>65</v>
      </c>
      <c r="AG128" s="2">
        <f>SUMIFS(DataRegularSeason20242025!$AA$3:$AA$1315,DataRegularSeason20242025!$B$3:$B$1315, "&lt;=" &amp; $A128, DataRegularSeason20242025!$D$3:$D$1315, AG$1)+SUMIFS(DataRegularSeason20242025!$AB$3:$AB$1315,DataRegularSeason20242025!$B$3:$B$1315, "&lt;=" &amp; $A128, DataRegularSeason20242025!$E$3:$E$1315, AG$1)</f>
        <v>67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42</v>
      </c>
      <c r="C129" s="2">
        <f>SUMIFS(DataRegularSeason20242025!$AA$3:$AA$1315,DataRegularSeason20242025!$B$3:$B$1315, "&lt;=" &amp; $A129, DataRegularSeason20242025!$D$3:$D$1315, C$1)+SUMIFS(DataRegularSeason20242025!$AB$3:$AB$1315,DataRegularSeason20242025!$B$3:$B$1315, "&lt;=" &amp; $A129, DataRegularSeason20242025!$E$3:$E$1315, C$1)</f>
        <v>52</v>
      </c>
      <c r="D129" s="2">
        <f>SUMIFS(DataRegularSeason20242025!$AA$3:$AA$1315,DataRegularSeason20242025!$B$3:$B$1315, "&lt;=" &amp; $A129, DataRegularSeason20242025!$D$3:$D$1315, D$1)+SUMIFS(DataRegularSeason20242025!$AB$3:$AB$1315,DataRegularSeason20242025!$B$3:$B$1315, "&lt;=" &amp; $A129, DataRegularSeason20242025!$E$3:$E$1315, D$1)</f>
        <v>39</v>
      </c>
      <c r="E129" s="2">
        <f>SUMIFS(DataRegularSeason20242025!$AA$3:$AA$1315,DataRegularSeason20242025!$B$3:$B$1315, "&lt;=" &amp; $A129, DataRegularSeason20242025!$D$3:$D$1315, E$1)+SUMIFS(DataRegularSeason20242025!$AB$3:$AB$1315,DataRegularSeason20242025!$B$3:$B$1315, "&lt;=" &amp; $A129, DataRegularSeason20242025!$E$3:$E$1315, E$1)</f>
        <v>59</v>
      </c>
      <c r="F129" s="2">
        <f>SUMIFS(DataRegularSeason20242025!$AA$3:$AA$1315,DataRegularSeason20242025!$B$3:$B$1315, "&lt;=" &amp; $A129, DataRegularSeason20242025!$D$3:$D$1315, F$1)+SUMIFS(DataRegularSeason20242025!$AB$3:$AB$1315,DataRegularSeason20242025!$B$3:$B$1315, "&lt;=" &amp; $A129, DataRegularSeason20242025!$E$3:$E$1315, F$1)</f>
        <v>51</v>
      </c>
      <c r="G129" s="2">
        <f>SUMIFS(DataRegularSeason20242025!$AA$3:$AA$1315,DataRegularSeason20242025!$B$3:$B$1315, "&lt;=" &amp; $A129, DataRegularSeason20242025!$D$3:$D$1315, G$1)+SUMIFS(DataRegularSeason20242025!$AB$3:$AB$1315,DataRegularSeason20242025!$B$3:$B$1315, "&lt;=" &amp; $A129, DataRegularSeason20242025!$E$3:$E$1315, G$1)</f>
        <v>51</v>
      </c>
      <c r="H129" s="2">
        <f>SUMIFS(DataRegularSeason20242025!$AA$3:$AA$1315,DataRegularSeason20242025!$B$3:$B$1315, "&lt;=" &amp; $A129, DataRegularSeason20242025!$D$3:$D$1315, H$1)+SUMIFS(DataRegularSeason20242025!$AB$3:$AB$1315,DataRegularSeason20242025!$B$3:$B$1315, "&lt;=" &amp; $A129, DataRegularSeason20242025!$E$3:$E$1315, H$1)</f>
        <v>34</v>
      </c>
      <c r="I129" s="2">
        <f>SUMIFS(DataRegularSeason20242025!$AA$3:$AA$1315,DataRegularSeason20242025!$B$3:$B$1315, "&lt;=" &amp; $A129, DataRegularSeason20242025!$D$3:$D$1315, I$1)+SUMIFS(DataRegularSeason20242025!$AB$3:$AB$1315,DataRegularSeason20242025!$B$3:$B$1315, "&lt;=" &amp; $A129, DataRegularSeason20242025!$E$3:$E$1315, I$1)</f>
        <v>57</v>
      </c>
      <c r="J129" s="2">
        <f>SUMIFS(DataRegularSeason20242025!$AA$3:$AA$1315,DataRegularSeason20242025!$B$3:$B$1315, "&lt;=" &amp; $A129, DataRegularSeason20242025!$D$3:$D$1315, J$1)+SUMIFS(DataRegularSeason20242025!$AB$3:$AB$1315,DataRegularSeason20242025!$B$3:$B$1315, "&lt;=" &amp; $A129, DataRegularSeason20242025!$E$3:$E$1315, J$1)</f>
        <v>59</v>
      </c>
      <c r="K129" s="2">
        <f>SUMIFS(DataRegularSeason20242025!$AA$3:$AA$1315,DataRegularSeason20242025!$B$3:$B$1315, "&lt;=" &amp; $A129, DataRegularSeason20242025!$D$3:$D$1315, K$1)+SUMIFS(DataRegularSeason20242025!$AB$3:$AB$1315,DataRegularSeason20242025!$B$3:$B$1315, "&lt;=" &amp; $A129, DataRegularSeason20242025!$E$3:$E$1315, K$1)</f>
        <v>47</v>
      </c>
      <c r="L129" s="2">
        <f>SUMIFS(DataRegularSeason20242025!$AA$3:$AA$1315,DataRegularSeason20242025!$B$3:$B$1315, "&lt;=" &amp; $A129, DataRegularSeason20242025!$D$3:$D$1315, L$1)+SUMIFS(DataRegularSeason20242025!$AB$3:$AB$1315,DataRegularSeason20242025!$B$3:$B$1315, "&lt;=" &amp; $A129, DataRegularSeason20242025!$E$3:$E$1315, L$1)</f>
        <v>61</v>
      </c>
      <c r="M129" s="2">
        <f>SUMIFS(DataRegularSeason20242025!$AA$3:$AA$1315,DataRegularSeason20242025!$B$3:$B$1315, "&lt;=" &amp; $A129, DataRegularSeason20242025!$D$3:$D$1315, M$1)+SUMIFS(DataRegularSeason20242025!$AB$3:$AB$1315,DataRegularSeason20242025!$B$3:$B$1315, "&lt;=" &amp; $A129, DataRegularSeason20242025!$E$3:$E$1315, M$1)</f>
        <v>57</v>
      </c>
      <c r="N129" s="2">
        <f>SUMIFS(DataRegularSeason20242025!$AA$3:$AA$1315,DataRegularSeason20242025!$B$3:$B$1315, "&lt;=" &amp; $A129, DataRegularSeason20242025!$D$3:$D$1315, N$1)+SUMIFS(DataRegularSeason20242025!$AB$3:$AB$1315,DataRegularSeason20242025!$B$3:$B$1315, "&lt;=" &amp; $A129, DataRegularSeason20242025!$E$3:$E$1315, N$1)</f>
        <v>55</v>
      </c>
      <c r="O129" s="2">
        <f>SUMIFS(DataRegularSeason20242025!$AA$3:$AA$1315,DataRegularSeason20242025!$B$3:$B$1315, "&lt;=" &amp; $A129, DataRegularSeason20242025!$D$3:$D$1315, O$1)+SUMIFS(DataRegularSeason20242025!$AB$3:$AB$1315,DataRegularSeason20242025!$B$3:$B$1315, "&lt;=" &amp; $A129, DataRegularSeason20242025!$E$3:$E$1315, O$1)</f>
        <v>60</v>
      </c>
      <c r="P129" s="2">
        <f>SUMIFS(DataRegularSeason20242025!$AA$3:$AA$1315,DataRegularSeason20242025!$B$3:$B$1315, "&lt;=" &amp; $A129, DataRegularSeason20242025!$D$3:$D$1315, P$1)+SUMIFS(DataRegularSeason20242025!$AB$3:$AB$1315,DataRegularSeason20242025!$B$3:$B$1315, "&lt;=" &amp; $A129, DataRegularSeason20242025!$E$3:$E$1315, P$1)</f>
        <v>52</v>
      </c>
      <c r="Q129" s="2">
        <f>SUMIFS(DataRegularSeason20242025!$AA$3:$AA$1315,DataRegularSeason20242025!$B$3:$B$1315, "&lt;=" &amp; $A129, DataRegularSeason20242025!$D$3:$D$1315, Q$1)+SUMIFS(DataRegularSeason20242025!$AB$3:$AB$1315,DataRegularSeason20242025!$B$3:$B$1315, "&lt;=" &amp; $A129, DataRegularSeason20242025!$E$3:$E$1315, Q$1)</f>
        <v>58</v>
      </c>
      <c r="R129" s="2">
        <f>SUMIFS(DataRegularSeason20242025!$AA$3:$AA$1315,DataRegularSeason20242025!$B$3:$B$1315, "&lt;=" &amp; $A129, DataRegularSeason20242025!$D$3:$D$1315, R$1)+SUMIFS(DataRegularSeason20242025!$AB$3:$AB$1315,DataRegularSeason20242025!$B$3:$B$1315, "&lt;=" &amp; $A129, DataRegularSeason20242025!$E$3:$E$1315, R$1)</f>
        <v>41</v>
      </c>
      <c r="S129" s="2">
        <f>SUMIFS(DataRegularSeason20242025!$AA$3:$AA$1315,DataRegularSeason20242025!$B$3:$B$1315, "&lt;=" &amp; $A129, DataRegularSeason20242025!$D$3:$D$1315, S$1)+SUMIFS(DataRegularSeason20242025!$AB$3:$AB$1315,DataRegularSeason20242025!$B$3:$B$1315, "&lt;=" &amp; $A129, DataRegularSeason20242025!$E$3:$E$1315, S$1)</f>
        <v>45</v>
      </c>
      <c r="T129" s="2">
        <f>SUMIFS(DataRegularSeason20242025!$AA$3:$AA$1315,DataRegularSeason20242025!$B$3:$B$1315, "&lt;=" &amp; $A129, DataRegularSeason20242025!$D$3:$D$1315, T$1)+SUMIFS(DataRegularSeason20242025!$AB$3:$AB$1315,DataRegularSeason20242025!$B$3:$B$1315, "&lt;=" &amp; $A129, DataRegularSeason20242025!$E$3:$E$1315, T$1)</f>
        <v>50</v>
      </c>
      <c r="U129" s="2">
        <f>SUMIFS(DataRegularSeason20242025!$AA$3:$AA$1315,DataRegularSeason20242025!$B$3:$B$1315, "&lt;=" &amp; $A129, DataRegularSeason20242025!$D$3:$D$1315, U$1)+SUMIFS(DataRegularSeason20242025!$AB$3:$AB$1315,DataRegularSeason20242025!$B$3:$B$1315, "&lt;=" &amp; $A129, DataRegularSeason20242025!$E$3:$E$1315, U$1)</f>
        <v>52</v>
      </c>
      <c r="V129" s="2">
        <f>SUMIFS(DataRegularSeason20242025!$AA$3:$AA$1315,DataRegularSeason20242025!$B$3:$B$1315, "&lt;=" &amp; $A129, DataRegularSeason20242025!$D$3:$D$1315, V$1)+SUMIFS(DataRegularSeason20242025!$AB$3:$AB$1315,DataRegularSeason20242025!$B$3:$B$1315, "&lt;=" &amp; $A129, DataRegularSeason20242025!$E$3:$E$1315, V$1)</f>
        <v>50</v>
      </c>
      <c r="W129" s="2">
        <f>SUMIFS(DataRegularSeason20242025!$AA$3:$AA$1315,DataRegularSeason20242025!$B$3:$B$1315, "&lt;=" &amp; $A129, DataRegularSeason20242025!$D$3:$D$1315, W$1)+SUMIFS(DataRegularSeason20242025!$AB$3:$AB$1315,DataRegularSeason20242025!$B$3:$B$1315, "&lt;=" &amp; $A129, DataRegularSeason20242025!$E$3:$E$1315, W$1)</f>
        <v>48</v>
      </c>
      <c r="X129" s="2">
        <f>SUMIFS(DataRegularSeason20242025!$AA$3:$AA$1315,DataRegularSeason20242025!$B$3:$B$1315, "&lt;=" &amp; $A129, DataRegularSeason20242025!$D$3:$D$1315, X$1)+SUMIFS(DataRegularSeason20242025!$AB$3:$AB$1315,DataRegularSeason20242025!$B$3:$B$1315, "&lt;=" &amp; $A129, DataRegularSeason20242025!$E$3:$E$1315, X$1)</f>
        <v>45</v>
      </c>
      <c r="Y129" s="2">
        <f>SUMIFS(DataRegularSeason20242025!$AA$3:$AA$1315,DataRegularSeason20242025!$B$3:$B$1315, "&lt;=" &amp; $A129, DataRegularSeason20242025!$D$3:$D$1315, Y$1)+SUMIFS(DataRegularSeason20242025!$AB$3:$AB$1315,DataRegularSeason20242025!$B$3:$B$1315, "&lt;=" &amp; $A129, DataRegularSeason20242025!$E$3:$E$1315, Y$1)</f>
        <v>34</v>
      </c>
      <c r="Z129" s="2">
        <f>SUMIFS(DataRegularSeason20242025!$AA$3:$AA$1315,DataRegularSeason20242025!$B$3:$B$1315, "&lt;=" &amp; $A129, DataRegularSeason20242025!$D$3:$D$1315, Z$1)+SUMIFS(DataRegularSeason20242025!$AB$3:$AB$1315,DataRegularSeason20242025!$B$3:$B$1315, "&lt;=" &amp; $A129, DataRegularSeason20242025!$E$3:$E$1315, Z$1)</f>
        <v>50</v>
      </c>
      <c r="AA129" s="2">
        <f>SUMIFS(DataRegularSeason20242025!$AA$3:$AA$1315,DataRegularSeason20242025!$B$3:$B$1315, "&lt;=" &amp; $A129, DataRegularSeason20242025!$D$3:$D$1315, AA$1)+SUMIFS(DataRegularSeason20242025!$AB$3:$AB$1315,DataRegularSeason20242025!$B$3:$B$1315, "&lt;=" &amp; $A129, DataRegularSeason20242025!$E$3:$E$1315, AA$1)</f>
        <v>53</v>
      </c>
      <c r="AB129" s="2">
        <f>SUMIFS(DataRegularSeason20242025!$AA$3:$AA$1315,DataRegularSeason20242025!$B$3:$B$1315, "&lt;=" &amp; $A129, DataRegularSeason20242025!$D$3:$D$1315, AB$1)+SUMIFS(DataRegularSeason20242025!$AB$3:$AB$1315,DataRegularSeason20242025!$B$3:$B$1315, "&lt;=" &amp; $A129, DataRegularSeason20242025!$E$3:$E$1315, AB$1)</f>
        <v>60</v>
      </c>
      <c r="AC129" s="2">
        <f>SUMIFS(DataRegularSeason20242025!$AA$3:$AA$1315,DataRegularSeason20242025!$B$3:$B$1315, "&lt;=" &amp; $A129, DataRegularSeason20242025!$D$3:$D$1315, AC$1)+SUMIFS(DataRegularSeason20242025!$AB$3:$AB$1315,DataRegularSeason20242025!$B$3:$B$1315, "&lt;=" &amp; $A129, DataRegularSeason20242025!$E$3:$E$1315, AC$1)</f>
        <v>47</v>
      </c>
      <c r="AD129" s="2">
        <f>SUMIFS(DataRegularSeason20242025!$AA$3:$AA$1315,DataRegularSeason20242025!$B$3:$B$1315, "&lt;=" &amp; $A129, DataRegularSeason20242025!$D$3:$D$1315, AD$1)+SUMIFS(DataRegularSeason20242025!$AB$3:$AB$1315,DataRegularSeason20242025!$B$3:$B$1315, "&lt;=" &amp; $A129, DataRegularSeason20242025!$E$3:$E$1315, AD$1)</f>
        <v>50</v>
      </c>
      <c r="AE129" s="2">
        <f>SUMIFS(DataRegularSeason20242025!$AA$3:$AA$1315,DataRegularSeason20242025!$B$3:$B$1315, "&lt;=" &amp; $A129, DataRegularSeason20242025!$D$3:$D$1315, AE$1)+SUMIFS(DataRegularSeason20242025!$AB$3:$AB$1315,DataRegularSeason20242025!$B$3:$B$1315, "&lt;=" &amp; $A129, DataRegularSeason20242025!$E$3:$E$1315, AE$1)</f>
        <v>62</v>
      </c>
      <c r="AF129" s="2">
        <f>SUMIFS(DataRegularSeason20242025!$AA$3:$AA$1315,DataRegularSeason20242025!$B$3:$B$1315, "&lt;=" &amp; $A129, DataRegularSeason20242025!$D$3:$D$1315, AF$1)+SUMIFS(DataRegularSeason20242025!$AB$3:$AB$1315,DataRegularSeason20242025!$B$3:$B$1315, "&lt;=" &amp; $A129, DataRegularSeason20242025!$E$3:$E$1315, AF$1)</f>
        <v>65</v>
      </c>
      <c r="AG129" s="2">
        <f>SUMIFS(DataRegularSeason20242025!$AA$3:$AA$1315,DataRegularSeason20242025!$B$3:$B$1315, "&lt;=" &amp; $A129, DataRegularSeason20242025!$D$3:$D$1315, AG$1)+SUMIFS(DataRegularSeason20242025!$AB$3:$AB$1315,DataRegularSeason20242025!$B$3:$B$1315, "&lt;=" &amp; $A129, DataRegularSeason20242025!$E$3:$E$1315, AG$1)</f>
        <v>67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42</v>
      </c>
      <c r="C130" s="2">
        <f>SUMIFS(DataRegularSeason20242025!$AA$3:$AA$1315,DataRegularSeason20242025!$B$3:$B$1315, "&lt;=" &amp; $A130, DataRegularSeason20242025!$D$3:$D$1315, C$1)+SUMIFS(DataRegularSeason20242025!$AB$3:$AB$1315,DataRegularSeason20242025!$B$3:$B$1315, "&lt;=" &amp; $A130, DataRegularSeason20242025!$E$3:$E$1315, C$1)</f>
        <v>52</v>
      </c>
      <c r="D130" s="2">
        <f>SUMIFS(DataRegularSeason20242025!$AA$3:$AA$1315,DataRegularSeason20242025!$B$3:$B$1315, "&lt;=" &amp; $A130, DataRegularSeason20242025!$D$3:$D$1315, D$1)+SUMIFS(DataRegularSeason20242025!$AB$3:$AB$1315,DataRegularSeason20242025!$B$3:$B$1315, "&lt;=" &amp; $A130, DataRegularSeason20242025!$E$3:$E$1315, D$1)</f>
        <v>39</v>
      </c>
      <c r="E130" s="2">
        <f>SUMIFS(DataRegularSeason20242025!$AA$3:$AA$1315,DataRegularSeason20242025!$B$3:$B$1315, "&lt;=" &amp; $A130, DataRegularSeason20242025!$D$3:$D$1315, E$1)+SUMIFS(DataRegularSeason20242025!$AB$3:$AB$1315,DataRegularSeason20242025!$B$3:$B$1315, "&lt;=" &amp; $A130, DataRegularSeason20242025!$E$3:$E$1315, E$1)</f>
        <v>59</v>
      </c>
      <c r="F130" s="2">
        <f>SUMIFS(DataRegularSeason20242025!$AA$3:$AA$1315,DataRegularSeason20242025!$B$3:$B$1315, "&lt;=" &amp; $A130, DataRegularSeason20242025!$D$3:$D$1315, F$1)+SUMIFS(DataRegularSeason20242025!$AB$3:$AB$1315,DataRegularSeason20242025!$B$3:$B$1315, "&lt;=" &amp; $A130, DataRegularSeason20242025!$E$3:$E$1315, F$1)</f>
        <v>51</v>
      </c>
      <c r="G130" s="2">
        <f>SUMIFS(DataRegularSeason20242025!$AA$3:$AA$1315,DataRegularSeason20242025!$B$3:$B$1315, "&lt;=" &amp; $A130, DataRegularSeason20242025!$D$3:$D$1315, G$1)+SUMIFS(DataRegularSeason20242025!$AB$3:$AB$1315,DataRegularSeason20242025!$B$3:$B$1315, "&lt;=" &amp; $A130, DataRegularSeason20242025!$E$3:$E$1315, G$1)</f>
        <v>51</v>
      </c>
      <c r="H130" s="2">
        <f>SUMIFS(DataRegularSeason20242025!$AA$3:$AA$1315,DataRegularSeason20242025!$B$3:$B$1315, "&lt;=" &amp; $A130, DataRegularSeason20242025!$D$3:$D$1315, H$1)+SUMIFS(DataRegularSeason20242025!$AB$3:$AB$1315,DataRegularSeason20242025!$B$3:$B$1315, "&lt;=" &amp; $A130, DataRegularSeason20242025!$E$3:$E$1315, H$1)</f>
        <v>34</v>
      </c>
      <c r="I130" s="2">
        <f>SUMIFS(DataRegularSeason20242025!$AA$3:$AA$1315,DataRegularSeason20242025!$B$3:$B$1315, "&lt;=" &amp; $A130, DataRegularSeason20242025!$D$3:$D$1315, I$1)+SUMIFS(DataRegularSeason20242025!$AB$3:$AB$1315,DataRegularSeason20242025!$B$3:$B$1315, "&lt;=" &amp; $A130, DataRegularSeason20242025!$E$3:$E$1315, I$1)</f>
        <v>57</v>
      </c>
      <c r="J130" s="2">
        <f>SUMIFS(DataRegularSeason20242025!$AA$3:$AA$1315,DataRegularSeason20242025!$B$3:$B$1315, "&lt;=" &amp; $A130, DataRegularSeason20242025!$D$3:$D$1315, J$1)+SUMIFS(DataRegularSeason20242025!$AB$3:$AB$1315,DataRegularSeason20242025!$B$3:$B$1315, "&lt;=" &amp; $A130, DataRegularSeason20242025!$E$3:$E$1315, J$1)</f>
        <v>59</v>
      </c>
      <c r="K130" s="2">
        <f>SUMIFS(DataRegularSeason20242025!$AA$3:$AA$1315,DataRegularSeason20242025!$B$3:$B$1315, "&lt;=" &amp; $A130, DataRegularSeason20242025!$D$3:$D$1315, K$1)+SUMIFS(DataRegularSeason20242025!$AB$3:$AB$1315,DataRegularSeason20242025!$B$3:$B$1315, "&lt;=" &amp; $A130, DataRegularSeason20242025!$E$3:$E$1315, K$1)</f>
        <v>47</v>
      </c>
      <c r="L130" s="2">
        <f>SUMIFS(DataRegularSeason20242025!$AA$3:$AA$1315,DataRegularSeason20242025!$B$3:$B$1315, "&lt;=" &amp; $A130, DataRegularSeason20242025!$D$3:$D$1315, L$1)+SUMIFS(DataRegularSeason20242025!$AB$3:$AB$1315,DataRegularSeason20242025!$B$3:$B$1315, "&lt;=" &amp; $A130, DataRegularSeason20242025!$E$3:$E$1315, L$1)</f>
        <v>61</v>
      </c>
      <c r="M130" s="2">
        <f>SUMIFS(DataRegularSeason20242025!$AA$3:$AA$1315,DataRegularSeason20242025!$B$3:$B$1315, "&lt;=" &amp; $A130, DataRegularSeason20242025!$D$3:$D$1315, M$1)+SUMIFS(DataRegularSeason20242025!$AB$3:$AB$1315,DataRegularSeason20242025!$B$3:$B$1315, "&lt;=" &amp; $A130, DataRegularSeason20242025!$E$3:$E$1315, M$1)</f>
        <v>57</v>
      </c>
      <c r="N130" s="2">
        <f>SUMIFS(DataRegularSeason20242025!$AA$3:$AA$1315,DataRegularSeason20242025!$B$3:$B$1315, "&lt;=" &amp; $A130, DataRegularSeason20242025!$D$3:$D$1315, N$1)+SUMIFS(DataRegularSeason20242025!$AB$3:$AB$1315,DataRegularSeason20242025!$B$3:$B$1315, "&lt;=" &amp; $A130, DataRegularSeason20242025!$E$3:$E$1315, N$1)</f>
        <v>55</v>
      </c>
      <c r="O130" s="2">
        <f>SUMIFS(DataRegularSeason20242025!$AA$3:$AA$1315,DataRegularSeason20242025!$B$3:$B$1315, "&lt;=" &amp; $A130, DataRegularSeason20242025!$D$3:$D$1315, O$1)+SUMIFS(DataRegularSeason20242025!$AB$3:$AB$1315,DataRegularSeason20242025!$B$3:$B$1315, "&lt;=" &amp; $A130, DataRegularSeason20242025!$E$3:$E$1315, O$1)</f>
        <v>60</v>
      </c>
      <c r="P130" s="2">
        <f>SUMIFS(DataRegularSeason20242025!$AA$3:$AA$1315,DataRegularSeason20242025!$B$3:$B$1315, "&lt;=" &amp; $A130, DataRegularSeason20242025!$D$3:$D$1315, P$1)+SUMIFS(DataRegularSeason20242025!$AB$3:$AB$1315,DataRegularSeason20242025!$B$3:$B$1315, "&lt;=" &amp; $A130, DataRegularSeason20242025!$E$3:$E$1315, P$1)</f>
        <v>52</v>
      </c>
      <c r="Q130" s="2">
        <f>SUMIFS(DataRegularSeason20242025!$AA$3:$AA$1315,DataRegularSeason20242025!$B$3:$B$1315, "&lt;=" &amp; $A130, DataRegularSeason20242025!$D$3:$D$1315, Q$1)+SUMIFS(DataRegularSeason20242025!$AB$3:$AB$1315,DataRegularSeason20242025!$B$3:$B$1315, "&lt;=" &amp; $A130, DataRegularSeason20242025!$E$3:$E$1315, Q$1)</f>
        <v>58</v>
      </c>
      <c r="R130" s="2">
        <f>SUMIFS(DataRegularSeason20242025!$AA$3:$AA$1315,DataRegularSeason20242025!$B$3:$B$1315, "&lt;=" &amp; $A130, DataRegularSeason20242025!$D$3:$D$1315, R$1)+SUMIFS(DataRegularSeason20242025!$AB$3:$AB$1315,DataRegularSeason20242025!$B$3:$B$1315, "&lt;=" &amp; $A130, DataRegularSeason20242025!$E$3:$E$1315, R$1)</f>
        <v>41</v>
      </c>
      <c r="S130" s="2">
        <f>SUMIFS(DataRegularSeason20242025!$AA$3:$AA$1315,DataRegularSeason20242025!$B$3:$B$1315, "&lt;=" &amp; $A130, DataRegularSeason20242025!$D$3:$D$1315, S$1)+SUMIFS(DataRegularSeason20242025!$AB$3:$AB$1315,DataRegularSeason20242025!$B$3:$B$1315, "&lt;=" &amp; $A130, DataRegularSeason20242025!$E$3:$E$1315, S$1)</f>
        <v>45</v>
      </c>
      <c r="T130" s="2">
        <f>SUMIFS(DataRegularSeason20242025!$AA$3:$AA$1315,DataRegularSeason20242025!$B$3:$B$1315, "&lt;=" &amp; $A130, DataRegularSeason20242025!$D$3:$D$1315, T$1)+SUMIFS(DataRegularSeason20242025!$AB$3:$AB$1315,DataRegularSeason20242025!$B$3:$B$1315, "&lt;=" &amp; $A130, DataRegularSeason20242025!$E$3:$E$1315, T$1)</f>
        <v>50</v>
      </c>
      <c r="U130" s="2">
        <f>SUMIFS(DataRegularSeason20242025!$AA$3:$AA$1315,DataRegularSeason20242025!$B$3:$B$1315, "&lt;=" &amp; $A130, DataRegularSeason20242025!$D$3:$D$1315, U$1)+SUMIFS(DataRegularSeason20242025!$AB$3:$AB$1315,DataRegularSeason20242025!$B$3:$B$1315, "&lt;=" &amp; $A130, DataRegularSeason20242025!$E$3:$E$1315, U$1)</f>
        <v>52</v>
      </c>
      <c r="V130" s="2">
        <f>SUMIFS(DataRegularSeason20242025!$AA$3:$AA$1315,DataRegularSeason20242025!$B$3:$B$1315, "&lt;=" &amp; $A130, DataRegularSeason20242025!$D$3:$D$1315, V$1)+SUMIFS(DataRegularSeason20242025!$AB$3:$AB$1315,DataRegularSeason20242025!$B$3:$B$1315, "&lt;=" &amp; $A130, DataRegularSeason20242025!$E$3:$E$1315, V$1)</f>
        <v>50</v>
      </c>
      <c r="W130" s="2">
        <f>SUMIFS(DataRegularSeason20242025!$AA$3:$AA$1315,DataRegularSeason20242025!$B$3:$B$1315, "&lt;=" &amp; $A130, DataRegularSeason20242025!$D$3:$D$1315, W$1)+SUMIFS(DataRegularSeason20242025!$AB$3:$AB$1315,DataRegularSeason20242025!$B$3:$B$1315, "&lt;=" &amp; $A130, DataRegularSeason20242025!$E$3:$E$1315, W$1)</f>
        <v>48</v>
      </c>
      <c r="X130" s="2">
        <f>SUMIFS(DataRegularSeason20242025!$AA$3:$AA$1315,DataRegularSeason20242025!$B$3:$B$1315, "&lt;=" &amp; $A130, DataRegularSeason20242025!$D$3:$D$1315, X$1)+SUMIFS(DataRegularSeason20242025!$AB$3:$AB$1315,DataRegularSeason20242025!$B$3:$B$1315, "&lt;=" &amp; $A130, DataRegularSeason20242025!$E$3:$E$1315, X$1)</f>
        <v>45</v>
      </c>
      <c r="Y130" s="2">
        <f>SUMIFS(DataRegularSeason20242025!$AA$3:$AA$1315,DataRegularSeason20242025!$B$3:$B$1315, "&lt;=" &amp; $A130, DataRegularSeason20242025!$D$3:$D$1315, Y$1)+SUMIFS(DataRegularSeason20242025!$AB$3:$AB$1315,DataRegularSeason20242025!$B$3:$B$1315, "&lt;=" &amp; $A130, DataRegularSeason20242025!$E$3:$E$1315, Y$1)</f>
        <v>34</v>
      </c>
      <c r="Z130" s="2">
        <f>SUMIFS(DataRegularSeason20242025!$AA$3:$AA$1315,DataRegularSeason20242025!$B$3:$B$1315, "&lt;=" &amp; $A130, DataRegularSeason20242025!$D$3:$D$1315, Z$1)+SUMIFS(DataRegularSeason20242025!$AB$3:$AB$1315,DataRegularSeason20242025!$B$3:$B$1315, "&lt;=" &amp; $A130, DataRegularSeason20242025!$E$3:$E$1315, Z$1)</f>
        <v>50</v>
      </c>
      <c r="AA130" s="2">
        <f>SUMIFS(DataRegularSeason20242025!$AA$3:$AA$1315,DataRegularSeason20242025!$B$3:$B$1315, "&lt;=" &amp; $A130, DataRegularSeason20242025!$D$3:$D$1315, AA$1)+SUMIFS(DataRegularSeason20242025!$AB$3:$AB$1315,DataRegularSeason20242025!$B$3:$B$1315, "&lt;=" &amp; $A130, DataRegularSeason20242025!$E$3:$E$1315, AA$1)</f>
        <v>53</v>
      </c>
      <c r="AB130" s="2">
        <f>SUMIFS(DataRegularSeason20242025!$AA$3:$AA$1315,DataRegularSeason20242025!$B$3:$B$1315, "&lt;=" &amp; $A130, DataRegularSeason20242025!$D$3:$D$1315, AB$1)+SUMIFS(DataRegularSeason20242025!$AB$3:$AB$1315,DataRegularSeason20242025!$B$3:$B$1315, "&lt;=" &amp; $A130, DataRegularSeason20242025!$E$3:$E$1315, AB$1)</f>
        <v>60</v>
      </c>
      <c r="AC130" s="2">
        <f>SUMIFS(DataRegularSeason20242025!$AA$3:$AA$1315,DataRegularSeason20242025!$B$3:$B$1315, "&lt;=" &amp; $A130, DataRegularSeason20242025!$D$3:$D$1315, AC$1)+SUMIFS(DataRegularSeason20242025!$AB$3:$AB$1315,DataRegularSeason20242025!$B$3:$B$1315, "&lt;=" &amp; $A130, DataRegularSeason20242025!$E$3:$E$1315, AC$1)</f>
        <v>47</v>
      </c>
      <c r="AD130" s="2">
        <f>SUMIFS(DataRegularSeason20242025!$AA$3:$AA$1315,DataRegularSeason20242025!$B$3:$B$1315, "&lt;=" &amp; $A130, DataRegularSeason20242025!$D$3:$D$1315, AD$1)+SUMIFS(DataRegularSeason20242025!$AB$3:$AB$1315,DataRegularSeason20242025!$B$3:$B$1315, "&lt;=" &amp; $A130, DataRegularSeason20242025!$E$3:$E$1315, AD$1)</f>
        <v>50</v>
      </c>
      <c r="AE130" s="2">
        <f>SUMIFS(DataRegularSeason20242025!$AA$3:$AA$1315,DataRegularSeason20242025!$B$3:$B$1315, "&lt;=" &amp; $A130, DataRegularSeason20242025!$D$3:$D$1315, AE$1)+SUMIFS(DataRegularSeason20242025!$AB$3:$AB$1315,DataRegularSeason20242025!$B$3:$B$1315, "&lt;=" &amp; $A130, DataRegularSeason20242025!$E$3:$E$1315, AE$1)</f>
        <v>62</v>
      </c>
      <c r="AF130" s="2">
        <f>SUMIFS(DataRegularSeason20242025!$AA$3:$AA$1315,DataRegularSeason20242025!$B$3:$B$1315, "&lt;=" &amp; $A130, DataRegularSeason20242025!$D$3:$D$1315, AF$1)+SUMIFS(DataRegularSeason20242025!$AB$3:$AB$1315,DataRegularSeason20242025!$B$3:$B$1315, "&lt;=" &amp; $A130, DataRegularSeason20242025!$E$3:$E$1315, AF$1)</f>
        <v>65</v>
      </c>
      <c r="AG130" s="2">
        <f>SUMIFS(DataRegularSeason20242025!$AA$3:$AA$1315,DataRegularSeason20242025!$B$3:$B$1315, "&lt;=" &amp; $A130, DataRegularSeason20242025!$D$3:$D$1315, AG$1)+SUMIFS(DataRegularSeason20242025!$AB$3:$AB$1315,DataRegularSeason20242025!$B$3:$B$1315, "&lt;=" &amp; $A130, DataRegularSeason20242025!$E$3:$E$1315, AG$1)</f>
        <v>67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42</v>
      </c>
      <c r="C131" s="2">
        <f>SUMIFS(DataRegularSeason20242025!$AA$3:$AA$1315,DataRegularSeason20242025!$B$3:$B$1315, "&lt;=" &amp; $A131, DataRegularSeason20242025!$D$3:$D$1315, C$1)+SUMIFS(DataRegularSeason20242025!$AB$3:$AB$1315,DataRegularSeason20242025!$B$3:$B$1315, "&lt;=" &amp; $A131, DataRegularSeason20242025!$E$3:$E$1315, C$1)</f>
        <v>52</v>
      </c>
      <c r="D131" s="2">
        <f>SUMIFS(DataRegularSeason20242025!$AA$3:$AA$1315,DataRegularSeason20242025!$B$3:$B$1315, "&lt;=" &amp; $A131, DataRegularSeason20242025!$D$3:$D$1315, D$1)+SUMIFS(DataRegularSeason20242025!$AB$3:$AB$1315,DataRegularSeason20242025!$B$3:$B$1315, "&lt;=" &amp; $A131, DataRegularSeason20242025!$E$3:$E$1315, D$1)</f>
        <v>39</v>
      </c>
      <c r="E131" s="2">
        <f>SUMIFS(DataRegularSeason20242025!$AA$3:$AA$1315,DataRegularSeason20242025!$B$3:$B$1315, "&lt;=" &amp; $A131, DataRegularSeason20242025!$D$3:$D$1315, E$1)+SUMIFS(DataRegularSeason20242025!$AB$3:$AB$1315,DataRegularSeason20242025!$B$3:$B$1315, "&lt;=" &amp; $A131, DataRegularSeason20242025!$E$3:$E$1315, E$1)</f>
        <v>59</v>
      </c>
      <c r="F131" s="2">
        <f>SUMIFS(DataRegularSeason20242025!$AA$3:$AA$1315,DataRegularSeason20242025!$B$3:$B$1315, "&lt;=" &amp; $A131, DataRegularSeason20242025!$D$3:$D$1315, F$1)+SUMIFS(DataRegularSeason20242025!$AB$3:$AB$1315,DataRegularSeason20242025!$B$3:$B$1315, "&lt;=" &amp; $A131, DataRegularSeason20242025!$E$3:$E$1315, F$1)</f>
        <v>51</v>
      </c>
      <c r="G131" s="2">
        <f>SUMIFS(DataRegularSeason20242025!$AA$3:$AA$1315,DataRegularSeason20242025!$B$3:$B$1315, "&lt;=" &amp; $A131, DataRegularSeason20242025!$D$3:$D$1315, G$1)+SUMIFS(DataRegularSeason20242025!$AB$3:$AB$1315,DataRegularSeason20242025!$B$3:$B$1315, "&lt;=" &amp; $A131, DataRegularSeason20242025!$E$3:$E$1315, G$1)</f>
        <v>51</v>
      </c>
      <c r="H131" s="2">
        <f>SUMIFS(DataRegularSeason20242025!$AA$3:$AA$1315,DataRegularSeason20242025!$B$3:$B$1315, "&lt;=" &amp; $A131, DataRegularSeason20242025!$D$3:$D$1315, H$1)+SUMIFS(DataRegularSeason20242025!$AB$3:$AB$1315,DataRegularSeason20242025!$B$3:$B$1315, "&lt;=" &amp; $A131, DataRegularSeason20242025!$E$3:$E$1315, H$1)</f>
        <v>34</v>
      </c>
      <c r="I131" s="2">
        <f>SUMIFS(DataRegularSeason20242025!$AA$3:$AA$1315,DataRegularSeason20242025!$B$3:$B$1315, "&lt;=" &amp; $A131, DataRegularSeason20242025!$D$3:$D$1315, I$1)+SUMIFS(DataRegularSeason20242025!$AB$3:$AB$1315,DataRegularSeason20242025!$B$3:$B$1315, "&lt;=" &amp; $A131, DataRegularSeason20242025!$E$3:$E$1315, I$1)</f>
        <v>57</v>
      </c>
      <c r="J131" s="2">
        <f>SUMIFS(DataRegularSeason20242025!$AA$3:$AA$1315,DataRegularSeason20242025!$B$3:$B$1315, "&lt;=" &amp; $A131, DataRegularSeason20242025!$D$3:$D$1315, J$1)+SUMIFS(DataRegularSeason20242025!$AB$3:$AB$1315,DataRegularSeason20242025!$B$3:$B$1315, "&lt;=" &amp; $A131, DataRegularSeason20242025!$E$3:$E$1315, J$1)</f>
        <v>59</v>
      </c>
      <c r="K131" s="2">
        <f>SUMIFS(DataRegularSeason20242025!$AA$3:$AA$1315,DataRegularSeason20242025!$B$3:$B$1315, "&lt;=" &amp; $A131, DataRegularSeason20242025!$D$3:$D$1315, K$1)+SUMIFS(DataRegularSeason20242025!$AB$3:$AB$1315,DataRegularSeason20242025!$B$3:$B$1315, "&lt;=" &amp; $A131, DataRegularSeason20242025!$E$3:$E$1315, K$1)</f>
        <v>47</v>
      </c>
      <c r="L131" s="2">
        <f>SUMIFS(DataRegularSeason20242025!$AA$3:$AA$1315,DataRegularSeason20242025!$B$3:$B$1315, "&lt;=" &amp; $A131, DataRegularSeason20242025!$D$3:$D$1315, L$1)+SUMIFS(DataRegularSeason20242025!$AB$3:$AB$1315,DataRegularSeason20242025!$B$3:$B$1315, "&lt;=" &amp; $A131, DataRegularSeason20242025!$E$3:$E$1315, L$1)</f>
        <v>61</v>
      </c>
      <c r="M131" s="2">
        <f>SUMIFS(DataRegularSeason20242025!$AA$3:$AA$1315,DataRegularSeason20242025!$B$3:$B$1315, "&lt;=" &amp; $A131, DataRegularSeason20242025!$D$3:$D$1315, M$1)+SUMIFS(DataRegularSeason20242025!$AB$3:$AB$1315,DataRegularSeason20242025!$B$3:$B$1315, "&lt;=" &amp; $A131, DataRegularSeason20242025!$E$3:$E$1315, M$1)</f>
        <v>57</v>
      </c>
      <c r="N131" s="2">
        <f>SUMIFS(DataRegularSeason20242025!$AA$3:$AA$1315,DataRegularSeason20242025!$B$3:$B$1315, "&lt;=" &amp; $A131, DataRegularSeason20242025!$D$3:$D$1315, N$1)+SUMIFS(DataRegularSeason20242025!$AB$3:$AB$1315,DataRegularSeason20242025!$B$3:$B$1315, "&lt;=" &amp; $A131, DataRegularSeason20242025!$E$3:$E$1315, N$1)</f>
        <v>55</v>
      </c>
      <c r="O131" s="2">
        <f>SUMIFS(DataRegularSeason20242025!$AA$3:$AA$1315,DataRegularSeason20242025!$B$3:$B$1315, "&lt;=" &amp; $A131, DataRegularSeason20242025!$D$3:$D$1315, O$1)+SUMIFS(DataRegularSeason20242025!$AB$3:$AB$1315,DataRegularSeason20242025!$B$3:$B$1315, "&lt;=" &amp; $A131, DataRegularSeason20242025!$E$3:$E$1315, O$1)</f>
        <v>60</v>
      </c>
      <c r="P131" s="2">
        <f>SUMIFS(DataRegularSeason20242025!$AA$3:$AA$1315,DataRegularSeason20242025!$B$3:$B$1315, "&lt;=" &amp; $A131, DataRegularSeason20242025!$D$3:$D$1315, P$1)+SUMIFS(DataRegularSeason20242025!$AB$3:$AB$1315,DataRegularSeason20242025!$B$3:$B$1315, "&lt;=" &amp; $A131, DataRegularSeason20242025!$E$3:$E$1315, P$1)</f>
        <v>52</v>
      </c>
      <c r="Q131" s="2">
        <f>SUMIFS(DataRegularSeason20242025!$AA$3:$AA$1315,DataRegularSeason20242025!$B$3:$B$1315, "&lt;=" &amp; $A131, DataRegularSeason20242025!$D$3:$D$1315, Q$1)+SUMIFS(DataRegularSeason20242025!$AB$3:$AB$1315,DataRegularSeason20242025!$B$3:$B$1315, "&lt;=" &amp; $A131, DataRegularSeason20242025!$E$3:$E$1315, Q$1)</f>
        <v>58</v>
      </c>
      <c r="R131" s="2">
        <f>SUMIFS(DataRegularSeason20242025!$AA$3:$AA$1315,DataRegularSeason20242025!$B$3:$B$1315, "&lt;=" &amp; $A131, DataRegularSeason20242025!$D$3:$D$1315, R$1)+SUMIFS(DataRegularSeason20242025!$AB$3:$AB$1315,DataRegularSeason20242025!$B$3:$B$1315, "&lt;=" &amp; $A131, DataRegularSeason20242025!$E$3:$E$1315, R$1)</f>
        <v>41</v>
      </c>
      <c r="S131" s="2">
        <f>SUMIFS(DataRegularSeason20242025!$AA$3:$AA$1315,DataRegularSeason20242025!$B$3:$B$1315, "&lt;=" &amp; $A131, DataRegularSeason20242025!$D$3:$D$1315, S$1)+SUMIFS(DataRegularSeason20242025!$AB$3:$AB$1315,DataRegularSeason20242025!$B$3:$B$1315, "&lt;=" &amp; $A131, DataRegularSeason20242025!$E$3:$E$1315, S$1)</f>
        <v>45</v>
      </c>
      <c r="T131" s="2">
        <f>SUMIFS(DataRegularSeason20242025!$AA$3:$AA$1315,DataRegularSeason20242025!$B$3:$B$1315, "&lt;=" &amp; $A131, DataRegularSeason20242025!$D$3:$D$1315, T$1)+SUMIFS(DataRegularSeason20242025!$AB$3:$AB$1315,DataRegularSeason20242025!$B$3:$B$1315, "&lt;=" &amp; $A131, DataRegularSeason20242025!$E$3:$E$1315, T$1)</f>
        <v>50</v>
      </c>
      <c r="U131" s="2">
        <f>SUMIFS(DataRegularSeason20242025!$AA$3:$AA$1315,DataRegularSeason20242025!$B$3:$B$1315, "&lt;=" &amp; $A131, DataRegularSeason20242025!$D$3:$D$1315, U$1)+SUMIFS(DataRegularSeason20242025!$AB$3:$AB$1315,DataRegularSeason20242025!$B$3:$B$1315, "&lt;=" &amp; $A131, DataRegularSeason20242025!$E$3:$E$1315, U$1)</f>
        <v>52</v>
      </c>
      <c r="V131" s="2">
        <f>SUMIFS(DataRegularSeason20242025!$AA$3:$AA$1315,DataRegularSeason20242025!$B$3:$B$1315, "&lt;=" &amp; $A131, DataRegularSeason20242025!$D$3:$D$1315, V$1)+SUMIFS(DataRegularSeason20242025!$AB$3:$AB$1315,DataRegularSeason20242025!$B$3:$B$1315, "&lt;=" &amp; $A131, DataRegularSeason20242025!$E$3:$E$1315, V$1)</f>
        <v>50</v>
      </c>
      <c r="W131" s="2">
        <f>SUMIFS(DataRegularSeason20242025!$AA$3:$AA$1315,DataRegularSeason20242025!$B$3:$B$1315, "&lt;=" &amp; $A131, DataRegularSeason20242025!$D$3:$D$1315, W$1)+SUMIFS(DataRegularSeason20242025!$AB$3:$AB$1315,DataRegularSeason20242025!$B$3:$B$1315, "&lt;=" &amp; $A131, DataRegularSeason20242025!$E$3:$E$1315, W$1)</f>
        <v>48</v>
      </c>
      <c r="X131" s="2">
        <f>SUMIFS(DataRegularSeason20242025!$AA$3:$AA$1315,DataRegularSeason20242025!$B$3:$B$1315, "&lt;=" &amp; $A131, DataRegularSeason20242025!$D$3:$D$1315, X$1)+SUMIFS(DataRegularSeason20242025!$AB$3:$AB$1315,DataRegularSeason20242025!$B$3:$B$1315, "&lt;=" &amp; $A131, DataRegularSeason20242025!$E$3:$E$1315, X$1)</f>
        <v>45</v>
      </c>
      <c r="Y131" s="2">
        <f>SUMIFS(DataRegularSeason20242025!$AA$3:$AA$1315,DataRegularSeason20242025!$B$3:$B$1315, "&lt;=" &amp; $A131, DataRegularSeason20242025!$D$3:$D$1315, Y$1)+SUMIFS(DataRegularSeason20242025!$AB$3:$AB$1315,DataRegularSeason20242025!$B$3:$B$1315, "&lt;=" &amp; $A131, DataRegularSeason20242025!$E$3:$E$1315, Y$1)</f>
        <v>34</v>
      </c>
      <c r="Z131" s="2">
        <f>SUMIFS(DataRegularSeason20242025!$AA$3:$AA$1315,DataRegularSeason20242025!$B$3:$B$1315, "&lt;=" &amp; $A131, DataRegularSeason20242025!$D$3:$D$1315, Z$1)+SUMIFS(DataRegularSeason20242025!$AB$3:$AB$1315,DataRegularSeason20242025!$B$3:$B$1315, "&lt;=" &amp; $A131, DataRegularSeason20242025!$E$3:$E$1315, Z$1)</f>
        <v>50</v>
      </c>
      <c r="AA131" s="2">
        <f>SUMIFS(DataRegularSeason20242025!$AA$3:$AA$1315,DataRegularSeason20242025!$B$3:$B$1315, "&lt;=" &amp; $A131, DataRegularSeason20242025!$D$3:$D$1315, AA$1)+SUMIFS(DataRegularSeason20242025!$AB$3:$AB$1315,DataRegularSeason20242025!$B$3:$B$1315, "&lt;=" &amp; $A131, DataRegularSeason20242025!$E$3:$E$1315, AA$1)</f>
        <v>53</v>
      </c>
      <c r="AB131" s="2">
        <f>SUMIFS(DataRegularSeason20242025!$AA$3:$AA$1315,DataRegularSeason20242025!$B$3:$B$1315, "&lt;=" &amp; $A131, DataRegularSeason20242025!$D$3:$D$1315, AB$1)+SUMIFS(DataRegularSeason20242025!$AB$3:$AB$1315,DataRegularSeason20242025!$B$3:$B$1315, "&lt;=" &amp; $A131, DataRegularSeason20242025!$E$3:$E$1315, AB$1)</f>
        <v>60</v>
      </c>
      <c r="AC131" s="2">
        <f>SUMIFS(DataRegularSeason20242025!$AA$3:$AA$1315,DataRegularSeason20242025!$B$3:$B$1315, "&lt;=" &amp; $A131, DataRegularSeason20242025!$D$3:$D$1315, AC$1)+SUMIFS(DataRegularSeason20242025!$AB$3:$AB$1315,DataRegularSeason20242025!$B$3:$B$1315, "&lt;=" &amp; $A131, DataRegularSeason20242025!$E$3:$E$1315, AC$1)</f>
        <v>47</v>
      </c>
      <c r="AD131" s="2">
        <f>SUMIFS(DataRegularSeason20242025!$AA$3:$AA$1315,DataRegularSeason20242025!$B$3:$B$1315, "&lt;=" &amp; $A131, DataRegularSeason20242025!$D$3:$D$1315, AD$1)+SUMIFS(DataRegularSeason20242025!$AB$3:$AB$1315,DataRegularSeason20242025!$B$3:$B$1315, "&lt;=" &amp; $A131, DataRegularSeason20242025!$E$3:$E$1315, AD$1)</f>
        <v>50</v>
      </c>
      <c r="AE131" s="2">
        <f>SUMIFS(DataRegularSeason20242025!$AA$3:$AA$1315,DataRegularSeason20242025!$B$3:$B$1315, "&lt;=" &amp; $A131, DataRegularSeason20242025!$D$3:$D$1315, AE$1)+SUMIFS(DataRegularSeason20242025!$AB$3:$AB$1315,DataRegularSeason20242025!$B$3:$B$1315, "&lt;=" &amp; $A131, DataRegularSeason20242025!$E$3:$E$1315, AE$1)</f>
        <v>62</v>
      </c>
      <c r="AF131" s="2">
        <f>SUMIFS(DataRegularSeason20242025!$AA$3:$AA$1315,DataRegularSeason20242025!$B$3:$B$1315, "&lt;=" &amp; $A131, DataRegularSeason20242025!$D$3:$D$1315, AF$1)+SUMIFS(DataRegularSeason20242025!$AB$3:$AB$1315,DataRegularSeason20242025!$B$3:$B$1315, "&lt;=" &amp; $A131, DataRegularSeason20242025!$E$3:$E$1315, AF$1)</f>
        <v>65</v>
      </c>
      <c r="AG131" s="2">
        <f>SUMIFS(DataRegularSeason20242025!$AA$3:$AA$1315,DataRegularSeason20242025!$B$3:$B$1315, "&lt;=" &amp; $A131, DataRegularSeason20242025!$D$3:$D$1315, AG$1)+SUMIFS(DataRegularSeason20242025!$AB$3:$AB$1315,DataRegularSeason20242025!$B$3:$B$1315, "&lt;=" &amp; $A131, DataRegularSeason20242025!$E$3:$E$1315, AG$1)</f>
        <v>67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42</v>
      </c>
      <c r="C132" s="2">
        <f>SUMIFS(DataRegularSeason20242025!$AA$3:$AA$1315,DataRegularSeason20242025!$B$3:$B$1315, "&lt;=" &amp; $A132, DataRegularSeason20242025!$D$3:$D$1315, C$1)+SUMIFS(DataRegularSeason20242025!$AB$3:$AB$1315,DataRegularSeason20242025!$B$3:$B$1315, "&lt;=" &amp; $A132, DataRegularSeason20242025!$E$3:$E$1315, C$1)</f>
        <v>52</v>
      </c>
      <c r="D132" s="2">
        <f>SUMIFS(DataRegularSeason20242025!$AA$3:$AA$1315,DataRegularSeason20242025!$B$3:$B$1315, "&lt;=" &amp; $A132, DataRegularSeason20242025!$D$3:$D$1315, D$1)+SUMIFS(DataRegularSeason20242025!$AB$3:$AB$1315,DataRegularSeason20242025!$B$3:$B$1315, "&lt;=" &amp; $A132, DataRegularSeason20242025!$E$3:$E$1315, D$1)</f>
        <v>39</v>
      </c>
      <c r="E132" s="2">
        <f>SUMIFS(DataRegularSeason20242025!$AA$3:$AA$1315,DataRegularSeason20242025!$B$3:$B$1315, "&lt;=" &amp; $A132, DataRegularSeason20242025!$D$3:$D$1315, E$1)+SUMIFS(DataRegularSeason20242025!$AB$3:$AB$1315,DataRegularSeason20242025!$B$3:$B$1315, "&lt;=" &amp; $A132, DataRegularSeason20242025!$E$3:$E$1315, E$1)</f>
        <v>59</v>
      </c>
      <c r="F132" s="2">
        <f>SUMIFS(DataRegularSeason20242025!$AA$3:$AA$1315,DataRegularSeason20242025!$B$3:$B$1315, "&lt;=" &amp; $A132, DataRegularSeason20242025!$D$3:$D$1315, F$1)+SUMIFS(DataRegularSeason20242025!$AB$3:$AB$1315,DataRegularSeason20242025!$B$3:$B$1315, "&lt;=" &amp; $A132, DataRegularSeason20242025!$E$3:$E$1315, F$1)</f>
        <v>51</v>
      </c>
      <c r="G132" s="2">
        <f>SUMIFS(DataRegularSeason20242025!$AA$3:$AA$1315,DataRegularSeason20242025!$B$3:$B$1315, "&lt;=" &amp; $A132, DataRegularSeason20242025!$D$3:$D$1315, G$1)+SUMIFS(DataRegularSeason20242025!$AB$3:$AB$1315,DataRegularSeason20242025!$B$3:$B$1315, "&lt;=" &amp; $A132, DataRegularSeason20242025!$E$3:$E$1315, G$1)</f>
        <v>51</v>
      </c>
      <c r="H132" s="2">
        <f>SUMIFS(DataRegularSeason20242025!$AA$3:$AA$1315,DataRegularSeason20242025!$B$3:$B$1315, "&lt;=" &amp; $A132, DataRegularSeason20242025!$D$3:$D$1315, H$1)+SUMIFS(DataRegularSeason20242025!$AB$3:$AB$1315,DataRegularSeason20242025!$B$3:$B$1315, "&lt;=" &amp; $A132, DataRegularSeason20242025!$E$3:$E$1315, H$1)</f>
        <v>34</v>
      </c>
      <c r="I132" s="2">
        <f>SUMIFS(DataRegularSeason20242025!$AA$3:$AA$1315,DataRegularSeason20242025!$B$3:$B$1315, "&lt;=" &amp; $A132, DataRegularSeason20242025!$D$3:$D$1315, I$1)+SUMIFS(DataRegularSeason20242025!$AB$3:$AB$1315,DataRegularSeason20242025!$B$3:$B$1315, "&lt;=" &amp; $A132, DataRegularSeason20242025!$E$3:$E$1315, I$1)</f>
        <v>57</v>
      </c>
      <c r="J132" s="2">
        <f>SUMIFS(DataRegularSeason20242025!$AA$3:$AA$1315,DataRegularSeason20242025!$B$3:$B$1315, "&lt;=" &amp; $A132, DataRegularSeason20242025!$D$3:$D$1315, J$1)+SUMIFS(DataRegularSeason20242025!$AB$3:$AB$1315,DataRegularSeason20242025!$B$3:$B$1315, "&lt;=" &amp; $A132, DataRegularSeason20242025!$E$3:$E$1315, J$1)</f>
        <v>59</v>
      </c>
      <c r="K132" s="2">
        <f>SUMIFS(DataRegularSeason20242025!$AA$3:$AA$1315,DataRegularSeason20242025!$B$3:$B$1315, "&lt;=" &amp; $A132, DataRegularSeason20242025!$D$3:$D$1315, K$1)+SUMIFS(DataRegularSeason20242025!$AB$3:$AB$1315,DataRegularSeason20242025!$B$3:$B$1315, "&lt;=" &amp; $A132, DataRegularSeason20242025!$E$3:$E$1315, K$1)</f>
        <v>47</v>
      </c>
      <c r="L132" s="2">
        <f>SUMIFS(DataRegularSeason20242025!$AA$3:$AA$1315,DataRegularSeason20242025!$B$3:$B$1315, "&lt;=" &amp; $A132, DataRegularSeason20242025!$D$3:$D$1315, L$1)+SUMIFS(DataRegularSeason20242025!$AB$3:$AB$1315,DataRegularSeason20242025!$B$3:$B$1315, "&lt;=" &amp; $A132, DataRegularSeason20242025!$E$3:$E$1315, L$1)</f>
        <v>61</v>
      </c>
      <c r="M132" s="2">
        <f>SUMIFS(DataRegularSeason20242025!$AA$3:$AA$1315,DataRegularSeason20242025!$B$3:$B$1315, "&lt;=" &amp; $A132, DataRegularSeason20242025!$D$3:$D$1315, M$1)+SUMIFS(DataRegularSeason20242025!$AB$3:$AB$1315,DataRegularSeason20242025!$B$3:$B$1315, "&lt;=" &amp; $A132, DataRegularSeason20242025!$E$3:$E$1315, M$1)</f>
        <v>57</v>
      </c>
      <c r="N132" s="2">
        <f>SUMIFS(DataRegularSeason20242025!$AA$3:$AA$1315,DataRegularSeason20242025!$B$3:$B$1315, "&lt;=" &amp; $A132, DataRegularSeason20242025!$D$3:$D$1315, N$1)+SUMIFS(DataRegularSeason20242025!$AB$3:$AB$1315,DataRegularSeason20242025!$B$3:$B$1315, "&lt;=" &amp; $A132, DataRegularSeason20242025!$E$3:$E$1315, N$1)</f>
        <v>55</v>
      </c>
      <c r="O132" s="2">
        <f>SUMIFS(DataRegularSeason20242025!$AA$3:$AA$1315,DataRegularSeason20242025!$B$3:$B$1315, "&lt;=" &amp; $A132, DataRegularSeason20242025!$D$3:$D$1315, O$1)+SUMIFS(DataRegularSeason20242025!$AB$3:$AB$1315,DataRegularSeason20242025!$B$3:$B$1315, "&lt;=" &amp; $A132, DataRegularSeason20242025!$E$3:$E$1315, O$1)</f>
        <v>60</v>
      </c>
      <c r="P132" s="2">
        <f>SUMIFS(DataRegularSeason20242025!$AA$3:$AA$1315,DataRegularSeason20242025!$B$3:$B$1315, "&lt;=" &amp; $A132, DataRegularSeason20242025!$D$3:$D$1315, P$1)+SUMIFS(DataRegularSeason20242025!$AB$3:$AB$1315,DataRegularSeason20242025!$B$3:$B$1315, "&lt;=" &amp; $A132, DataRegularSeason20242025!$E$3:$E$1315, P$1)</f>
        <v>52</v>
      </c>
      <c r="Q132" s="2">
        <f>SUMIFS(DataRegularSeason20242025!$AA$3:$AA$1315,DataRegularSeason20242025!$B$3:$B$1315, "&lt;=" &amp; $A132, DataRegularSeason20242025!$D$3:$D$1315, Q$1)+SUMIFS(DataRegularSeason20242025!$AB$3:$AB$1315,DataRegularSeason20242025!$B$3:$B$1315, "&lt;=" &amp; $A132, DataRegularSeason20242025!$E$3:$E$1315, Q$1)</f>
        <v>58</v>
      </c>
      <c r="R132" s="2">
        <f>SUMIFS(DataRegularSeason20242025!$AA$3:$AA$1315,DataRegularSeason20242025!$B$3:$B$1315, "&lt;=" &amp; $A132, DataRegularSeason20242025!$D$3:$D$1315, R$1)+SUMIFS(DataRegularSeason20242025!$AB$3:$AB$1315,DataRegularSeason20242025!$B$3:$B$1315, "&lt;=" &amp; $A132, DataRegularSeason20242025!$E$3:$E$1315, R$1)</f>
        <v>41</v>
      </c>
      <c r="S132" s="2">
        <f>SUMIFS(DataRegularSeason20242025!$AA$3:$AA$1315,DataRegularSeason20242025!$B$3:$B$1315, "&lt;=" &amp; $A132, DataRegularSeason20242025!$D$3:$D$1315, S$1)+SUMIFS(DataRegularSeason20242025!$AB$3:$AB$1315,DataRegularSeason20242025!$B$3:$B$1315, "&lt;=" &amp; $A132, DataRegularSeason20242025!$E$3:$E$1315, S$1)</f>
        <v>45</v>
      </c>
      <c r="T132" s="2">
        <f>SUMIFS(DataRegularSeason20242025!$AA$3:$AA$1315,DataRegularSeason20242025!$B$3:$B$1315, "&lt;=" &amp; $A132, DataRegularSeason20242025!$D$3:$D$1315, T$1)+SUMIFS(DataRegularSeason20242025!$AB$3:$AB$1315,DataRegularSeason20242025!$B$3:$B$1315, "&lt;=" &amp; $A132, DataRegularSeason20242025!$E$3:$E$1315, T$1)</f>
        <v>50</v>
      </c>
      <c r="U132" s="2">
        <f>SUMIFS(DataRegularSeason20242025!$AA$3:$AA$1315,DataRegularSeason20242025!$B$3:$B$1315, "&lt;=" &amp; $A132, DataRegularSeason20242025!$D$3:$D$1315, U$1)+SUMIFS(DataRegularSeason20242025!$AB$3:$AB$1315,DataRegularSeason20242025!$B$3:$B$1315, "&lt;=" &amp; $A132, DataRegularSeason20242025!$E$3:$E$1315, U$1)</f>
        <v>52</v>
      </c>
      <c r="V132" s="2">
        <f>SUMIFS(DataRegularSeason20242025!$AA$3:$AA$1315,DataRegularSeason20242025!$B$3:$B$1315, "&lt;=" &amp; $A132, DataRegularSeason20242025!$D$3:$D$1315, V$1)+SUMIFS(DataRegularSeason20242025!$AB$3:$AB$1315,DataRegularSeason20242025!$B$3:$B$1315, "&lt;=" &amp; $A132, DataRegularSeason20242025!$E$3:$E$1315, V$1)</f>
        <v>50</v>
      </c>
      <c r="W132" s="2">
        <f>SUMIFS(DataRegularSeason20242025!$AA$3:$AA$1315,DataRegularSeason20242025!$B$3:$B$1315, "&lt;=" &amp; $A132, DataRegularSeason20242025!$D$3:$D$1315, W$1)+SUMIFS(DataRegularSeason20242025!$AB$3:$AB$1315,DataRegularSeason20242025!$B$3:$B$1315, "&lt;=" &amp; $A132, DataRegularSeason20242025!$E$3:$E$1315, W$1)</f>
        <v>48</v>
      </c>
      <c r="X132" s="2">
        <f>SUMIFS(DataRegularSeason20242025!$AA$3:$AA$1315,DataRegularSeason20242025!$B$3:$B$1315, "&lt;=" &amp; $A132, DataRegularSeason20242025!$D$3:$D$1315, X$1)+SUMIFS(DataRegularSeason20242025!$AB$3:$AB$1315,DataRegularSeason20242025!$B$3:$B$1315, "&lt;=" &amp; $A132, DataRegularSeason20242025!$E$3:$E$1315, X$1)</f>
        <v>45</v>
      </c>
      <c r="Y132" s="2">
        <f>SUMIFS(DataRegularSeason20242025!$AA$3:$AA$1315,DataRegularSeason20242025!$B$3:$B$1315, "&lt;=" &amp; $A132, DataRegularSeason20242025!$D$3:$D$1315, Y$1)+SUMIFS(DataRegularSeason20242025!$AB$3:$AB$1315,DataRegularSeason20242025!$B$3:$B$1315, "&lt;=" &amp; $A132, DataRegularSeason20242025!$E$3:$E$1315, Y$1)</f>
        <v>34</v>
      </c>
      <c r="Z132" s="2">
        <f>SUMIFS(DataRegularSeason20242025!$AA$3:$AA$1315,DataRegularSeason20242025!$B$3:$B$1315, "&lt;=" &amp; $A132, DataRegularSeason20242025!$D$3:$D$1315, Z$1)+SUMIFS(DataRegularSeason20242025!$AB$3:$AB$1315,DataRegularSeason20242025!$B$3:$B$1315, "&lt;=" &amp; $A132, DataRegularSeason20242025!$E$3:$E$1315, Z$1)</f>
        <v>50</v>
      </c>
      <c r="AA132" s="2">
        <f>SUMIFS(DataRegularSeason20242025!$AA$3:$AA$1315,DataRegularSeason20242025!$B$3:$B$1315, "&lt;=" &amp; $A132, DataRegularSeason20242025!$D$3:$D$1315, AA$1)+SUMIFS(DataRegularSeason20242025!$AB$3:$AB$1315,DataRegularSeason20242025!$B$3:$B$1315, "&lt;=" &amp; $A132, DataRegularSeason20242025!$E$3:$E$1315, AA$1)</f>
        <v>53</v>
      </c>
      <c r="AB132" s="2">
        <f>SUMIFS(DataRegularSeason20242025!$AA$3:$AA$1315,DataRegularSeason20242025!$B$3:$B$1315, "&lt;=" &amp; $A132, DataRegularSeason20242025!$D$3:$D$1315, AB$1)+SUMIFS(DataRegularSeason20242025!$AB$3:$AB$1315,DataRegularSeason20242025!$B$3:$B$1315, "&lt;=" &amp; $A132, DataRegularSeason20242025!$E$3:$E$1315, AB$1)</f>
        <v>60</v>
      </c>
      <c r="AC132" s="2">
        <f>SUMIFS(DataRegularSeason20242025!$AA$3:$AA$1315,DataRegularSeason20242025!$B$3:$B$1315, "&lt;=" &amp; $A132, DataRegularSeason20242025!$D$3:$D$1315, AC$1)+SUMIFS(DataRegularSeason20242025!$AB$3:$AB$1315,DataRegularSeason20242025!$B$3:$B$1315, "&lt;=" &amp; $A132, DataRegularSeason20242025!$E$3:$E$1315, AC$1)</f>
        <v>47</v>
      </c>
      <c r="AD132" s="2">
        <f>SUMIFS(DataRegularSeason20242025!$AA$3:$AA$1315,DataRegularSeason20242025!$B$3:$B$1315, "&lt;=" &amp; $A132, DataRegularSeason20242025!$D$3:$D$1315, AD$1)+SUMIFS(DataRegularSeason20242025!$AB$3:$AB$1315,DataRegularSeason20242025!$B$3:$B$1315, "&lt;=" &amp; $A132, DataRegularSeason20242025!$E$3:$E$1315, AD$1)</f>
        <v>50</v>
      </c>
      <c r="AE132" s="2">
        <f>SUMIFS(DataRegularSeason20242025!$AA$3:$AA$1315,DataRegularSeason20242025!$B$3:$B$1315, "&lt;=" &amp; $A132, DataRegularSeason20242025!$D$3:$D$1315, AE$1)+SUMIFS(DataRegularSeason20242025!$AB$3:$AB$1315,DataRegularSeason20242025!$B$3:$B$1315, "&lt;=" &amp; $A132, DataRegularSeason20242025!$E$3:$E$1315, AE$1)</f>
        <v>62</v>
      </c>
      <c r="AF132" s="2">
        <f>SUMIFS(DataRegularSeason20242025!$AA$3:$AA$1315,DataRegularSeason20242025!$B$3:$B$1315, "&lt;=" &amp; $A132, DataRegularSeason20242025!$D$3:$D$1315, AF$1)+SUMIFS(DataRegularSeason20242025!$AB$3:$AB$1315,DataRegularSeason20242025!$B$3:$B$1315, "&lt;=" &amp; $A132, DataRegularSeason20242025!$E$3:$E$1315, AF$1)</f>
        <v>65</v>
      </c>
      <c r="AG132" s="2">
        <f>SUMIFS(DataRegularSeason20242025!$AA$3:$AA$1315,DataRegularSeason20242025!$B$3:$B$1315, "&lt;=" &amp; $A132, DataRegularSeason20242025!$D$3:$D$1315, AG$1)+SUMIFS(DataRegularSeason20242025!$AB$3:$AB$1315,DataRegularSeason20242025!$B$3:$B$1315, "&lt;=" &amp; $A132, DataRegularSeason20242025!$E$3:$E$1315, AG$1)</f>
        <v>67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42</v>
      </c>
      <c r="C133" s="2">
        <f>SUMIFS(DataRegularSeason20242025!$AA$3:$AA$1315,DataRegularSeason20242025!$B$3:$B$1315, "&lt;=" &amp; $A133, DataRegularSeason20242025!$D$3:$D$1315, C$1)+SUMIFS(DataRegularSeason20242025!$AB$3:$AB$1315,DataRegularSeason20242025!$B$3:$B$1315, "&lt;=" &amp; $A133, DataRegularSeason20242025!$E$3:$E$1315, C$1)</f>
        <v>52</v>
      </c>
      <c r="D133" s="2">
        <f>SUMIFS(DataRegularSeason20242025!$AA$3:$AA$1315,DataRegularSeason20242025!$B$3:$B$1315, "&lt;=" &amp; $A133, DataRegularSeason20242025!$D$3:$D$1315, D$1)+SUMIFS(DataRegularSeason20242025!$AB$3:$AB$1315,DataRegularSeason20242025!$B$3:$B$1315, "&lt;=" &amp; $A133, DataRegularSeason20242025!$E$3:$E$1315, D$1)</f>
        <v>39</v>
      </c>
      <c r="E133" s="2">
        <f>SUMIFS(DataRegularSeason20242025!$AA$3:$AA$1315,DataRegularSeason20242025!$B$3:$B$1315, "&lt;=" &amp; $A133, DataRegularSeason20242025!$D$3:$D$1315, E$1)+SUMIFS(DataRegularSeason20242025!$AB$3:$AB$1315,DataRegularSeason20242025!$B$3:$B$1315, "&lt;=" &amp; $A133, DataRegularSeason20242025!$E$3:$E$1315, E$1)</f>
        <v>59</v>
      </c>
      <c r="F133" s="2">
        <f>SUMIFS(DataRegularSeason20242025!$AA$3:$AA$1315,DataRegularSeason20242025!$B$3:$B$1315, "&lt;=" &amp; $A133, DataRegularSeason20242025!$D$3:$D$1315, F$1)+SUMIFS(DataRegularSeason20242025!$AB$3:$AB$1315,DataRegularSeason20242025!$B$3:$B$1315, "&lt;=" &amp; $A133, DataRegularSeason20242025!$E$3:$E$1315, F$1)</f>
        <v>51</v>
      </c>
      <c r="G133" s="2">
        <f>SUMIFS(DataRegularSeason20242025!$AA$3:$AA$1315,DataRegularSeason20242025!$B$3:$B$1315, "&lt;=" &amp; $A133, DataRegularSeason20242025!$D$3:$D$1315, G$1)+SUMIFS(DataRegularSeason20242025!$AB$3:$AB$1315,DataRegularSeason20242025!$B$3:$B$1315, "&lt;=" &amp; $A133, DataRegularSeason20242025!$E$3:$E$1315, G$1)</f>
        <v>51</v>
      </c>
      <c r="H133" s="2">
        <f>SUMIFS(DataRegularSeason20242025!$AA$3:$AA$1315,DataRegularSeason20242025!$B$3:$B$1315, "&lt;=" &amp; $A133, DataRegularSeason20242025!$D$3:$D$1315, H$1)+SUMIFS(DataRegularSeason20242025!$AB$3:$AB$1315,DataRegularSeason20242025!$B$3:$B$1315, "&lt;=" &amp; $A133, DataRegularSeason20242025!$E$3:$E$1315, H$1)</f>
        <v>34</v>
      </c>
      <c r="I133" s="2">
        <f>SUMIFS(DataRegularSeason20242025!$AA$3:$AA$1315,DataRegularSeason20242025!$B$3:$B$1315, "&lt;=" &amp; $A133, DataRegularSeason20242025!$D$3:$D$1315, I$1)+SUMIFS(DataRegularSeason20242025!$AB$3:$AB$1315,DataRegularSeason20242025!$B$3:$B$1315, "&lt;=" &amp; $A133, DataRegularSeason20242025!$E$3:$E$1315, I$1)</f>
        <v>57</v>
      </c>
      <c r="J133" s="2">
        <f>SUMIFS(DataRegularSeason20242025!$AA$3:$AA$1315,DataRegularSeason20242025!$B$3:$B$1315, "&lt;=" &amp; $A133, DataRegularSeason20242025!$D$3:$D$1315, J$1)+SUMIFS(DataRegularSeason20242025!$AB$3:$AB$1315,DataRegularSeason20242025!$B$3:$B$1315, "&lt;=" &amp; $A133, DataRegularSeason20242025!$E$3:$E$1315, J$1)</f>
        <v>59</v>
      </c>
      <c r="K133" s="2">
        <f>SUMIFS(DataRegularSeason20242025!$AA$3:$AA$1315,DataRegularSeason20242025!$B$3:$B$1315, "&lt;=" &amp; $A133, DataRegularSeason20242025!$D$3:$D$1315, K$1)+SUMIFS(DataRegularSeason20242025!$AB$3:$AB$1315,DataRegularSeason20242025!$B$3:$B$1315, "&lt;=" &amp; $A133, DataRegularSeason20242025!$E$3:$E$1315, K$1)</f>
        <v>47</v>
      </c>
      <c r="L133" s="2">
        <f>SUMIFS(DataRegularSeason20242025!$AA$3:$AA$1315,DataRegularSeason20242025!$B$3:$B$1315, "&lt;=" &amp; $A133, DataRegularSeason20242025!$D$3:$D$1315, L$1)+SUMIFS(DataRegularSeason20242025!$AB$3:$AB$1315,DataRegularSeason20242025!$B$3:$B$1315, "&lt;=" &amp; $A133, DataRegularSeason20242025!$E$3:$E$1315, L$1)</f>
        <v>61</v>
      </c>
      <c r="M133" s="2">
        <f>SUMIFS(DataRegularSeason20242025!$AA$3:$AA$1315,DataRegularSeason20242025!$B$3:$B$1315, "&lt;=" &amp; $A133, DataRegularSeason20242025!$D$3:$D$1315, M$1)+SUMIFS(DataRegularSeason20242025!$AB$3:$AB$1315,DataRegularSeason20242025!$B$3:$B$1315, "&lt;=" &amp; $A133, DataRegularSeason20242025!$E$3:$E$1315, M$1)</f>
        <v>57</v>
      </c>
      <c r="N133" s="2">
        <f>SUMIFS(DataRegularSeason20242025!$AA$3:$AA$1315,DataRegularSeason20242025!$B$3:$B$1315, "&lt;=" &amp; $A133, DataRegularSeason20242025!$D$3:$D$1315, N$1)+SUMIFS(DataRegularSeason20242025!$AB$3:$AB$1315,DataRegularSeason20242025!$B$3:$B$1315, "&lt;=" &amp; $A133, DataRegularSeason20242025!$E$3:$E$1315, N$1)</f>
        <v>55</v>
      </c>
      <c r="O133" s="2">
        <f>SUMIFS(DataRegularSeason20242025!$AA$3:$AA$1315,DataRegularSeason20242025!$B$3:$B$1315, "&lt;=" &amp; $A133, DataRegularSeason20242025!$D$3:$D$1315, O$1)+SUMIFS(DataRegularSeason20242025!$AB$3:$AB$1315,DataRegularSeason20242025!$B$3:$B$1315, "&lt;=" &amp; $A133, DataRegularSeason20242025!$E$3:$E$1315, O$1)</f>
        <v>60</v>
      </c>
      <c r="P133" s="2">
        <f>SUMIFS(DataRegularSeason20242025!$AA$3:$AA$1315,DataRegularSeason20242025!$B$3:$B$1315, "&lt;=" &amp; $A133, DataRegularSeason20242025!$D$3:$D$1315, P$1)+SUMIFS(DataRegularSeason20242025!$AB$3:$AB$1315,DataRegularSeason20242025!$B$3:$B$1315, "&lt;=" &amp; $A133, DataRegularSeason20242025!$E$3:$E$1315, P$1)</f>
        <v>52</v>
      </c>
      <c r="Q133" s="2">
        <f>SUMIFS(DataRegularSeason20242025!$AA$3:$AA$1315,DataRegularSeason20242025!$B$3:$B$1315, "&lt;=" &amp; $A133, DataRegularSeason20242025!$D$3:$D$1315, Q$1)+SUMIFS(DataRegularSeason20242025!$AB$3:$AB$1315,DataRegularSeason20242025!$B$3:$B$1315, "&lt;=" &amp; $A133, DataRegularSeason20242025!$E$3:$E$1315, Q$1)</f>
        <v>58</v>
      </c>
      <c r="R133" s="2">
        <f>SUMIFS(DataRegularSeason20242025!$AA$3:$AA$1315,DataRegularSeason20242025!$B$3:$B$1315, "&lt;=" &amp; $A133, DataRegularSeason20242025!$D$3:$D$1315, R$1)+SUMIFS(DataRegularSeason20242025!$AB$3:$AB$1315,DataRegularSeason20242025!$B$3:$B$1315, "&lt;=" &amp; $A133, DataRegularSeason20242025!$E$3:$E$1315, R$1)</f>
        <v>41</v>
      </c>
      <c r="S133" s="2">
        <f>SUMIFS(DataRegularSeason20242025!$AA$3:$AA$1315,DataRegularSeason20242025!$B$3:$B$1315, "&lt;=" &amp; $A133, DataRegularSeason20242025!$D$3:$D$1315, S$1)+SUMIFS(DataRegularSeason20242025!$AB$3:$AB$1315,DataRegularSeason20242025!$B$3:$B$1315, "&lt;=" &amp; $A133, DataRegularSeason20242025!$E$3:$E$1315, S$1)</f>
        <v>45</v>
      </c>
      <c r="T133" s="2">
        <f>SUMIFS(DataRegularSeason20242025!$AA$3:$AA$1315,DataRegularSeason20242025!$B$3:$B$1315, "&lt;=" &amp; $A133, DataRegularSeason20242025!$D$3:$D$1315, T$1)+SUMIFS(DataRegularSeason20242025!$AB$3:$AB$1315,DataRegularSeason20242025!$B$3:$B$1315, "&lt;=" &amp; $A133, DataRegularSeason20242025!$E$3:$E$1315, T$1)</f>
        <v>50</v>
      </c>
      <c r="U133" s="2">
        <f>SUMIFS(DataRegularSeason20242025!$AA$3:$AA$1315,DataRegularSeason20242025!$B$3:$B$1315, "&lt;=" &amp; $A133, DataRegularSeason20242025!$D$3:$D$1315, U$1)+SUMIFS(DataRegularSeason20242025!$AB$3:$AB$1315,DataRegularSeason20242025!$B$3:$B$1315, "&lt;=" &amp; $A133, DataRegularSeason20242025!$E$3:$E$1315, U$1)</f>
        <v>52</v>
      </c>
      <c r="V133" s="2">
        <f>SUMIFS(DataRegularSeason20242025!$AA$3:$AA$1315,DataRegularSeason20242025!$B$3:$B$1315, "&lt;=" &amp; $A133, DataRegularSeason20242025!$D$3:$D$1315, V$1)+SUMIFS(DataRegularSeason20242025!$AB$3:$AB$1315,DataRegularSeason20242025!$B$3:$B$1315, "&lt;=" &amp; $A133, DataRegularSeason20242025!$E$3:$E$1315, V$1)</f>
        <v>50</v>
      </c>
      <c r="W133" s="2">
        <f>SUMIFS(DataRegularSeason20242025!$AA$3:$AA$1315,DataRegularSeason20242025!$B$3:$B$1315, "&lt;=" &amp; $A133, DataRegularSeason20242025!$D$3:$D$1315, W$1)+SUMIFS(DataRegularSeason20242025!$AB$3:$AB$1315,DataRegularSeason20242025!$B$3:$B$1315, "&lt;=" &amp; $A133, DataRegularSeason20242025!$E$3:$E$1315, W$1)</f>
        <v>48</v>
      </c>
      <c r="X133" s="2">
        <f>SUMIFS(DataRegularSeason20242025!$AA$3:$AA$1315,DataRegularSeason20242025!$B$3:$B$1315, "&lt;=" &amp; $A133, DataRegularSeason20242025!$D$3:$D$1315, X$1)+SUMIFS(DataRegularSeason20242025!$AB$3:$AB$1315,DataRegularSeason20242025!$B$3:$B$1315, "&lt;=" &amp; $A133, DataRegularSeason20242025!$E$3:$E$1315, X$1)</f>
        <v>45</v>
      </c>
      <c r="Y133" s="2">
        <f>SUMIFS(DataRegularSeason20242025!$AA$3:$AA$1315,DataRegularSeason20242025!$B$3:$B$1315, "&lt;=" &amp; $A133, DataRegularSeason20242025!$D$3:$D$1315, Y$1)+SUMIFS(DataRegularSeason20242025!$AB$3:$AB$1315,DataRegularSeason20242025!$B$3:$B$1315, "&lt;=" &amp; $A133, DataRegularSeason20242025!$E$3:$E$1315, Y$1)</f>
        <v>34</v>
      </c>
      <c r="Z133" s="2">
        <f>SUMIFS(DataRegularSeason20242025!$AA$3:$AA$1315,DataRegularSeason20242025!$B$3:$B$1315, "&lt;=" &amp; $A133, DataRegularSeason20242025!$D$3:$D$1315, Z$1)+SUMIFS(DataRegularSeason20242025!$AB$3:$AB$1315,DataRegularSeason20242025!$B$3:$B$1315, "&lt;=" &amp; $A133, DataRegularSeason20242025!$E$3:$E$1315, Z$1)</f>
        <v>50</v>
      </c>
      <c r="AA133" s="2">
        <f>SUMIFS(DataRegularSeason20242025!$AA$3:$AA$1315,DataRegularSeason20242025!$B$3:$B$1315, "&lt;=" &amp; $A133, DataRegularSeason20242025!$D$3:$D$1315, AA$1)+SUMIFS(DataRegularSeason20242025!$AB$3:$AB$1315,DataRegularSeason20242025!$B$3:$B$1315, "&lt;=" &amp; $A133, DataRegularSeason20242025!$E$3:$E$1315, AA$1)</f>
        <v>53</v>
      </c>
      <c r="AB133" s="2">
        <f>SUMIFS(DataRegularSeason20242025!$AA$3:$AA$1315,DataRegularSeason20242025!$B$3:$B$1315, "&lt;=" &amp; $A133, DataRegularSeason20242025!$D$3:$D$1315, AB$1)+SUMIFS(DataRegularSeason20242025!$AB$3:$AB$1315,DataRegularSeason20242025!$B$3:$B$1315, "&lt;=" &amp; $A133, DataRegularSeason20242025!$E$3:$E$1315, AB$1)</f>
        <v>60</v>
      </c>
      <c r="AC133" s="2">
        <f>SUMIFS(DataRegularSeason20242025!$AA$3:$AA$1315,DataRegularSeason20242025!$B$3:$B$1315, "&lt;=" &amp; $A133, DataRegularSeason20242025!$D$3:$D$1315, AC$1)+SUMIFS(DataRegularSeason20242025!$AB$3:$AB$1315,DataRegularSeason20242025!$B$3:$B$1315, "&lt;=" &amp; $A133, DataRegularSeason20242025!$E$3:$E$1315, AC$1)</f>
        <v>47</v>
      </c>
      <c r="AD133" s="2">
        <f>SUMIFS(DataRegularSeason20242025!$AA$3:$AA$1315,DataRegularSeason20242025!$B$3:$B$1315, "&lt;=" &amp; $A133, DataRegularSeason20242025!$D$3:$D$1315, AD$1)+SUMIFS(DataRegularSeason20242025!$AB$3:$AB$1315,DataRegularSeason20242025!$B$3:$B$1315, "&lt;=" &amp; $A133, DataRegularSeason20242025!$E$3:$E$1315, AD$1)</f>
        <v>50</v>
      </c>
      <c r="AE133" s="2">
        <f>SUMIFS(DataRegularSeason20242025!$AA$3:$AA$1315,DataRegularSeason20242025!$B$3:$B$1315, "&lt;=" &amp; $A133, DataRegularSeason20242025!$D$3:$D$1315, AE$1)+SUMIFS(DataRegularSeason20242025!$AB$3:$AB$1315,DataRegularSeason20242025!$B$3:$B$1315, "&lt;=" &amp; $A133, DataRegularSeason20242025!$E$3:$E$1315, AE$1)</f>
        <v>62</v>
      </c>
      <c r="AF133" s="2">
        <f>SUMIFS(DataRegularSeason20242025!$AA$3:$AA$1315,DataRegularSeason20242025!$B$3:$B$1315, "&lt;=" &amp; $A133, DataRegularSeason20242025!$D$3:$D$1315, AF$1)+SUMIFS(DataRegularSeason20242025!$AB$3:$AB$1315,DataRegularSeason20242025!$B$3:$B$1315, "&lt;=" &amp; $A133, DataRegularSeason20242025!$E$3:$E$1315, AF$1)</f>
        <v>65</v>
      </c>
      <c r="AG133" s="2">
        <f>SUMIFS(DataRegularSeason20242025!$AA$3:$AA$1315,DataRegularSeason20242025!$B$3:$B$1315, "&lt;=" &amp; $A133, DataRegularSeason20242025!$D$3:$D$1315, AG$1)+SUMIFS(DataRegularSeason20242025!$AB$3:$AB$1315,DataRegularSeason20242025!$B$3:$B$1315, "&lt;=" &amp; $A133, DataRegularSeason20242025!$E$3:$E$1315, AG$1)</f>
        <v>67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42</v>
      </c>
      <c r="C134" s="2">
        <f>SUMIFS(DataRegularSeason20242025!$AA$3:$AA$1315,DataRegularSeason20242025!$B$3:$B$1315, "&lt;=" &amp; $A134, DataRegularSeason20242025!$D$3:$D$1315, C$1)+SUMIFS(DataRegularSeason20242025!$AB$3:$AB$1315,DataRegularSeason20242025!$B$3:$B$1315, "&lt;=" &amp; $A134, DataRegularSeason20242025!$E$3:$E$1315, C$1)</f>
        <v>52</v>
      </c>
      <c r="D134" s="2">
        <f>SUMIFS(DataRegularSeason20242025!$AA$3:$AA$1315,DataRegularSeason20242025!$B$3:$B$1315, "&lt;=" &amp; $A134, DataRegularSeason20242025!$D$3:$D$1315, D$1)+SUMIFS(DataRegularSeason20242025!$AB$3:$AB$1315,DataRegularSeason20242025!$B$3:$B$1315, "&lt;=" &amp; $A134, DataRegularSeason20242025!$E$3:$E$1315, D$1)</f>
        <v>39</v>
      </c>
      <c r="E134" s="2">
        <f>SUMIFS(DataRegularSeason20242025!$AA$3:$AA$1315,DataRegularSeason20242025!$B$3:$B$1315, "&lt;=" &amp; $A134, DataRegularSeason20242025!$D$3:$D$1315, E$1)+SUMIFS(DataRegularSeason20242025!$AB$3:$AB$1315,DataRegularSeason20242025!$B$3:$B$1315, "&lt;=" &amp; $A134, DataRegularSeason20242025!$E$3:$E$1315, E$1)</f>
        <v>59</v>
      </c>
      <c r="F134" s="2">
        <f>SUMIFS(DataRegularSeason20242025!$AA$3:$AA$1315,DataRegularSeason20242025!$B$3:$B$1315, "&lt;=" &amp; $A134, DataRegularSeason20242025!$D$3:$D$1315, F$1)+SUMIFS(DataRegularSeason20242025!$AB$3:$AB$1315,DataRegularSeason20242025!$B$3:$B$1315, "&lt;=" &amp; $A134, DataRegularSeason20242025!$E$3:$E$1315, F$1)</f>
        <v>51</v>
      </c>
      <c r="G134" s="2">
        <f>SUMIFS(DataRegularSeason20242025!$AA$3:$AA$1315,DataRegularSeason20242025!$B$3:$B$1315, "&lt;=" &amp; $A134, DataRegularSeason20242025!$D$3:$D$1315, G$1)+SUMIFS(DataRegularSeason20242025!$AB$3:$AB$1315,DataRegularSeason20242025!$B$3:$B$1315, "&lt;=" &amp; $A134, DataRegularSeason20242025!$E$3:$E$1315, G$1)</f>
        <v>51</v>
      </c>
      <c r="H134" s="2">
        <f>SUMIFS(DataRegularSeason20242025!$AA$3:$AA$1315,DataRegularSeason20242025!$B$3:$B$1315, "&lt;=" &amp; $A134, DataRegularSeason20242025!$D$3:$D$1315, H$1)+SUMIFS(DataRegularSeason20242025!$AB$3:$AB$1315,DataRegularSeason20242025!$B$3:$B$1315, "&lt;=" &amp; $A134, DataRegularSeason20242025!$E$3:$E$1315, H$1)</f>
        <v>34</v>
      </c>
      <c r="I134" s="2">
        <f>SUMIFS(DataRegularSeason20242025!$AA$3:$AA$1315,DataRegularSeason20242025!$B$3:$B$1315, "&lt;=" &amp; $A134, DataRegularSeason20242025!$D$3:$D$1315, I$1)+SUMIFS(DataRegularSeason20242025!$AB$3:$AB$1315,DataRegularSeason20242025!$B$3:$B$1315, "&lt;=" &amp; $A134, DataRegularSeason20242025!$E$3:$E$1315, I$1)</f>
        <v>57</v>
      </c>
      <c r="J134" s="2">
        <f>SUMIFS(DataRegularSeason20242025!$AA$3:$AA$1315,DataRegularSeason20242025!$B$3:$B$1315, "&lt;=" &amp; $A134, DataRegularSeason20242025!$D$3:$D$1315, J$1)+SUMIFS(DataRegularSeason20242025!$AB$3:$AB$1315,DataRegularSeason20242025!$B$3:$B$1315, "&lt;=" &amp; $A134, DataRegularSeason20242025!$E$3:$E$1315, J$1)</f>
        <v>59</v>
      </c>
      <c r="K134" s="2">
        <f>SUMIFS(DataRegularSeason20242025!$AA$3:$AA$1315,DataRegularSeason20242025!$B$3:$B$1315, "&lt;=" &amp; $A134, DataRegularSeason20242025!$D$3:$D$1315, K$1)+SUMIFS(DataRegularSeason20242025!$AB$3:$AB$1315,DataRegularSeason20242025!$B$3:$B$1315, "&lt;=" &amp; $A134, DataRegularSeason20242025!$E$3:$E$1315, K$1)</f>
        <v>47</v>
      </c>
      <c r="L134" s="2">
        <f>SUMIFS(DataRegularSeason20242025!$AA$3:$AA$1315,DataRegularSeason20242025!$B$3:$B$1315, "&lt;=" &amp; $A134, DataRegularSeason20242025!$D$3:$D$1315, L$1)+SUMIFS(DataRegularSeason20242025!$AB$3:$AB$1315,DataRegularSeason20242025!$B$3:$B$1315, "&lt;=" &amp; $A134, DataRegularSeason20242025!$E$3:$E$1315, L$1)</f>
        <v>61</v>
      </c>
      <c r="M134" s="2">
        <f>SUMIFS(DataRegularSeason20242025!$AA$3:$AA$1315,DataRegularSeason20242025!$B$3:$B$1315, "&lt;=" &amp; $A134, DataRegularSeason20242025!$D$3:$D$1315, M$1)+SUMIFS(DataRegularSeason20242025!$AB$3:$AB$1315,DataRegularSeason20242025!$B$3:$B$1315, "&lt;=" &amp; $A134, DataRegularSeason20242025!$E$3:$E$1315, M$1)</f>
        <v>57</v>
      </c>
      <c r="N134" s="2">
        <f>SUMIFS(DataRegularSeason20242025!$AA$3:$AA$1315,DataRegularSeason20242025!$B$3:$B$1315, "&lt;=" &amp; $A134, DataRegularSeason20242025!$D$3:$D$1315, N$1)+SUMIFS(DataRegularSeason20242025!$AB$3:$AB$1315,DataRegularSeason20242025!$B$3:$B$1315, "&lt;=" &amp; $A134, DataRegularSeason20242025!$E$3:$E$1315, N$1)</f>
        <v>55</v>
      </c>
      <c r="O134" s="2">
        <f>SUMIFS(DataRegularSeason20242025!$AA$3:$AA$1315,DataRegularSeason20242025!$B$3:$B$1315, "&lt;=" &amp; $A134, DataRegularSeason20242025!$D$3:$D$1315, O$1)+SUMIFS(DataRegularSeason20242025!$AB$3:$AB$1315,DataRegularSeason20242025!$B$3:$B$1315, "&lt;=" &amp; $A134, DataRegularSeason20242025!$E$3:$E$1315, O$1)</f>
        <v>60</v>
      </c>
      <c r="P134" s="2">
        <f>SUMIFS(DataRegularSeason20242025!$AA$3:$AA$1315,DataRegularSeason20242025!$B$3:$B$1315, "&lt;=" &amp; $A134, DataRegularSeason20242025!$D$3:$D$1315, P$1)+SUMIFS(DataRegularSeason20242025!$AB$3:$AB$1315,DataRegularSeason20242025!$B$3:$B$1315, "&lt;=" &amp; $A134, DataRegularSeason20242025!$E$3:$E$1315, P$1)</f>
        <v>52</v>
      </c>
      <c r="Q134" s="2">
        <f>SUMIFS(DataRegularSeason20242025!$AA$3:$AA$1315,DataRegularSeason20242025!$B$3:$B$1315, "&lt;=" &amp; $A134, DataRegularSeason20242025!$D$3:$D$1315, Q$1)+SUMIFS(DataRegularSeason20242025!$AB$3:$AB$1315,DataRegularSeason20242025!$B$3:$B$1315, "&lt;=" &amp; $A134, DataRegularSeason20242025!$E$3:$E$1315, Q$1)</f>
        <v>58</v>
      </c>
      <c r="R134" s="2">
        <f>SUMIFS(DataRegularSeason20242025!$AA$3:$AA$1315,DataRegularSeason20242025!$B$3:$B$1315, "&lt;=" &amp; $A134, DataRegularSeason20242025!$D$3:$D$1315, R$1)+SUMIFS(DataRegularSeason20242025!$AB$3:$AB$1315,DataRegularSeason20242025!$B$3:$B$1315, "&lt;=" &amp; $A134, DataRegularSeason20242025!$E$3:$E$1315, R$1)</f>
        <v>41</v>
      </c>
      <c r="S134" s="2">
        <f>SUMIFS(DataRegularSeason20242025!$AA$3:$AA$1315,DataRegularSeason20242025!$B$3:$B$1315, "&lt;=" &amp; $A134, DataRegularSeason20242025!$D$3:$D$1315, S$1)+SUMIFS(DataRegularSeason20242025!$AB$3:$AB$1315,DataRegularSeason20242025!$B$3:$B$1315, "&lt;=" &amp; $A134, DataRegularSeason20242025!$E$3:$E$1315, S$1)</f>
        <v>45</v>
      </c>
      <c r="T134" s="2">
        <f>SUMIFS(DataRegularSeason20242025!$AA$3:$AA$1315,DataRegularSeason20242025!$B$3:$B$1315, "&lt;=" &amp; $A134, DataRegularSeason20242025!$D$3:$D$1315, T$1)+SUMIFS(DataRegularSeason20242025!$AB$3:$AB$1315,DataRegularSeason20242025!$B$3:$B$1315, "&lt;=" &amp; $A134, DataRegularSeason20242025!$E$3:$E$1315, T$1)</f>
        <v>50</v>
      </c>
      <c r="U134" s="2">
        <f>SUMIFS(DataRegularSeason20242025!$AA$3:$AA$1315,DataRegularSeason20242025!$B$3:$B$1315, "&lt;=" &amp; $A134, DataRegularSeason20242025!$D$3:$D$1315, U$1)+SUMIFS(DataRegularSeason20242025!$AB$3:$AB$1315,DataRegularSeason20242025!$B$3:$B$1315, "&lt;=" &amp; $A134, DataRegularSeason20242025!$E$3:$E$1315, U$1)</f>
        <v>52</v>
      </c>
      <c r="V134" s="2">
        <f>SUMIFS(DataRegularSeason20242025!$AA$3:$AA$1315,DataRegularSeason20242025!$B$3:$B$1315, "&lt;=" &amp; $A134, DataRegularSeason20242025!$D$3:$D$1315, V$1)+SUMIFS(DataRegularSeason20242025!$AB$3:$AB$1315,DataRegularSeason20242025!$B$3:$B$1315, "&lt;=" &amp; $A134, DataRegularSeason20242025!$E$3:$E$1315, V$1)</f>
        <v>50</v>
      </c>
      <c r="W134" s="2">
        <f>SUMIFS(DataRegularSeason20242025!$AA$3:$AA$1315,DataRegularSeason20242025!$B$3:$B$1315, "&lt;=" &amp; $A134, DataRegularSeason20242025!$D$3:$D$1315, W$1)+SUMIFS(DataRegularSeason20242025!$AB$3:$AB$1315,DataRegularSeason20242025!$B$3:$B$1315, "&lt;=" &amp; $A134, DataRegularSeason20242025!$E$3:$E$1315, W$1)</f>
        <v>48</v>
      </c>
      <c r="X134" s="2">
        <f>SUMIFS(DataRegularSeason20242025!$AA$3:$AA$1315,DataRegularSeason20242025!$B$3:$B$1315, "&lt;=" &amp; $A134, DataRegularSeason20242025!$D$3:$D$1315, X$1)+SUMIFS(DataRegularSeason20242025!$AB$3:$AB$1315,DataRegularSeason20242025!$B$3:$B$1315, "&lt;=" &amp; $A134, DataRegularSeason20242025!$E$3:$E$1315, X$1)</f>
        <v>45</v>
      </c>
      <c r="Y134" s="2">
        <f>SUMIFS(DataRegularSeason20242025!$AA$3:$AA$1315,DataRegularSeason20242025!$B$3:$B$1315, "&lt;=" &amp; $A134, DataRegularSeason20242025!$D$3:$D$1315, Y$1)+SUMIFS(DataRegularSeason20242025!$AB$3:$AB$1315,DataRegularSeason20242025!$B$3:$B$1315, "&lt;=" &amp; $A134, DataRegularSeason20242025!$E$3:$E$1315, Y$1)</f>
        <v>34</v>
      </c>
      <c r="Z134" s="2">
        <f>SUMIFS(DataRegularSeason20242025!$AA$3:$AA$1315,DataRegularSeason20242025!$B$3:$B$1315, "&lt;=" &amp; $A134, DataRegularSeason20242025!$D$3:$D$1315, Z$1)+SUMIFS(DataRegularSeason20242025!$AB$3:$AB$1315,DataRegularSeason20242025!$B$3:$B$1315, "&lt;=" &amp; $A134, DataRegularSeason20242025!$E$3:$E$1315, Z$1)</f>
        <v>50</v>
      </c>
      <c r="AA134" s="2">
        <f>SUMIFS(DataRegularSeason20242025!$AA$3:$AA$1315,DataRegularSeason20242025!$B$3:$B$1315, "&lt;=" &amp; $A134, DataRegularSeason20242025!$D$3:$D$1315, AA$1)+SUMIFS(DataRegularSeason20242025!$AB$3:$AB$1315,DataRegularSeason20242025!$B$3:$B$1315, "&lt;=" &amp; $A134, DataRegularSeason20242025!$E$3:$E$1315, AA$1)</f>
        <v>53</v>
      </c>
      <c r="AB134" s="2">
        <f>SUMIFS(DataRegularSeason20242025!$AA$3:$AA$1315,DataRegularSeason20242025!$B$3:$B$1315, "&lt;=" &amp; $A134, DataRegularSeason20242025!$D$3:$D$1315, AB$1)+SUMIFS(DataRegularSeason20242025!$AB$3:$AB$1315,DataRegularSeason20242025!$B$3:$B$1315, "&lt;=" &amp; $A134, DataRegularSeason20242025!$E$3:$E$1315, AB$1)</f>
        <v>60</v>
      </c>
      <c r="AC134" s="2">
        <f>SUMIFS(DataRegularSeason20242025!$AA$3:$AA$1315,DataRegularSeason20242025!$B$3:$B$1315, "&lt;=" &amp; $A134, DataRegularSeason20242025!$D$3:$D$1315, AC$1)+SUMIFS(DataRegularSeason20242025!$AB$3:$AB$1315,DataRegularSeason20242025!$B$3:$B$1315, "&lt;=" &amp; $A134, DataRegularSeason20242025!$E$3:$E$1315, AC$1)</f>
        <v>47</v>
      </c>
      <c r="AD134" s="2">
        <f>SUMIFS(DataRegularSeason20242025!$AA$3:$AA$1315,DataRegularSeason20242025!$B$3:$B$1315, "&lt;=" &amp; $A134, DataRegularSeason20242025!$D$3:$D$1315, AD$1)+SUMIFS(DataRegularSeason20242025!$AB$3:$AB$1315,DataRegularSeason20242025!$B$3:$B$1315, "&lt;=" &amp; $A134, DataRegularSeason20242025!$E$3:$E$1315, AD$1)</f>
        <v>50</v>
      </c>
      <c r="AE134" s="2">
        <f>SUMIFS(DataRegularSeason20242025!$AA$3:$AA$1315,DataRegularSeason20242025!$B$3:$B$1315, "&lt;=" &amp; $A134, DataRegularSeason20242025!$D$3:$D$1315, AE$1)+SUMIFS(DataRegularSeason20242025!$AB$3:$AB$1315,DataRegularSeason20242025!$B$3:$B$1315, "&lt;=" &amp; $A134, DataRegularSeason20242025!$E$3:$E$1315, AE$1)</f>
        <v>62</v>
      </c>
      <c r="AF134" s="2">
        <f>SUMIFS(DataRegularSeason20242025!$AA$3:$AA$1315,DataRegularSeason20242025!$B$3:$B$1315, "&lt;=" &amp; $A134, DataRegularSeason20242025!$D$3:$D$1315, AF$1)+SUMIFS(DataRegularSeason20242025!$AB$3:$AB$1315,DataRegularSeason20242025!$B$3:$B$1315, "&lt;=" &amp; $A134, DataRegularSeason20242025!$E$3:$E$1315, AF$1)</f>
        <v>65</v>
      </c>
      <c r="AG134" s="2">
        <f>SUMIFS(DataRegularSeason20242025!$AA$3:$AA$1315,DataRegularSeason20242025!$B$3:$B$1315, "&lt;=" &amp; $A134, DataRegularSeason20242025!$D$3:$D$1315, AG$1)+SUMIFS(DataRegularSeason20242025!$AB$3:$AB$1315,DataRegularSeason20242025!$B$3:$B$1315, "&lt;=" &amp; $A134, DataRegularSeason20242025!$E$3:$E$1315, AG$1)</f>
        <v>67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42</v>
      </c>
      <c r="C135" s="2">
        <f>SUMIFS(DataRegularSeason20242025!$AA$3:$AA$1315,DataRegularSeason20242025!$B$3:$B$1315, "&lt;=" &amp; $A135, DataRegularSeason20242025!$D$3:$D$1315, C$1)+SUMIFS(DataRegularSeason20242025!$AB$3:$AB$1315,DataRegularSeason20242025!$B$3:$B$1315, "&lt;=" &amp; $A135, DataRegularSeason20242025!$E$3:$E$1315, C$1)</f>
        <v>52</v>
      </c>
      <c r="D135" s="2">
        <f>SUMIFS(DataRegularSeason20242025!$AA$3:$AA$1315,DataRegularSeason20242025!$B$3:$B$1315, "&lt;=" &amp; $A135, DataRegularSeason20242025!$D$3:$D$1315, D$1)+SUMIFS(DataRegularSeason20242025!$AB$3:$AB$1315,DataRegularSeason20242025!$B$3:$B$1315, "&lt;=" &amp; $A135, DataRegularSeason20242025!$E$3:$E$1315, D$1)</f>
        <v>39</v>
      </c>
      <c r="E135" s="2">
        <f>SUMIFS(DataRegularSeason20242025!$AA$3:$AA$1315,DataRegularSeason20242025!$B$3:$B$1315, "&lt;=" &amp; $A135, DataRegularSeason20242025!$D$3:$D$1315, E$1)+SUMIFS(DataRegularSeason20242025!$AB$3:$AB$1315,DataRegularSeason20242025!$B$3:$B$1315, "&lt;=" &amp; $A135, DataRegularSeason20242025!$E$3:$E$1315, E$1)</f>
        <v>59</v>
      </c>
      <c r="F135" s="2">
        <f>SUMIFS(DataRegularSeason20242025!$AA$3:$AA$1315,DataRegularSeason20242025!$B$3:$B$1315, "&lt;=" &amp; $A135, DataRegularSeason20242025!$D$3:$D$1315, F$1)+SUMIFS(DataRegularSeason20242025!$AB$3:$AB$1315,DataRegularSeason20242025!$B$3:$B$1315, "&lt;=" &amp; $A135, DataRegularSeason20242025!$E$3:$E$1315, F$1)</f>
        <v>51</v>
      </c>
      <c r="G135" s="2">
        <f>SUMIFS(DataRegularSeason20242025!$AA$3:$AA$1315,DataRegularSeason20242025!$B$3:$B$1315, "&lt;=" &amp; $A135, DataRegularSeason20242025!$D$3:$D$1315, G$1)+SUMIFS(DataRegularSeason20242025!$AB$3:$AB$1315,DataRegularSeason20242025!$B$3:$B$1315, "&lt;=" &amp; $A135, DataRegularSeason20242025!$E$3:$E$1315, G$1)</f>
        <v>51</v>
      </c>
      <c r="H135" s="2">
        <f>SUMIFS(DataRegularSeason20242025!$AA$3:$AA$1315,DataRegularSeason20242025!$B$3:$B$1315, "&lt;=" &amp; $A135, DataRegularSeason20242025!$D$3:$D$1315, H$1)+SUMIFS(DataRegularSeason20242025!$AB$3:$AB$1315,DataRegularSeason20242025!$B$3:$B$1315, "&lt;=" &amp; $A135, DataRegularSeason20242025!$E$3:$E$1315, H$1)</f>
        <v>34</v>
      </c>
      <c r="I135" s="2">
        <f>SUMIFS(DataRegularSeason20242025!$AA$3:$AA$1315,DataRegularSeason20242025!$B$3:$B$1315, "&lt;=" &amp; $A135, DataRegularSeason20242025!$D$3:$D$1315, I$1)+SUMIFS(DataRegularSeason20242025!$AB$3:$AB$1315,DataRegularSeason20242025!$B$3:$B$1315, "&lt;=" &amp; $A135, DataRegularSeason20242025!$E$3:$E$1315, I$1)</f>
        <v>57</v>
      </c>
      <c r="J135" s="2">
        <f>SUMIFS(DataRegularSeason20242025!$AA$3:$AA$1315,DataRegularSeason20242025!$B$3:$B$1315, "&lt;=" &amp; $A135, DataRegularSeason20242025!$D$3:$D$1315, J$1)+SUMIFS(DataRegularSeason20242025!$AB$3:$AB$1315,DataRegularSeason20242025!$B$3:$B$1315, "&lt;=" &amp; $A135, DataRegularSeason20242025!$E$3:$E$1315, J$1)</f>
        <v>59</v>
      </c>
      <c r="K135" s="2">
        <f>SUMIFS(DataRegularSeason20242025!$AA$3:$AA$1315,DataRegularSeason20242025!$B$3:$B$1315, "&lt;=" &amp; $A135, DataRegularSeason20242025!$D$3:$D$1315, K$1)+SUMIFS(DataRegularSeason20242025!$AB$3:$AB$1315,DataRegularSeason20242025!$B$3:$B$1315, "&lt;=" &amp; $A135, DataRegularSeason20242025!$E$3:$E$1315, K$1)</f>
        <v>47</v>
      </c>
      <c r="L135" s="2">
        <f>SUMIFS(DataRegularSeason20242025!$AA$3:$AA$1315,DataRegularSeason20242025!$B$3:$B$1315, "&lt;=" &amp; $A135, DataRegularSeason20242025!$D$3:$D$1315, L$1)+SUMIFS(DataRegularSeason20242025!$AB$3:$AB$1315,DataRegularSeason20242025!$B$3:$B$1315, "&lt;=" &amp; $A135, DataRegularSeason20242025!$E$3:$E$1315, L$1)</f>
        <v>61</v>
      </c>
      <c r="M135" s="2">
        <f>SUMIFS(DataRegularSeason20242025!$AA$3:$AA$1315,DataRegularSeason20242025!$B$3:$B$1315, "&lt;=" &amp; $A135, DataRegularSeason20242025!$D$3:$D$1315, M$1)+SUMIFS(DataRegularSeason20242025!$AB$3:$AB$1315,DataRegularSeason20242025!$B$3:$B$1315, "&lt;=" &amp; $A135, DataRegularSeason20242025!$E$3:$E$1315, M$1)</f>
        <v>57</v>
      </c>
      <c r="N135" s="2">
        <f>SUMIFS(DataRegularSeason20242025!$AA$3:$AA$1315,DataRegularSeason20242025!$B$3:$B$1315, "&lt;=" &amp; $A135, DataRegularSeason20242025!$D$3:$D$1315, N$1)+SUMIFS(DataRegularSeason20242025!$AB$3:$AB$1315,DataRegularSeason20242025!$B$3:$B$1315, "&lt;=" &amp; $A135, DataRegularSeason20242025!$E$3:$E$1315, N$1)</f>
        <v>55</v>
      </c>
      <c r="O135" s="2">
        <f>SUMIFS(DataRegularSeason20242025!$AA$3:$AA$1315,DataRegularSeason20242025!$B$3:$B$1315, "&lt;=" &amp; $A135, DataRegularSeason20242025!$D$3:$D$1315, O$1)+SUMIFS(DataRegularSeason20242025!$AB$3:$AB$1315,DataRegularSeason20242025!$B$3:$B$1315, "&lt;=" &amp; $A135, DataRegularSeason20242025!$E$3:$E$1315, O$1)</f>
        <v>60</v>
      </c>
      <c r="P135" s="2">
        <f>SUMIFS(DataRegularSeason20242025!$AA$3:$AA$1315,DataRegularSeason20242025!$B$3:$B$1315, "&lt;=" &amp; $A135, DataRegularSeason20242025!$D$3:$D$1315, P$1)+SUMIFS(DataRegularSeason20242025!$AB$3:$AB$1315,DataRegularSeason20242025!$B$3:$B$1315, "&lt;=" &amp; $A135, DataRegularSeason20242025!$E$3:$E$1315, P$1)</f>
        <v>52</v>
      </c>
      <c r="Q135" s="2">
        <f>SUMIFS(DataRegularSeason20242025!$AA$3:$AA$1315,DataRegularSeason20242025!$B$3:$B$1315, "&lt;=" &amp; $A135, DataRegularSeason20242025!$D$3:$D$1315, Q$1)+SUMIFS(DataRegularSeason20242025!$AB$3:$AB$1315,DataRegularSeason20242025!$B$3:$B$1315, "&lt;=" &amp; $A135, DataRegularSeason20242025!$E$3:$E$1315, Q$1)</f>
        <v>58</v>
      </c>
      <c r="R135" s="2">
        <f>SUMIFS(DataRegularSeason20242025!$AA$3:$AA$1315,DataRegularSeason20242025!$B$3:$B$1315, "&lt;=" &amp; $A135, DataRegularSeason20242025!$D$3:$D$1315, R$1)+SUMIFS(DataRegularSeason20242025!$AB$3:$AB$1315,DataRegularSeason20242025!$B$3:$B$1315, "&lt;=" &amp; $A135, DataRegularSeason20242025!$E$3:$E$1315, R$1)</f>
        <v>41</v>
      </c>
      <c r="S135" s="2">
        <f>SUMIFS(DataRegularSeason20242025!$AA$3:$AA$1315,DataRegularSeason20242025!$B$3:$B$1315, "&lt;=" &amp; $A135, DataRegularSeason20242025!$D$3:$D$1315, S$1)+SUMIFS(DataRegularSeason20242025!$AB$3:$AB$1315,DataRegularSeason20242025!$B$3:$B$1315, "&lt;=" &amp; $A135, DataRegularSeason20242025!$E$3:$E$1315, S$1)</f>
        <v>45</v>
      </c>
      <c r="T135" s="2">
        <f>SUMIFS(DataRegularSeason20242025!$AA$3:$AA$1315,DataRegularSeason20242025!$B$3:$B$1315, "&lt;=" &amp; $A135, DataRegularSeason20242025!$D$3:$D$1315, T$1)+SUMIFS(DataRegularSeason20242025!$AB$3:$AB$1315,DataRegularSeason20242025!$B$3:$B$1315, "&lt;=" &amp; $A135, DataRegularSeason20242025!$E$3:$E$1315, T$1)</f>
        <v>50</v>
      </c>
      <c r="U135" s="2">
        <f>SUMIFS(DataRegularSeason20242025!$AA$3:$AA$1315,DataRegularSeason20242025!$B$3:$B$1315, "&lt;=" &amp; $A135, DataRegularSeason20242025!$D$3:$D$1315, U$1)+SUMIFS(DataRegularSeason20242025!$AB$3:$AB$1315,DataRegularSeason20242025!$B$3:$B$1315, "&lt;=" &amp; $A135, DataRegularSeason20242025!$E$3:$E$1315, U$1)</f>
        <v>52</v>
      </c>
      <c r="V135" s="2">
        <f>SUMIFS(DataRegularSeason20242025!$AA$3:$AA$1315,DataRegularSeason20242025!$B$3:$B$1315, "&lt;=" &amp; $A135, DataRegularSeason20242025!$D$3:$D$1315, V$1)+SUMIFS(DataRegularSeason20242025!$AB$3:$AB$1315,DataRegularSeason20242025!$B$3:$B$1315, "&lt;=" &amp; $A135, DataRegularSeason20242025!$E$3:$E$1315, V$1)</f>
        <v>50</v>
      </c>
      <c r="W135" s="2">
        <f>SUMIFS(DataRegularSeason20242025!$AA$3:$AA$1315,DataRegularSeason20242025!$B$3:$B$1315, "&lt;=" &amp; $A135, DataRegularSeason20242025!$D$3:$D$1315, W$1)+SUMIFS(DataRegularSeason20242025!$AB$3:$AB$1315,DataRegularSeason20242025!$B$3:$B$1315, "&lt;=" &amp; $A135, DataRegularSeason20242025!$E$3:$E$1315, W$1)</f>
        <v>48</v>
      </c>
      <c r="X135" s="2">
        <f>SUMIFS(DataRegularSeason20242025!$AA$3:$AA$1315,DataRegularSeason20242025!$B$3:$B$1315, "&lt;=" &amp; $A135, DataRegularSeason20242025!$D$3:$D$1315, X$1)+SUMIFS(DataRegularSeason20242025!$AB$3:$AB$1315,DataRegularSeason20242025!$B$3:$B$1315, "&lt;=" &amp; $A135, DataRegularSeason20242025!$E$3:$E$1315, X$1)</f>
        <v>45</v>
      </c>
      <c r="Y135" s="2">
        <f>SUMIFS(DataRegularSeason20242025!$AA$3:$AA$1315,DataRegularSeason20242025!$B$3:$B$1315, "&lt;=" &amp; $A135, DataRegularSeason20242025!$D$3:$D$1315, Y$1)+SUMIFS(DataRegularSeason20242025!$AB$3:$AB$1315,DataRegularSeason20242025!$B$3:$B$1315, "&lt;=" &amp; $A135, DataRegularSeason20242025!$E$3:$E$1315, Y$1)</f>
        <v>34</v>
      </c>
      <c r="Z135" s="2">
        <f>SUMIFS(DataRegularSeason20242025!$AA$3:$AA$1315,DataRegularSeason20242025!$B$3:$B$1315, "&lt;=" &amp; $A135, DataRegularSeason20242025!$D$3:$D$1315, Z$1)+SUMIFS(DataRegularSeason20242025!$AB$3:$AB$1315,DataRegularSeason20242025!$B$3:$B$1315, "&lt;=" &amp; $A135, DataRegularSeason20242025!$E$3:$E$1315, Z$1)</f>
        <v>50</v>
      </c>
      <c r="AA135" s="2">
        <f>SUMIFS(DataRegularSeason20242025!$AA$3:$AA$1315,DataRegularSeason20242025!$B$3:$B$1315, "&lt;=" &amp; $A135, DataRegularSeason20242025!$D$3:$D$1315, AA$1)+SUMIFS(DataRegularSeason20242025!$AB$3:$AB$1315,DataRegularSeason20242025!$B$3:$B$1315, "&lt;=" &amp; $A135, DataRegularSeason20242025!$E$3:$E$1315, AA$1)</f>
        <v>53</v>
      </c>
      <c r="AB135" s="2">
        <f>SUMIFS(DataRegularSeason20242025!$AA$3:$AA$1315,DataRegularSeason20242025!$B$3:$B$1315, "&lt;=" &amp; $A135, DataRegularSeason20242025!$D$3:$D$1315, AB$1)+SUMIFS(DataRegularSeason20242025!$AB$3:$AB$1315,DataRegularSeason20242025!$B$3:$B$1315, "&lt;=" &amp; $A135, DataRegularSeason20242025!$E$3:$E$1315, AB$1)</f>
        <v>60</v>
      </c>
      <c r="AC135" s="2">
        <f>SUMIFS(DataRegularSeason20242025!$AA$3:$AA$1315,DataRegularSeason20242025!$B$3:$B$1315, "&lt;=" &amp; $A135, DataRegularSeason20242025!$D$3:$D$1315, AC$1)+SUMIFS(DataRegularSeason20242025!$AB$3:$AB$1315,DataRegularSeason20242025!$B$3:$B$1315, "&lt;=" &amp; $A135, DataRegularSeason20242025!$E$3:$E$1315, AC$1)</f>
        <v>47</v>
      </c>
      <c r="AD135" s="2">
        <f>SUMIFS(DataRegularSeason20242025!$AA$3:$AA$1315,DataRegularSeason20242025!$B$3:$B$1315, "&lt;=" &amp; $A135, DataRegularSeason20242025!$D$3:$D$1315, AD$1)+SUMIFS(DataRegularSeason20242025!$AB$3:$AB$1315,DataRegularSeason20242025!$B$3:$B$1315, "&lt;=" &amp; $A135, DataRegularSeason20242025!$E$3:$E$1315, AD$1)</f>
        <v>50</v>
      </c>
      <c r="AE135" s="2">
        <f>SUMIFS(DataRegularSeason20242025!$AA$3:$AA$1315,DataRegularSeason20242025!$B$3:$B$1315, "&lt;=" &amp; $A135, DataRegularSeason20242025!$D$3:$D$1315, AE$1)+SUMIFS(DataRegularSeason20242025!$AB$3:$AB$1315,DataRegularSeason20242025!$B$3:$B$1315, "&lt;=" &amp; $A135, DataRegularSeason20242025!$E$3:$E$1315, AE$1)</f>
        <v>62</v>
      </c>
      <c r="AF135" s="2">
        <f>SUMIFS(DataRegularSeason20242025!$AA$3:$AA$1315,DataRegularSeason20242025!$B$3:$B$1315, "&lt;=" &amp; $A135, DataRegularSeason20242025!$D$3:$D$1315, AF$1)+SUMIFS(DataRegularSeason20242025!$AB$3:$AB$1315,DataRegularSeason20242025!$B$3:$B$1315, "&lt;=" &amp; $A135, DataRegularSeason20242025!$E$3:$E$1315, AF$1)</f>
        <v>65</v>
      </c>
      <c r="AG135" s="2">
        <f>SUMIFS(DataRegularSeason20242025!$AA$3:$AA$1315,DataRegularSeason20242025!$B$3:$B$1315, "&lt;=" &amp; $A135, DataRegularSeason20242025!$D$3:$D$1315, AG$1)+SUMIFS(DataRegularSeason20242025!$AB$3:$AB$1315,DataRegularSeason20242025!$B$3:$B$1315, "&lt;=" &amp; $A135, DataRegularSeason20242025!$E$3:$E$1315, AG$1)</f>
        <v>67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42</v>
      </c>
      <c r="C136" s="2">
        <f>SUMIFS(DataRegularSeason20242025!$AA$3:$AA$1315,DataRegularSeason20242025!$B$3:$B$1315, "&lt;=" &amp; $A136, DataRegularSeason20242025!$D$3:$D$1315, C$1)+SUMIFS(DataRegularSeason20242025!$AB$3:$AB$1315,DataRegularSeason20242025!$B$3:$B$1315, "&lt;=" &amp; $A136, DataRegularSeason20242025!$E$3:$E$1315, C$1)</f>
        <v>52</v>
      </c>
      <c r="D136" s="2">
        <f>SUMIFS(DataRegularSeason20242025!$AA$3:$AA$1315,DataRegularSeason20242025!$B$3:$B$1315, "&lt;=" &amp; $A136, DataRegularSeason20242025!$D$3:$D$1315, D$1)+SUMIFS(DataRegularSeason20242025!$AB$3:$AB$1315,DataRegularSeason20242025!$B$3:$B$1315, "&lt;=" &amp; $A136, DataRegularSeason20242025!$E$3:$E$1315, D$1)</f>
        <v>39</v>
      </c>
      <c r="E136" s="2">
        <f>SUMIFS(DataRegularSeason20242025!$AA$3:$AA$1315,DataRegularSeason20242025!$B$3:$B$1315, "&lt;=" &amp; $A136, DataRegularSeason20242025!$D$3:$D$1315, E$1)+SUMIFS(DataRegularSeason20242025!$AB$3:$AB$1315,DataRegularSeason20242025!$B$3:$B$1315, "&lt;=" &amp; $A136, DataRegularSeason20242025!$E$3:$E$1315, E$1)</f>
        <v>59</v>
      </c>
      <c r="F136" s="2">
        <f>SUMIFS(DataRegularSeason20242025!$AA$3:$AA$1315,DataRegularSeason20242025!$B$3:$B$1315, "&lt;=" &amp; $A136, DataRegularSeason20242025!$D$3:$D$1315, F$1)+SUMIFS(DataRegularSeason20242025!$AB$3:$AB$1315,DataRegularSeason20242025!$B$3:$B$1315, "&lt;=" &amp; $A136, DataRegularSeason20242025!$E$3:$E$1315, F$1)</f>
        <v>51</v>
      </c>
      <c r="G136" s="2">
        <f>SUMIFS(DataRegularSeason20242025!$AA$3:$AA$1315,DataRegularSeason20242025!$B$3:$B$1315, "&lt;=" &amp; $A136, DataRegularSeason20242025!$D$3:$D$1315, G$1)+SUMIFS(DataRegularSeason20242025!$AB$3:$AB$1315,DataRegularSeason20242025!$B$3:$B$1315, "&lt;=" &amp; $A136, DataRegularSeason20242025!$E$3:$E$1315, G$1)</f>
        <v>51</v>
      </c>
      <c r="H136" s="2">
        <f>SUMIFS(DataRegularSeason20242025!$AA$3:$AA$1315,DataRegularSeason20242025!$B$3:$B$1315, "&lt;=" &amp; $A136, DataRegularSeason20242025!$D$3:$D$1315, H$1)+SUMIFS(DataRegularSeason20242025!$AB$3:$AB$1315,DataRegularSeason20242025!$B$3:$B$1315, "&lt;=" &amp; $A136, DataRegularSeason20242025!$E$3:$E$1315, H$1)</f>
        <v>34</v>
      </c>
      <c r="I136" s="2">
        <f>SUMIFS(DataRegularSeason20242025!$AA$3:$AA$1315,DataRegularSeason20242025!$B$3:$B$1315, "&lt;=" &amp; $A136, DataRegularSeason20242025!$D$3:$D$1315, I$1)+SUMIFS(DataRegularSeason20242025!$AB$3:$AB$1315,DataRegularSeason20242025!$B$3:$B$1315, "&lt;=" &amp; $A136, DataRegularSeason20242025!$E$3:$E$1315, I$1)</f>
        <v>57</v>
      </c>
      <c r="J136" s="2">
        <f>SUMIFS(DataRegularSeason20242025!$AA$3:$AA$1315,DataRegularSeason20242025!$B$3:$B$1315, "&lt;=" &amp; $A136, DataRegularSeason20242025!$D$3:$D$1315, J$1)+SUMIFS(DataRegularSeason20242025!$AB$3:$AB$1315,DataRegularSeason20242025!$B$3:$B$1315, "&lt;=" &amp; $A136, DataRegularSeason20242025!$E$3:$E$1315, J$1)</f>
        <v>59</v>
      </c>
      <c r="K136" s="2">
        <f>SUMIFS(DataRegularSeason20242025!$AA$3:$AA$1315,DataRegularSeason20242025!$B$3:$B$1315, "&lt;=" &amp; $A136, DataRegularSeason20242025!$D$3:$D$1315, K$1)+SUMIFS(DataRegularSeason20242025!$AB$3:$AB$1315,DataRegularSeason20242025!$B$3:$B$1315, "&lt;=" &amp; $A136, DataRegularSeason20242025!$E$3:$E$1315, K$1)</f>
        <v>47</v>
      </c>
      <c r="L136" s="2">
        <f>SUMIFS(DataRegularSeason20242025!$AA$3:$AA$1315,DataRegularSeason20242025!$B$3:$B$1315, "&lt;=" &amp; $A136, DataRegularSeason20242025!$D$3:$D$1315, L$1)+SUMIFS(DataRegularSeason20242025!$AB$3:$AB$1315,DataRegularSeason20242025!$B$3:$B$1315, "&lt;=" &amp; $A136, DataRegularSeason20242025!$E$3:$E$1315, L$1)</f>
        <v>61</v>
      </c>
      <c r="M136" s="2">
        <f>SUMIFS(DataRegularSeason20242025!$AA$3:$AA$1315,DataRegularSeason20242025!$B$3:$B$1315, "&lt;=" &amp; $A136, DataRegularSeason20242025!$D$3:$D$1315, M$1)+SUMIFS(DataRegularSeason20242025!$AB$3:$AB$1315,DataRegularSeason20242025!$B$3:$B$1315, "&lt;=" &amp; $A136, DataRegularSeason20242025!$E$3:$E$1315, M$1)</f>
        <v>57</v>
      </c>
      <c r="N136" s="2">
        <f>SUMIFS(DataRegularSeason20242025!$AA$3:$AA$1315,DataRegularSeason20242025!$B$3:$B$1315, "&lt;=" &amp; $A136, DataRegularSeason20242025!$D$3:$D$1315, N$1)+SUMIFS(DataRegularSeason20242025!$AB$3:$AB$1315,DataRegularSeason20242025!$B$3:$B$1315, "&lt;=" &amp; $A136, DataRegularSeason20242025!$E$3:$E$1315, N$1)</f>
        <v>55</v>
      </c>
      <c r="O136" s="2">
        <f>SUMIFS(DataRegularSeason20242025!$AA$3:$AA$1315,DataRegularSeason20242025!$B$3:$B$1315, "&lt;=" &amp; $A136, DataRegularSeason20242025!$D$3:$D$1315, O$1)+SUMIFS(DataRegularSeason20242025!$AB$3:$AB$1315,DataRegularSeason20242025!$B$3:$B$1315, "&lt;=" &amp; $A136, DataRegularSeason20242025!$E$3:$E$1315, O$1)</f>
        <v>60</v>
      </c>
      <c r="P136" s="2">
        <f>SUMIFS(DataRegularSeason20242025!$AA$3:$AA$1315,DataRegularSeason20242025!$B$3:$B$1315, "&lt;=" &amp; $A136, DataRegularSeason20242025!$D$3:$D$1315, P$1)+SUMIFS(DataRegularSeason20242025!$AB$3:$AB$1315,DataRegularSeason20242025!$B$3:$B$1315, "&lt;=" &amp; $A136, DataRegularSeason20242025!$E$3:$E$1315, P$1)</f>
        <v>52</v>
      </c>
      <c r="Q136" s="2">
        <f>SUMIFS(DataRegularSeason20242025!$AA$3:$AA$1315,DataRegularSeason20242025!$B$3:$B$1315, "&lt;=" &amp; $A136, DataRegularSeason20242025!$D$3:$D$1315, Q$1)+SUMIFS(DataRegularSeason20242025!$AB$3:$AB$1315,DataRegularSeason20242025!$B$3:$B$1315, "&lt;=" &amp; $A136, DataRegularSeason20242025!$E$3:$E$1315, Q$1)</f>
        <v>58</v>
      </c>
      <c r="R136" s="2">
        <f>SUMIFS(DataRegularSeason20242025!$AA$3:$AA$1315,DataRegularSeason20242025!$B$3:$B$1315, "&lt;=" &amp; $A136, DataRegularSeason20242025!$D$3:$D$1315, R$1)+SUMIFS(DataRegularSeason20242025!$AB$3:$AB$1315,DataRegularSeason20242025!$B$3:$B$1315, "&lt;=" &amp; $A136, DataRegularSeason20242025!$E$3:$E$1315, R$1)</f>
        <v>41</v>
      </c>
      <c r="S136" s="2">
        <f>SUMIFS(DataRegularSeason20242025!$AA$3:$AA$1315,DataRegularSeason20242025!$B$3:$B$1315, "&lt;=" &amp; $A136, DataRegularSeason20242025!$D$3:$D$1315, S$1)+SUMIFS(DataRegularSeason20242025!$AB$3:$AB$1315,DataRegularSeason20242025!$B$3:$B$1315, "&lt;=" &amp; $A136, DataRegularSeason20242025!$E$3:$E$1315, S$1)</f>
        <v>45</v>
      </c>
      <c r="T136" s="2">
        <f>SUMIFS(DataRegularSeason20242025!$AA$3:$AA$1315,DataRegularSeason20242025!$B$3:$B$1315, "&lt;=" &amp; $A136, DataRegularSeason20242025!$D$3:$D$1315, T$1)+SUMIFS(DataRegularSeason20242025!$AB$3:$AB$1315,DataRegularSeason20242025!$B$3:$B$1315, "&lt;=" &amp; $A136, DataRegularSeason20242025!$E$3:$E$1315, T$1)</f>
        <v>50</v>
      </c>
      <c r="U136" s="2">
        <f>SUMIFS(DataRegularSeason20242025!$AA$3:$AA$1315,DataRegularSeason20242025!$B$3:$B$1315, "&lt;=" &amp; $A136, DataRegularSeason20242025!$D$3:$D$1315, U$1)+SUMIFS(DataRegularSeason20242025!$AB$3:$AB$1315,DataRegularSeason20242025!$B$3:$B$1315, "&lt;=" &amp; $A136, DataRegularSeason20242025!$E$3:$E$1315, U$1)</f>
        <v>52</v>
      </c>
      <c r="V136" s="2">
        <f>SUMIFS(DataRegularSeason20242025!$AA$3:$AA$1315,DataRegularSeason20242025!$B$3:$B$1315, "&lt;=" &amp; $A136, DataRegularSeason20242025!$D$3:$D$1315, V$1)+SUMIFS(DataRegularSeason20242025!$AB$3:$AB$1315,DataRegularSeason20242025!$B$3:$B$1315, "&lt;=" &amp; $A136, DataRegularSeason20242025!$E$3:$E$1315, V$1)</f>
        <v>50</v>
      </c>
      <c r="W136" s="2">
        <f>SUMIFS(DataRegularSeason20242025!$AA$3:$AA$1315,DataRegularSeason20242025!$B$3:$B$1315, "&lt;=" &amp; $A136, DataRegularSeason20242025!$D$3:$D$1315, W$1)+SUMIFS(DataRegularSeason20242025!$AB$3:$AB$1315,DataRegularSeason20242025!$B$3:$B$1315, "&lt;=" &amp; $A136, DataRegularSeason20242025!$E$3:$E$1315, W$1)</f>
        <v>48</v>
      </c>
      <c r="X136" s="2">
        <f>SUMIFS(DataRegularSeason20242025!$AA$3:$AA$1315,DataRegularSeason20242025!$B$3:$B$1315, "&lt;=" &amp; $A136, DataRegularSeason20242025!$D$3:$D$1315, X$1)+SUMIFS(DataRegularSeason20242025!$AB$3:$AB$1315,DataRegularSeason20242025!$B$3:$B$1315, "&lt;=" &amp; $A136, DataRegularSeason20242025!$E$3:$E$1315, X$1)</f>
        <v>45</v>
      </c>
      <c r="Y136" s="2">
        <f>SUMIFS(DataRegularSeason20242025!$AA$3:$AA$1315,DataRegularSeason20242025!$B$3:$B$1315, "&lt;=" &amp; $A136, DataRegularSeason20242025!$D$3:$D$1315, Y$1)+SUMIFS(DataRegularSeason20242025!$AB$3:$AB$1315,DataRegularSeason20242025!$B$3:$B$1315, "&lt;=" &amp; $A136, DataRegularSeason20242025!$E$3:$E$1315, Y$1)</f>
        <v>34</v>
      </c>
      <c r="Z136" s="2">
        <f>SUMIFS(DataRegularSeason20242025!$AA$3:$AA$1315,DataRegularSeason20242025!$B$3:$B$1315, "&lt;=" &amp; $A136, DataRegularSeason20242025!$D$3:$D$1315, Z$1)+SUMIFS(DataRegularSeason20242025!$AB$3:$AB$1315,DataRegularSeason20242025!$B$3:$B$1315, "&lt;=" &amp; $A136, DataRegularSeason20242025!$E$3:$E$1315, Z$1)</f>
        <v>50</v>
      </c>
      <c r="AA136" s="2">
        <f>SUMIFS(DataRegularSeason20242025!$AA$3:$AA$1315,DataRegularSeason20242025!$B$3:$B$1315, "&lt;=" &amp; $A136, DataRegularSeason20242025!$D$3:$D$1315, AA$1)+SUMIFS(DataRegularSeason20242025!$AB$3:$AB$1315,DataRegularSeason20242025!$B$3:$B$1315, "&lt;=" &amp; $A136, DataRegularSeason20242025!$E$3:$E$1315, AA$1)</f>
        <v>53</v>
      </c>
      <c r="AB136" s="2">
        <f>SUMIFS(DataRegularSeason20242025!$AA$3:$AA$1315,DataRegularSeason20242025!$B$3:$B$1315, "&lt;=" &amp; $A136, DataRegularSeason20242025!$D$3:$D$1315, AB$1)+SUMIFS(DataRegularSeason20242025!$AB$3:$AB$1315,DataRegularSeason20242025!$B$3:$B$1315, "&lt;=" &amp; $A136, DataRegularSeason20242025!$E$3:$E$1315, AB$1)</f>
        <v>60</v>
      </c>
      <c r="AC136" s="2">
        <f>SUMIFS(DataRegularSeason20242025!$AA$3:$AA$1315,DataRegularSeason20242025!$B$3:$B$1315, "&lt;=" &amp; $A136, DataRegularSeason20242025!$D$3:$D$1315, AC$1)+SUMIFS(DataRegularSeason20242025!$AB$3:$AB$1315,DataRegularSeason20242025!$B$3:$B$1315, "&lt;=" &amp; $A136, DataRegularSeason20242025!$E$3:$E$1315, AC$1)</f>
        <v>47</v>
      </c>
      <c r="AD136" s="2">
        <f>SUMIFS(DataRegularSeason20242025!$AA$3:$AA$1315,DataRegularSeason20242025!$B$3:$B$1315, "&lt;=" &amp; $A136, DataRegularSeason20242025!$D$3:$D$1315, AD$1)+SUMIFS(DataRegularSeason20242025!$AB$3:$AB$1315,DataRegularSeason20242025!$B$3:$B$1315, "&lt;=" &amp; $A136, DataRegularSeason20242025!$E$3:$E$1315, AD$1)</f>
        <v>50</v>
      </c>
      <c r="AE136" s="2">
        <f>SUMIFS(DataRegularSeason20242025!$AA$3:$AA$1315,DataRegularSeason20242025!$B$3:$B$1315, "&lt;=" &amp; $A136, DataRegularSeason20242025!$D$3:$D$1315, AE$1)+SUMIFS(DataRegularSeason20242025!$AB$3:$AB$1315,DataRegularSeason20242025!$B$3:$B$1315, "&lt;=" &amp; $A136, DataRegularSeason20242025!$E$3:$E$1315, AE$1)</f>
        <v>62</v>
      </c>
      <c r="AF136" s="2">
        <f>SUMIFS(DataRegularSeason20242025!$AA$3:$AA$1315,DataRegularSeason20242025!$B$3:$B$1315, "&lt;=" &amp; $A136, DataRegularSeason20242025!$D$3:$D$1315, AF$1)+SUMIFS(DataRegularSeason20242025!$AB$3:$AB$1315,DataRegularSeason20242025!$B$3:$B$1315, "&lt;=" &amp; $A136, DataRegularSeason20242025!$E$3:$E$1315, AF$1)</f>
        <v>65</v>
      </c>
      <c r="AG136" s="2">
        <f>SUMIFS(DataRegularSeason20242025!$AA$3:$AA$1315,DataRegularSeason20242025!$B$3:$B$1315, "&lt;=" &amp; $A136, DataRegularSeason20242025!$D$3:$D$1315, AG$1)+SUMIFS(DataRegularSeason20242025!$AB$3:$AB$1315,DataRegularSeason20242025!$B$3:$B$1315, "&lt;=" &amp; $A136, DataRegularSeason20242025!$E$3:$E$1315, AG$1)</f>
        <v>67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42</v>
      </c>
      <c r="C137" s="2">
        <f>SUMIFS(DataRegularSeason20242025!$AA$3:$AA$1315,DataRegularSeason20242025!$B$3:$B$1315, "&lt;=" &amp; $A137, DataRegularSeason20242025!$D$3:$D$1315, C$1)+SUMIFS(DataRegularSeason20242025!$AB$3:$AB$1315,DataRegularSeason20242025!$B$3:$B$1315, "&lt;=" &amp; $A137, DataRegularSeason20242025!$E$3:$E$1315, C$1)</f>
        <v>52</v>
      </c>
      <c r="D137" s="2">
        <f>SUMIFS(DataRegularSeason20242025!$AA$3:$AA$1315,DataRegularSeason20242025!$B$3:$B$1315, "&lt;=" &amp; $A137, DataRegularSeason20242025!$D$3:$D$1315, D$1)+SUMIFS(DataRegularSeason20242025!$AB$3:$AB$1315,DataRegularSeason20242025!$B$3:$B$1315, "&lt;=" &amp; $A137, DataRegularSeason20242025!$E$3:$E$1315, D$1)</f>
        <v>39</v>
      </c>
      <c r="E137" s="2">
        <f>SUMIFS(DataRegularSeason20242025!$AA$3:$AA$1315,DataRegularSeason20242025!$B$3:$B$1315, "&lt;=" &amp; $A137, DataRegularSeason20242025!$D$3:$D$1315, E$1)+SUMIFS(DataRegularSeason20242025!$AB$3:$AB$1315,DataRegularSeason20242025!$B$3:$B$1315, "&lt;=" &amp; $A137, DataRegularSeason20242025!$E$3:$E$1315, E$1)</f>
        <v>59</v>
      </c>
      <c r="F137" s="2">
        <f>SUMIFS(DataRegularSeason20242025!$AA$3:$AA$1315,DataRegularSeason20242025!$B$3:$B$1315, "&lt;=" &amp; $A137, DataRegularSeason20242025!$D$3:$D$1315, F$1)+SUMIFS(DataRegularSeason20242025!$AB$3:$AB$1315,DataRegularSeason20242025!$B$3:$B$1315, "&lt;=" &amp; $A137, DataRegularSeason20242025!$E$3:$E$1315, F$1)</f>
        <v>51</v>
      </c>
      <c r="G137" s="2">
        <f>SUMIFS(DataRegularSeason20242025!$AA$3:$AA$1315,DataRegularSeason20242025!$B$3:$B$1315, "&lt;=" &amp; $A137, DataRegularSeason20242025!$D$3:$D$1315, G$1)+SUMIFS(DataRegularSeason20242025!$AB$3:$AB$1315,DataRegularSeason20242025!$B$3:$B$1315, "&lt;=" &amp; $A137, DataRegularSeason20242025!$E$3:$E$1315, G$1)</f>
        <v>51</v>
      </c>
      <c r="H137" s="2">
        <f>SUMIFS(DataRegularSeason20242025!$AA$3:$AA$1315,DataRegularSeason20242025!$B$3:$B$1315, "&lt;=" &amp; $A137, DataRegularSeason20242025!$D$3:$D$1315, H$1)+SUMIFS(DataRegularSeason20242025!$AB$3:$AB$1315,DataRegularSeason20242025!$B$3:$B$1315, "&lt;=" &amp; $A137, DataRegularSeason20242025!$E$3:$E$1315, H$1)</f>
        <v>34</v>
      </c>
      <c r="I137" s="2">
        <f>SUMIFS(DataRegularSeason20242025!$AA$3:$AA$1315,DataRegularSeason20242025!$B$3:$B$1315, "&lt;=" &amp; $A137, DataRegularSeason20242025!$D$3:$D$1315, I$1)+SUMIFS(DataRegularSeason20242025!$AB$3:$AB$1315,DataRegularSeason20242025!$B$3:$B$1315, "&lt;=" &amp; $A137, DataRegularSeason20242025!$E$3:$E$1315, I$1)</f>
        <v>57</v>
      </c>
      <c r="J137" s="2">
        <f>SUMIFS(DataRegularSeason20242025!$AA$3:$AA$1315,DataRegularSeason20242025!$B$3:$B$1315, "&lt;=" &amp; $A137, DataRegularSeason20242025!$D$3:$D$1315, J$1)+SUMIFS(DataRegularSeason20242025!$AB$3:$AB$1315,DataRegularSeason20242025!$B$3:$B$1315, "&lt;=" &amp; $A137, DataRegularSeason20242025!$E$3:$E$1315, J$1)</f>
        <v>59</v>
      </c>
      <c r="K137" s="2">
        <f>SUMIFS(DataRegularSeason20242025!$AA$3:$AA$1315,DataRegularSeason20242025!$B$3:$B$1315, "&lt;=" &amp; $A137, DataRegularSeason20242025!$D$3:$D$1315, K$1)+SUMIFS(DataRegularSeason20242025!$AB$3:$AB$1315,DataRegularSeason20242025!$B$3:$B$1315, "&lt;=" &amp; $A137, DataRegularSeason20242025!$E$3:$E$1315, K$1)</f>
        <v>47</v>
      </c>
      <c r="L137" s="2">
        <f>SUMIFS(DataRegularSeason20242025!$AA$3:$AA$1315,DataRegularSeason20242025!$B$3:$B$1315, "&lt;=" &amp; $A137, DataRegularSeason20242025!$D$3:$D$1315, L$1)+SUMIFS(DataRegularSeason20242025!$AB$3:$AB$1315,DataRegularSeason20242025!$B$3:$B$1315, "&lt;=" &amp; $A137, DataRegularSeason20242025!$E$3:$E$1315, L$1)</f>
        <v>61</v>
      </c>
      <c r="M137" s="2">
        <f>SUMIFS(DataRegularSeason20242025!$AA$3:$AA$1315,DataRegularSeason20242025!$B$3:$B$1315, "&lt;=" &amp; $A137, DataRegularSeason20242025!$D$3:$D$1315, M$1)+SUMIFS(DataRegularSeason20242025!$AB$3:$AB$1315,DataRegularSeason20242025!$B$3:$B$1315, "&lt;=" &amp; $A137, DataRegularSeason20242025!$E$3:$E$1315, M$1)</f>
        <v>57</v>
      </c>
      <c r="N137" s="2">
        <f>SUMIFS(DataRegularSeason20242025!$AA$3:$AA$1315,DataRegularSeason20242025!$B$3:$B$1315, "&lt;=" &amp; $A137, DataRegularSeason20242025!$D$3:$D$1315, N$1)+SUMIFS(DataRegularSeason20242025!$AB$3:$AB$1315,DataRegularSeason20242025!$B$3:$B$1315, "&lt;=" &amp; $A137, DataRegularSeason20242025!$E$3:$E$1315, N$1)</f>
        <v>55</v>
      </c>
      <c r="O137" s="2">
        <f>SUMIFS(DataRegularSeason20242025!$AA$3:$AA$1315,DataRegularSeason20242025!$B$3:$B$1315, "&lt;=" &amp; $A137, DataRegularSeason20242025!$D$3:$D$1315, O$1)+SUMIFS(DataRegularSeason20242025!$AB$3:$AB$1315,DataRegularSeason20242025!$B$3:$B$1315, "&lt;=" &amp; $A137, DataRegularSeason20242025!$E$3:$E$1315, O$1)</f>
        <v>60</v>
      </c>
      <c r="P137" s="2">
        <f>SUMIFS(DataRegularSeason20242025!$AA$3:$AA$1315,DataRegularSeason20242025!$B$3:$B$1315, "&lt;=" &amp; $A137, DataRegularSeason20242025!$D$3:$D$1315, P$1)+SUMIFS(DataRegularSeason20242025!$AB$3:$AB$1315,DataRegularSeason20242025!$B$3:$B$1315, "&lt;=" &amp; $A137, DataRegularSeason20242025!$E$3:$E$1315, P$1)</f>
        <v>52</v>
      </c>
      <c r="Q137" s="2">
        <f>SUMIFS(DataRegularSeason20242025!$AA$3:$AA$1315,DataRegularSeason20242025!$B$3:$B$1315, "&lt;=" &amp; $A137, DataRegularSeason20242025!$D$3:$D$1315, Q$1)+SUMIFS(DataRegularSeason20242025!$AB$3:$AB$1315,DataRegularSeason20242025!$B$3:$B$1315, "&lt;=" &amp; $A137, DataRegularSeason20242025!$E$3:$E$1315, Q$1)</f>
        <v>58</v>
      </c>
      <c r="R137" s="2">
        <f>SUMIFS(DataRegularSeason20242025!$AA$3:$AA$1315,DataRegularSeason20242025!$B$3:$B$1315, "&lt;=" &amp; $A137, DataRegularSeason20242025!$D$3:$D$1315, R$1)+SUMIFS(DataRegularSeason20242025!$AB$3:$AB$1315,DataRegularSeason20242025!$B$3:$B$1315, "&lt;=" &amp; $A137, DataRegularSeason20242025!$E$3:$E$1315, R$1)</f>
        <v>41</v>
      </c>
      <c r="S137" s="2">
        <f>SUMIFS(DataRegularSeason20242025!$AA$3:$AA$1315,DataRegularSeason20242025!$B$3:$B$1315, "&lt;=" &amp; $A137, DataRegularSeason20242025!$D$3:$D$1315, S$1)+SUMIFS(DataRegularSeason20242025!$AB$3:$AB$1315,DataRegularSeason20242025!$B$3:$B$1315, "&lt;=" &amp; $A137, DataRegularSeason20242025!$E$3:$E$1315, S$1)</f>
        <v>45</v>
      </c>
      <c r="T137" s="2">
        <f>SUMIFS(DataRegularSeason20242025!$AA$3:$AA$1315,DataRegularSeason20242025!$B$3:$B$1315, "&lt;=" &amp; $A137, DataRegularSeason20242025!$D$3:$D$1315, T$1)+SUMIFS(DataRegularSeason20242025!$AB$3:$AB$1315,DataRegularSeason20242025!$B$3:$B$1315, "&lt;=" &amp; $A137, DataRegularSeason20242025!$E$3:$E$1315, T$1)</f>
        <v>50</v>
      </c>
      <c r="U137" s="2">
        <f>SUMIFS(DataRegularSeason20242025!$AA$3:$AA$1315,DataRegularSeason20242025!$B$3:$B$1315, "&lt;=" &amp; $A137, DataRegularSeason20242025!$D$3:$D$1315, U$1)+SUMIFS(DataRegularSeason20242025!$AB$3:$AB$1315,DataRegularSeason20242025!$B$3:$B$1315, "&lt;=" &amp; $A137, DataRegularSeason20242025!$E$3:$E$1315, U$1)</f>
        <v>52</v>
      </c>
      <c r="V137" s="2">
        <f>SUMIFS(DataRegularSeason20242025!$AA$3:$AA$1315,DataRegularSeason20242025!$B$3:$B$1315, "&lt;=" &amp; $A137, DataRegularSeason20242025!$D$3:$D$1315, V$1)+SUMIFS(DataRegularSeason20242025!$AB$3:$AB$1315,DataRegularSeason20242025!$B$3:$B$1315, "&lt;=" &amp; $A137, DataRegularSeason20242025!$E$3:$E$1315, V$1)</f>
        <v>50</v>
      </c>
      <c r="W137" s="2">
        <f>SUMIFS(DataRegularSeason20242025!$AA$3:$AA$1315,DataRegularSeason20242025!$B$3:$B$1315, "&lt;=" &amp; $A137, DataRegularSeason20242025!$D$3:$D$1315, W$1)+SUMIFS(DataRegularSeason20242025!$AB$3:$AB$1315,DataRegularSeason20242025!$B$3:$B$1315, "&lt;=" &amp; $A137, DataRegularSeason20242025!$E$3:$E$1315, W$1)</f>
        <v>48</v>
      </c>
      <c r="X137" s="2">
        <f>SUMIFS(DataRegularSeason20242025!$AA$3:$AA$1315,DataRegularSeason20242025!$B$3:$B$1315, "&lt;=" &amp; $A137, DataRegularSeason20242025!$D$3:$D$1315, X$1)+SUMIFS(DataRegularSeason20242025!$AB$3:$AB$1315,DataRegularSeason20242025!$B$3:$B$1315, "&lt;=" &amp; $A137, DataRegularSeason20242025!$E$3:$E$1315, X$1)</f>
        <v>45</v>
      </c>
      <c r="Y137" s="2">
        <f>SUMIFS(DataRegularSeason20242025!$AA$3:$AA$1315,DataRegularSeason20242025!$B$3:$B$1315, "&lt;=" &amp; $A137, DataRegularSeason20242025!$D$3:$D$1315, Y$1)+SUMIFS(DataRegularSeason20242025!$AB$3:$AB$1315,DataRegularSeason20242025!$B$3:$B$1315, "&lt;=" &amp; $A137, DataRegularSeason20242025!$E$3:$E$1315, Y$1)</f>
        <v>34</v>
      </c>
      <c r="Z137" s="2">
        <f>SUMIFS(DataRegularSeason20242025!$AA$3:$AA$1315,DataRegularSeason20242025!$B$3:$B$1315, "&lt;=" &amp; $A137, DataRegularSeason20242025!$D$3:$D$1315, Z$1)+SUMIFS(DataRegularSeason20242025!$AB$3:$AB$1315,DataRegularSeason20242025!$B$3:$B$1315, "&lt;=" &amp; $A137, DataRegularSeason20242025!$E$3:$E$1315, Z$1)</f>
        <v>50</v>
      </c>
      <c r="AA137" s="2">
        <f>SUMIFS(DataRegularSeason20242025!$AA$3:$AA$1315,DataRegularSeason20242025!$B$3:$B$1315, "&lt;=" &amp; $A137, DataRegularSeason20242025!$D$3:$D$1315, AA$1)+SUMIFS(DataRegularSeason20242025!$AB$3:$AB$1315,DataRegularSeason20242025!$B$3:$B$1315, "&lt;=" &amp; $A137, DataRegularSeason20242025!$E$3:$E$1315, AA$1)</f>
        <v>53</v>
      </c>
      <c r="AB137" s="2">
        <f>SUMIFS(DataRegularSeason20242025!$AA$3:$AA$1315,DataRegularSeason20242025!$B$3:$B$1315, "&lt;=" &amp; $A137, DataRegularSeason20242025!$D$3:$D$1315, AB$1)+SUMIFS(DataRegularSeason20242025!$AB$3:$AB$1315,DataRegularSeason20242025!$B$3:$B$1315, "&lt;=" &amp; $A137, DataRegularSeason20242025!$E$3:$E$1315, AB$1)</f>
        <v>60</v>
      </c>
      <c r="AC137" s="2">
        <f>SUMIFS(DataRegularSeason20242025!$AA$3:$AA$1315,DataRegularSeason20242025!$B$3:$B$1315, "&lt;=" &amp; $A137, DataRegularSeason20242025!$D$3:$D$1315, AC$1)+SUMIFS(DataRegularSeason20242025!$AB$3:$AB$1315,DataRegularSeason20242025!$B$3:$B$1315, "&lt;=" &amp; $A137, DataRegularSeason20242025!$E$3:$E$1315, AC$1)</f>
        <v>47</v>
      </c>
      <c r="AD137" s="2">
        <f>SUMIFS(DataRegularSeason20242025!$AA$3:$AA$1315,DataRegularSeason20242025!$B$3:$B$1315, "&lt;=" &amp; $A137, DataRegularSeason20242025!$D$3:$D$1315, AD$1)+SUMIFS(DataRegularSeason20242025!$AB$3:$AB$1315,DataRegularSeason20242025!$B$3:$B$1315, "&lt;=" &amp; $A137, DataRegularSeason20242025!$E$3:$E$1315, AD$1)</f>
        <v>50</v>
      </c>
      <c r="AE137" s="2">
        <f>SUMIFS(DataRegularSeason20242025!$AA$3:$AA$1315,DataRegularSeason20242025!$B$3:$B$1315, "&lt;=" &amp; $A137, DataRegularSeason20242025!$D$3:$D$1315, AE$1)+SUMIFS(DataRegularSeason20242025!$AB$3:$AB$1315,DataRegularSeason20242025!$B$3:$B$1315, "&lt;=" &amp; $A137, DataRegularSeason20242025!$E$3:$E$1315, AE$1)</f>
        <v>62</v>
      </c>
      <c r="AF137" s="2">
        <f>SUMIFS(DataRegularSeason20242025!$AA$3:$AA$1315,DataRegularSeason20242025!$B$3:$B$1315, "&lt;=" &amp; $A137, DataRegularSeason20242025!$D$3:$D$1315, AF$1)+SUMIFS(DataRegularSeason20242025!$AB$3:$AB$1315,DataRegularSeason20242025!$B$3:$B$1315, "&lt;=" &amp; $A137, DataRegularSeason20242025!$E$3:$E$1315, AF$1)</f>
        <v>65</v>
      </c>
      <c r="AG137" s="2">
        <f>SUMIFS(DataRegularSeason20242025!$AA$3:$AA$1315,DataRegularSeason20242025!$B$3:$B$1315, "&lt;=" &amp; $A137, DataRegularSeason20242025!$D$3:$D$1315, AG$1)+SUMIFS(DataRegularSeason20242025!$AB$3:$AB$1315,DataRegularSeason20242025!$B$3:$B$1315, "&lt;=" &amp; $A137, DataRegularSeason20242025!$E$3:$E$1315, AG$1)</f>
        <v>67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42</v>
      </c>
      <c r="C138" s="2">
        <f>SUMIFS(DataRegularSeason20242025!$AA$3:$AA$1315,DataRegularSeason20242025!$B$3:$B$1315, "&lt;=" &amp; $A138, DataRegularSeason20242025!$D$3:$D$1315, C$1)+SUMIFS(DataRegularSeason20242025!$AB$3:$AB$1315,DataRegularSeason20242025!$B$3:$B$1315, "&lt;=" &amp; $A138, DataRegularSeason20242025!$E$3:$E$1315, C$1)</f>
        <v>52</v>
      </c>
      <c r="D138" s="2">
        <f>SUMIFS(DataRegularSeason20242025!$AA$3:$AA$1315,DataRegularSeason20242025!$B$3:$B$1315, "&lt;=" &amp; $A138, DataRegularSeason20242025!$D$3:$D$1315, D$1)+SUMIFS(DataRegularSeason20242025!$AB$3:$AB$1315,DataRegularSeason20242025!$B$3:$B$1315, "&lt;=" &amp; $A138, DataRegularSeason20242025!$E$3:$E$1315, D$1)</f>
        <v>39</v>
      </c>
      <c r="E138" s="2">
        <f>SUMIFS(DataRegularSeason20242025!$AA$3:$AA$1315,DataRegularSeason20242025!$B$3:$B$1315, "&lt;=" &amp; $A138, DataRegularSeason20242025!$D$3:$D$1315, E$1)+SUMIFS(DataRegularSeason20242025!$AB$3:$AB$1315,DataRegularSeason20242025!$B$3:$B$1315, "&lt;=" &amp; $A138, DataRegularSeason20242025!$E$3:$E$1315, E$1)</f>
        <v>59</v>
      </c>
      <c r="F138" s="2">
        <f>SUMIFS(DataRegularSeason20242025!$AA$3:$AA$1315,DataRegularSeason20242025!$B$3:$B$1315, "&lt;=" &amp; $A138, DataRegularSeason20242025!$D$3:$D$1315, F$1)+SUMIFS(DataRegularSeason20242025!$AB$3:$AB$1315,DataRegularSeason20242025!$B$3:$B$1315, "&lt;=" &amp; $A138, DataRegularSeason20242025!$E$3:$E$1315, F$1)</f>
        <v>51</v>
      </c>
      <c r="G138" s="2">
        <f>SUMIFS(DataRegularSeason20242025!$AA$3:$AA$1315,DataRegularSeason20242025!$B$3:$B$1315, "&lt;=" &amp; $A138, DataRegularSeason20242025!$D$3:$D$1315, G$1)+SUMIFS(DataRegularSeason20242025!$AB$3:$AB$1315,DataRegularSeason20242025!$B$3:$B$1315, "&lt;=" &amp; $A138, DataRegularSeason20242025!$E$3:$E$1315, G$1)</f>
        <v>51</v>
      </c>
      <c r="H138" s="2">
        <f>SUMIFS(DataRegularSeason20242025!$AA$3:$AA$1315,DataRegularSeason20242025!$B$3:$B$1315, "&lt;=" &amp; $A138, DataRegularSeason20242025!$D$3:$D$1315, H$1)+SUMIFS(DataRegularSeason20242025!$AB$3:$AB$1315,DataRegularSeason20242025!$B$3:$B$1315, "&lt;=" &amp; $A138, DataRegularSeason20242025!$E$3:$E$1315, H$1)</f>
        <v>34</v>
      </c>
      <c r="I138" s="2">
        <f>SUMIFS(DataRegularSeason20242025!$AA$3:$AA$1315,DataRegularSeason20242025!$B$3:$B$1315, "&lt;=" &amp; $A138, DataRegularSeason20242025!$D$3:$D$1315, I$1)+SUMIFS(DataRegularSeason20242025!$AB$3:$AB$1315,DataRegularSeason20242025!$B$3:$B$1315, "&lt;=" &amp; $A138, DataRegularSeason20242025!$E$3:$E$1315, I$1)</f>
        <v>57</v>
      </c>
      <c r="J138" s="2">
        <f>SUMIFS(DataRegularSeason20242025!$AA$3:$AA$1315,DataRegularSeason20242025!$B$3:$B$1315, "&lt;=" &amp; $A138, DataRegularSeason20242025!$D$3:$D$1315, J$1)+SUMIFS(DataRegularSeason20242025!$AB$3:$AB$1315,DataRegularSeason20242025!$B$3:$B$1315, "&lt;=" &amp; $A138, DataRegularSeason20242025!$E$3:$E$1315, J$1)</f>
        <v>59</v>
      </c>
      <c r="K138" s="2">
        <f>SUMIFS(DataRegularSeason20242025!$AA$3:$AA$1315,DataRegularSeason20242025!$B$3:$B$1315, "&lt;=" &amp; $A138, DataRegularSeason20242025!$D$3:$D$1315, K$1)+SUMIFS(DataRegularSeason20242025!$AB$3:$AB$1315,DataRegularSeason20242025!$B$3:$B$1315, "&lt;=" &amp; $A138, DataRegularSeason20242025!$E$3:$E$1315, K$1)</f>
        <v>47</v>
      </c>
      <c r="L138" s="2">
        <f>SUMIFS(DataRegularSeason20242025!$AA$3:$AA$1315,DataRegularSeason20242025!$B$3:$B$1315, "&lt;=" &amp; $A138, DataRegularSeason20242025!$D$3:$D$1315, L$1)+SUMIFS(DataRegularSeason20242025!$AB$3:$AB$1315,DataRegularSeason20242025!$B$3:$B$1315, "&lt;=" &amp; $A138, DataRegularSeason20242025!$E$3:$E$1315, L$1)</f>
        <v>61</v>
      </c>
      <c r="M138" s="2">
        <f>SUMIFS(DataRegularSeason20242025!$AA$3:$AA$1315,DataRegularSeason20242025!$B$3:$B$1315, "&lt;=" &amp; $A138, DataRegularSeason20242025!$D$3:$D$1315, M$1)+SUMIFS(DataRegularSeason20242025!$AB$3:$AB$1315,DataRegularSeason20242025!$B$3:$B$1315, "&lt;=" &amp; $A138, DataRegularSeason20242025!$E$3:$E$1315, M$1)</f>
        <v>57</v>
      </c>
      <c r="N138" s="2">
        <f>SUMIFS(DataRegularSeason20242025!$AA$3:$AA$1315,DataRegularSeason20242025!$B$3:$B$1315, "&lt;=" &amp; $A138, DataRegularSeason20242025!$D$3:$D$1315, N$1)+SUMIFS(DataRegularSeason20242025!$AB$3:$AB$1315,DataRegularSeason20242025!$B$3:$B$1315, "&lt;=" &amp; $A138, DataRegularSeason20242025!$E$3:$E$1315, N$1)</f>
        <v>55</v>
      </c>
      <c r="O138" s="2">
        <f>SUMIFS(DataRegularSeason20242025!$AA$3:$AA$1315,DataRegularSeason20242025!$B$3:$B$1315, "&lt;=" &amp; $A138, DataRegularSeason20242025!$D$3:$D$1315, O$1)+SUMIFS(DataRegularSeason20242025!$AB$3:$AB$1315,DataRegularSeason20242025!$B$3:$B$1315, "&lt;=" &amp; $A138, DataRegularSeason20242025!$E$3:$E$1315, O$1)</f>
        <v>60</v>
      </c>
      <c r="P138" s="2">
        <f>SUMIFS(DataRegularSeason20242025!$AA$3:$AA$1315,DataRegularSeason20242025!$B$3:$B$1315, "&lt;=" &amp; $A138, DataRegularSeason20242025!$D$3:$D$1315, P$1)+SUMIFS(DataRegularSeason20242025!$AB$3:$AB$1315,DataRegularSeason20242025!$B$3:$B$1315, "&lt;=" &amp; $A138, DataRegularSeason20242025!$E$3:$E$1315, P$1)</f>
        <v>52</v>
      </c>
      <c r="Q138" s="2">
        <f>SUMIFS(DataRegularSeason20242025!$AA$3:$AA$1315,DataRegularSeason20242025!$B$3:$B$1315, "&lt;=" &amp; $A138, DataRegularSeason20242025!$D$3:$D$1315, Q$1)+SUMIFS(DataRegularSeason20242025!$AB$3:$AB$1315,DataRegularSeason20242025!$B$3:$B$1315, "&lt;=" &amp; $A138, DataRegularSeason20242025!$E$3:$E$1315, Q$1)</f>
        <v>58</v>
      </c>
      <c r="R138" s="2">
        <f>SUMIFS(DataRegularSeason20242025!$AA$3:$AA$1315,DataRegularSeason20242025!$B$3:$B$1315, "&lt;=" &amp; $A138, DataRegularSeason20242025!$D$3:$D$1315, R$1)+SUMIFS(DataRegularSeason20242025!$AB$3:$AB$1315,DataRegularSeason20242025!$B$3:$B$1315, "&lt;=" &amp; $A138, DataRegularSeason20242025!$E$3:$E$1315, R$1)</f>
        <v>41</v>
      </c>
      <c r="S138" s="2">
        <f>SUMIFS(DataRegularSeason20242025!$AA$3:$AA$1315,DataRegularSeason20242025!$B$3:$B$1315, "&lt;=" &amp; $A138, DataRegularSeason20242025!$D$3:$D$1315, S$1)+SUMIFS(DataRegularSeason20242025!$AB$3:$AB$1315,DataRegularSeason20242025!$B$3:$B$1315, "&lt;=" &amp; $A138, DataRegularSeason20242025!$E$3:$E$1315, S$1)</f>
        <v>45</v>
      </c>
      <c r="T138" s="2">
        <f>SUMIFS(DataRegularSeason20242025!$AA$3:$AA$1315,DataRegularSeason20242025!$B$3:$B$1315, "&lt;=" &amp; $A138, DataRegularSeason20242025!$D$3:$D$1315, T$1)+SUMIFS(DataRegularSeason20242025!$AB$3:$AB$1315,DataRegularSeason20242025!$B$3:$B$1315, "&lt;=" &amp; $A138, DataRegularSeason20242025!$E$3:$E$1315, T$1)</f>
        <v>50</v>
      </c>
      <c r="U138" s="2">
        <f>SUMIFS(DataRegularSeason20242025!$AA$3:$AA$1315,DataRegularSeason20242025!$B$3:$B$1315, "&lt;=" &amp; $A138, DataRegularSeason20242025!$D$3:$D$1315, U$1)+SUMIFS(DataRegularSeason20242025!$AB$3:$AB$1315,DataRegularSeason20242025!$B$3:$B$1315, "&lt;=" &amp; $A138, DataRegularSeason20242025!$E$3:$E$1315, U$1)</f>
        <v>52</v>
      </c>
      <c r="V138" s="2">
        <f>SUMIFS(DataRegularSeason20242025!$AA$3:$AA$1315,DataRegularSeason20242025!$B$3:$B$1315, "&lt;=" &amp; $A138, DataRegularSeason20242025!$D$3:$D$1315, V$1)+SUMIFS(DataRegularSeason20242025!$AB$3:$AB$1315,DataRegularSeason20242025!$B$3:$B$1315, "&lt;=" &amp; $A138, DataRegularSeason20242025!$E$3:$E$1315, V$1)</f>
        <v>50</v>
      </c>
      <c r="W138" s="2">
        <f>SUMIFS(DataRegularSeason20242025!$AA$3:$AA$1315,DataRegularSeason20242025!$B$3:$B$1315, "&lt;=" &amp; $A138, DataRegularSeason20242025!$D$3:$D$1315, W$1)+SUMIFS(DataRegularSeason20242025!$AB$3:$AB$1315,DataRegularSeason20242025!$B$3:$B$1315, "&lt;=" &amp; $A138, DataRegularSeason20242025!$E$3:$E$1315, W$1)</f>
        <v>48</v>
      </c>
      <c r="X138" s="2">
        <f>SUMIFS(DataRegularSeason20242025!$AA$3:$AA$1315,DataRegularSeason20242025!$B$3:$B$1315, "&lt;=" &amp; $A138, DataRegularSeason20242025!$D$3:$D$1315, X$1)+SUMIFS(DataRegularSeason20242025!$AB$3:$AB$1315,DataRegularSeason20242025!$B$3:$B$1315, "&lt;=" &amp; $A138, DataRegularSeason20242025!$E$3:$E$1315, X$1)</f>
        <v>45</v>
      </c>
      <c r="Y138" s="2">
        <f>SUMIFS(DataRegularSeason20242025!$AA$3:$AA$1315,DataRegularSeason20242025!$B$3:$B$1315, "&lt;=" &amp; $A138, DataRegularSeason20242025!$D$3:$D$1315, Y$1)+SUMIFS(DataRegularSeason20242025!$AB$3:$AB$1315,DataRegularSeason20242025!$B$3:$B$1315, "&lt;=" &amp; $A138, DataRegularSeason20242025!$E$3:$E$1315, Y$1)</f>
        <v>34</v>
      </c>
      <c r="Z138" s="2">
        <f>SUMIFS(DataRegularSeason20242025!$AA$3:$AA$1315,DataRegularSeason20242025!$B$3:$B$1315, "&lt;=" &amp; $A138, DataRegularSeason20242025!$D$3:$D$1315, Z$1)+SUMIFS(DataRegularSeason20242025!$AB$3:$AB$1315,DataRegularSeason20242025!$B$3:$B$1315, "&lt;=" &amp; $A138, DataRegularSeason20242025!$E$3:$E$1315, Z$1)</f>
        <v>50</v>
      </c>
      <c r="AA138" s="2">
        <f>SUMIFS(DataRegularSeason20242025!$AA$3:$AA$1315,DataRegularSeason20242025!$B$3:$B$1315, "&lt;=" &amp; $A138, DataRegularSeason20242025!$D$3:$D$1315, AA$1)+SUMIFS(DataRegularSeason20242025!$AB$3:$AB$1315,DataRegularSeason20242025!$B$3:$B$1315, "&lt;=" &amp; $A138, DataRegularSeason20242025!$E$3:$E$1315, AA$1)</f>
        <v>53</v>
      </c>
      <c r="AB138" s="2">
        <f>SUMIFS(DataRegularSeason20242025!$AA$3:$AA$1315,DataRegularSeason20242025!$B$3:$B$1315, "&lt;=" &amp; $A138, DataRegularSeason20242025!$D$3:$D$1315, AB$1)+SUMIFS(DataRegularSeason20242025!$AB$3:$AB$1315,DataRegularSeason20242025!$B$3:$B$1315, "&lt;=" &amp; $A138, DataRegularSeason20242025!$E$3:$E$1315, AB$1)</f>
        <v>60</v>
      </c>
      <c r="AC138" s="2">
        <f>SUMIFS(DataRegularSeason20242025!$AA$3:$AA$1315,DataRegularSeason20242025!$B$3:$B$1315, "&lt;=" &amp; $A138, DataRegularSeason20242025!$D$3:$D$1315, AC$1)+SUMIFS(DataRegularSeason20242025!$AB$3:$AB$1315,DataRegularSeason20242025!$B$3:$B$1315, "&lt;=" &amp; $A138, DataRegularSeason20242025!$E$3:$E$1315, AC$1)</f>
        <v>47</v>
      </c>
      <c r="AD138" s="2">
        <f>SUMIFS(DataRegularSeason20242025!$AA$3:$AA$1315,DataRegularSeason20242025!$B$3:$B$1315, "&lt;=" &amp; $A138, DataRegularSeason20242025!$D$3:$D$1315, AD$1)+SUMIFS(DataRegularSeason20242025!$AB$3:$AB$1315,DataRegularSeason20242025!$B$3:$B$1315, "&lt;=" &amp; $A138, DataRegularSeason20242025!$E$3:$E$1315, AD$1)</f>
        <v>50</v>
      </c>
      <c r="AE138" s="2">
        <f>SUMIFS(DataRegularSeason20242025!$AA$3:$AA$1315,DataRegularSeason20242025!$B$3:$B$1315, "&lt;=" &amp; $A138, DataRegularSeason20242025!$D$3:$D$1315, AE$1)+SUMIFS(DataRegularSeason20242025!$AB$3:$AB$1315,DataRegularSeason20242025!$B$3:$B$1315, "&lt;=" &amp; $A138, DataRegularSeason20242025!$E$3:$E$1315, AE$1)</f>
        <v>62</v>
      </c>
      <c r="AF138" s="2">
        <f>SUMIFS(DataRegularSeason20242025!$AA$3:$AA$1315,DataRegularSeason20242025!$B$3:$B$1315, "&lt;=" &amp; $A138, DataRegularSeason20242025!$D$3:$D$1315, AF$1)+SUMIFS(DataRegularSeason20242025!$AB$3:$AB$1315,DataRegularSeason20242025!$B$3:$B$1315, "&lt;=" &amp; $A138, DataRegularSeason20242025!$E$3:$E$1315, AF$1)</f>
        <v>65</v>
      </c>
      <c r="AG138" s="2">
        <f>SUMIFS(DataRegularSeason20242025!$AA$3:$AA$1315,DataRegularSeason20242025!$B$3:$B$1315, "&lt;=" &amp; $A138, DataRegularSeason20242025!$D$3:$D$1315, AG$1)+SUMIFS(DataRegularSeason20242025!$AB$3:$AB$1315,DataRegularSeason20242025!$B$3:$B$1315, "&lt;=" &amp; $A138, DataRegularSeason20242025!$E$3:$E$1315, AG$1)</f>
        <v>67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42</v>
      </c>
      <c r="C139" s="2">
        <f>SUMIFS(DataRegularSeason20242025!$AA$3:$AA$1315,DataRegularSeason20242025!$B$3:$B$1315, "&lt;=" &amp; $A139, DataRegularSeason20242025!$D$3:$D$1315, C$1)+SUMIFS(DataRegularSeason20242025!$AB$3:$AB$1315,DataRegularSeason20242025!$B$3:$B$1315, "&lt;=" &amp; $A139, DataRegularSeason20242025!$E$3:$E$1315, C$1)</f>
        <v>52</v>
      </c>
      <c r="D139" s="2">
        <f>SUMIFS(DataRegularSeason20242025!$AA$3:$AA$1315,DataRegularSeason20242025!$B$3:$B$1315, "&lt;=" &amp; $A139, DataRegularSeason20242025!$D$3:$D$1315, D$1)+SUMIFS(DataRegularSeason20242025!$AB$3:$AB$1315,DataRegularSeason20242025!$B$3:$B$1315, "&lt;=" &amp; $A139, DataRegularSeason20242025!$E$3:$E$1315, D$1)</f>
        <v>39</v>
      </c>
      <c r="E139" s="2">
        <f>SUMIFS(DataRegularSeason20242025!$AA$3:$AA$1315,DataRegularSeason20242025!$B$3:$B$1315, "&lt;=" &amp; $A139, DataRegularSeason20242025!$D$3:$D$1315, E$1)+SUMIFS(DataRegularSeason20242025!$AB$3:$AB$1315,DataRegularSeason20242025!$B$3:$B$1315, "&lt;=" &amp; $A139, DataRegularSeason20242025!$E$3:$E$1315, E$1)</f>
        <v>59</v>
      </c>
      <c r="F139" s="2">
        <f>SUMIFS(DataRegularSeason20242025!$AA$3:$AA$1315,DataRegularSeason20242025!$B$3:$B$1315, "&lt;=" &amp; $A139, DataRegularSeason20242025!$D$3:$D$1315, F$1)+SUMIFS(DataRegularSeason20242025!$AB$3:$AB$1315,DataRegularSeason20242025!$B$3:$B$1315, "&lt;=" &amp; $A139, DataRegularSeason20242025!$E$3:$E$1315, F$1)</f>
        <v>51</v>
      </c>
      <c r="G139" s="2">
        <f>SUMIFS(DataRegularSeason20242025!$AA$3:$AA$1315,DataRegularSeason20242025!$B$3:$B$1315, "&lt;=" &amp; $A139, DataRegularSeason20242025!$D$3:$D$1315, G$1)+SUMIFS(DataRegularSeason20242025!$AB$3:$AB$1315,DataRegularSeason20242025!$B$3:$B$1315, "&lt;=" &amp; $A139, DataRegularSeason20242025!$E$3:$E$1315, G$1)</f>
        <v>51</v>
      </c>
      <c r="H139" s="2">
        <f>SUMIFS(DataRegularSeason20242025!$AA$3:$AA$1315,DataRegularSeason20242025!$B$3:$B$1315, "&lt;=" &amp; $A139, DataRegularSeason20242025!$D$3:$D$1315, H$1)+SUMIFS(DataRegularSeason20242025!$AB$3:$AB$1315,DataRegularSeason20242025!$B$3:$B$1315, "&lt;=" &amp; $A139, DataRegularSeason20242025!$E$3:$E$1315, H$1)</f>
        <v>34</v>
      </c>
      <c r="I139" s="2">
        <f>SUMIFS(DataRegularSeason20242025!$AA$3:$AA$1315,DataRegularSeason20242025!$B$3:$B$1315, "&lt;=" &amp; $A139, DataRegularSeason20242025!$D$3:$D$1315, I$1)+SUMIFS(DataRegularSeason20242025!$AB$3:$AB$1315,DataRegularSeason20242025!$B$3:$B$1315, "&lt;=" &amp; $A139, DataRegularSeason20242025!$E$3:$E$1315, I$1)</f>
        <v>57</v>
      </c>
      <c r="J139" s="2">
        <f>SUMIFS(DataRegularSeason20242025!$AA$3:$AA$1315,DataRegularSeason20242025!$B$3:$B$1315, "&lt;=" &amp; $A139, DataRegularSeason20242025!$D$3:$D$1315, J$1)+SUMIFS(DataRegularSeason20242025!$AB$3:$AB$1315,DataRegularSeason20242025!$B$3:$B$1315, "&lt;=" &amp; $A139, DataRegularSeason20242025!$E$3:$E$1315, J$1)</f>
        <v>59</v>
      </c>
      <c r="K139" s="2">
        <f>SUMIFS(DataRegularSeason20242025!$AA$3:$AA$1315,DataRegularSeason20242025!$B$3:$B$1315, "&lt;=" &amp; $A139, DataRegularSeason20242025!$D$3:$D$1315, K$1)+SUMIFS(DataRegularSeason20242025!$AB$3:$AB$1315,DataRegularSeason20242025!$B$3:$B$1315, "&lt;=" &amp; $A139, DataRegularSeason20242025!$E$3:$E$1315, K$1)</f>
        <v>47</v>
      </c>
      <c r="L139" s="2">
        <f>SUMIFS(DataRegularSeason20242025!$AA$3:$AA$1315,DataRegularSeason20242025!$B$3:$B$1315, "&lt;=" &amp; $A139, DataRegularSeason20242025!$D$3:$D$1315, L$1)+SUMIFS(DataRegularSeason20242025!$AB$3:$AB$1315,DataRegularSeason20242025!$B$3:$B$1315, "&lt;=" &amp; $A139, DataRegularSeason20242025!$E$3:$E$1315, L$1)</f>
        <v>61</v>
      </c>
      <c r="M139" s="2">
        <f>SUMIFS(DataRegularSeason20242025!$AA$3:$AA$1315,DataRegularSeason20242025!$B$3:$B$1315, "&lt;=" &amp; $A139, DataRegularSeason20242025!$D$3:$D$1315, M$1)+SUMIFS(DataRegularSeason20242025!$AB$3:$AB$1315,DataRegularSeason20242025!$B$3:$B$1315, "&lt;=" &amp; $A139, DataRegularSeason20242025!$E$3:$E$1315, M$1)</f>
        <v>57</v>
      </c>
      <c r="N139" s="2">
        <f>SUMIFS(DataRegularSeason20242025!$AA$3:$AA$1315,DataRegularSeason20242025!$B$3:$B$1315, "&lt;=" &amp; $A139, DataRegularSeason20242025!$D$3:$D$1315, N$1)+SUMIFS(DataRegularSeason20242025!$AB$3:$AB$1315,DataRegularSeason20242025!$B$3:$B$1315, "&lt;=" &amp; $A139, DataRegularSeason20242025!$E$3:$E$1315, N$1)</f>
        <v>55</v>
      </c>
      <c r="O139" s="2">
        <f>SUMIFS(DataRegularSeason20242025!$AA$3:$AA$1315,DataRegularSeason20242025!$B$3:$B$1315, "&lt;=" &amp; $A139, DataRegularSeason20242025!$D$3:$D$1315, O$1)+SUMIFS(DataRegularSeason20242025!$AB$3:$AB$1315,DataRegularSeason20242025!$B$3:$B$1315, "&lt;=" &amp; $A139, DataRegularSeason20242025!$E$3:$E$1315, O$1)</f>
        <v>60</v>
      </c>
      <c r="P139" s="2">
        <f>SUMIFS(DataRegularSeason20242025!$AA$3:$AA$1315,DataRegularSeason20242025!$B$3:$B$1315, "&lt;=" &amp; $A139, DataRegularSeason20242025!$D$3:$D$1315, P$1)+SUMIFS(DataRegularSeason20242025!$AB$3:$AB$1315,DataRegularSeason20242025!$B$3:$B$1315, "&lt;=" &amp; $A139, DataRegularSeason20242025!$E$3:$E$1315, P$1)</f>
        <v>52</v>
      </c>
      <c r="Q139" s="2">
        <f>SUMIFS(DataRegularSeason20242025!$AA$3:$AA$1315,DataRegularSeason20242025!$B$3:$B$1315, "&lt;=" &amp; $A139, DataRegularSeason20242025!$D$3:$D$1315, Q$1)+SUMIFS(DataRegularSeason20242025!$AB$3:$AB$1315,DataRegularSeason20242025!$B$3:$B$1315, "&lt;=" &amp; $A139, DataRegularSeason20242025!$E$3:$E$1315, Q$1)</f>
        <v>58</v>
      </c>
      <c r="R139" s="2">
        <f>SUMIFS(DataRegularSeason20242025!$AA$3:$AA$1315,DataRegularSeason20242025!$B$3:$B$1315, "&lt;=" &amp; $A139, DataRegularSeason20242025!$D$3:$D$1315, R$1)+SUMIFS(DataRegularSeason20242025!$AB$3:$AB$1315,DataRegularSeason20242025!$B$3:$B$1315, "&lt;=" &amp; $A139, DataRegularSeason20242025!$E$3:$E$1315, R$1)</f>
        <v>41</v>
      </c>
      <c r="S139" s="2">
        <f>SUMIFS(DataRegularSeason20242025!$AA$3:$AA$1315,DataRegularSeason20242025!$B$3:$B$1315, "&lt;=" &amp; $A139, DataRegularSeason20242025!$D$3:$D$1315, S$1)+SUMIFS(DataRegularSeason20242025!$AB$3:$AB$1315,DataRegularSeason20242025!$B$3:$B$1315, "&lt;=" &amp; $A139, DataRegularSeason20242025!$E$3:$E$1315, S$1)</f>
        <v>45</v>
      </c>
      <c r="T139" s="2">
        <f>SUMIFS(DataRegularSeason20242025!$AA$3:$AA$1315,DataRegularSeason20242025!$B$3:$B$1315, "&lt;=" &amp; $A139, DataRegularSeason20242025!$D$3:$D$1315, T$1)+SUMIFS(DataRegularSeason20242025!$AB$3:$AB$1315,DataRegularSeason20242025!$B$3:$B$1315, "&lt;=" &amp; $A139, DataRegularSeason20242025!$E$3:$E$1315, T$1)</f>
        <v>50</v>
      </c>
      <c r="U139" s="2">
        <f>SUMIFS(DataRegularSeason20242025!$AA$3:$AA$1315,DataRegularSeason20242025!$B$3:$B$1315, "&lt;=" &amp; $A139, DataRegularSeason20242025!$D$3:$D$1315, U$1)+SUMIFS(DataRegularSeason20242025!$AB$3:$AB$1315,DataRegularSeason20242025!$B$3:$B$1315, "&lt;=" &amp; $A139, DataRegularSeason20242025!$E$3:$E$1315, U$1)</f>
        <v>52</v>
      </c>
      <c r="V139" s="2">
        <f>SUMIFS(DataRegularSeason20242025!$AA$3:$AA$1315,DataRegularSeason20242025!$B$3:$B$1315, "&lt;=" &amp; $A139, DataRegularSeason20242025!$D$3:$D$1315, V$1)+SUMIFS(DataRegularSeason20242025!$AB$3:$AB$1315,DataRegularSeason20242025!$B$3:$B$1315, "&lt;=" &amp; $A139, DataRegularSeason20242025!$E$3:$E$1315, V$1)</f>
        <v>50</v>
      </c>
      <c r="W139" s="2">
        <f>SUMIFS(DataRegularSeason20242025!$AA$3:$AA$1315,DataRegularSeason20242025!$B$3:$B$1315, "&lt;=" &amp; $A139, DataRegularSeason20242025!$D$3:$D$1315, W$1)+SUMIFS(DataRegularSeason20242025!$AB$3:$AB$1315,DataRegularSeason20242025!$B$3:$B$1315, "&lt;=" &amp; $A139, DataRegularSeason20242025!$E$3:$E$1315, W$1)</f>
        <v>48</v>
      </c>
      <c r="X139" s="2">
        <f>SUMIFS(DataRegularSeason20242025!$AA$3:$AA$1315,DataRegularSeason20242025!$B$3:$B$1315, "&lt;=" &amp; $A139, DataRegularSeason20242025!$D$3:$D$1315, X$1)+SUMIFS(DataRegularSeason20242025!$AB$3:$AB$1315,DataRegularSeason20242025!$B$3:$B$1315, "&lt;=" &amp; $A139, DataRegularSeason20242025!$E$3:$E$1315, X$1)</f>
        <v>45</v>
      </c>
      <c r="Y139" s="2">
        <f>SUMIFS(DataRegularSeason20242025!$AA$3:$AA$1315,DataRegularSeason20242025!$B$3:$B$1315, "&lt;=" &amp; $A139, DataRegularSeason20242025!$D$3:$D$1315, Y$1)+SUMIFS(DataRegularSeason20242025!$AB$3:$AB$1315,DataRegularSeason20242025!$B$3:$B$1315, "&lt;=" &amp; $A139, DataRegularSeason20242025!$E$3:$E$1315, Y$1)</f>
        <v>34</v>
      </c>
      <c r="Z139" s="2">
        <f>SUMIFS(DataRegularSeason20242025!$AA$3:$AA$1315,DataRegularSeason20242025!$B$3:$B$1315, "&lt;=" &amp; $A139, DataRegularSeason20242025!$D$3:$D$1315, Z$1)+SUMIFS(DataRegularSeason20242025!$AB$3:$AB$1315,DataRegularSeason20242025!$B$3:$B$1315, "&lt;=" &amp; $A139, DataRegularSeason20242025!$E$3:$E$1315, Z$1)</f>
        <v>50</v>
      </c>
      <c r="AA139" s="2">
        <f>SUMIFS(DataRegularSeason20242025!$AA$3:$AA$1315,DataRegularSeason20242025!$B$3:$B$1315, "&lt;=" &amp; $A139, DataRegularSeason20242025!$D$3:$D$1315, AA$1)+SUMIFS(DataRegularSeason20242025!$AB$3:$AB$1315,DataRegularSeason20242025!$B$3:$B$1315, "&lt;=" &amp; $A139, DataRegularSeason20242025!$E$3:$E$1315, AA$1)</f>
        <v>53</v>
      </c>
      <c r="AB139" s="2">
        <f>SUMIFS(DataRegularSeason20242025!$AA$3:$AA$1315,DataRegularSeason20242025!$B$3:$B$1315, "&lt;=" &amp; $A139, DataRegularSeason20242025!$D$3:$D$1315, AB$1)+SUMIFS(DataRegularSeason20242025!$AB$3:$AB$1315,DataRegularSeason20242025!$B$3:$B$1315, "&lt;=" &amp; $A139, DataRegularSeason20242025!$E$3:$E$1315, AB$1)</f>
        <v>60</v>
      </c>
      <c r="AC139" s="2">
        <f>SUMIFS(DataRegularSeason20242025!$AA$3:$AA$1315,DataRegularSeason20242025!$B$3:$B$1315, "&lt;=" &amp; $A139, DataRegularSeason20242025!$D$3:$D$1315, AC$1)+SUMIFS(DataRegularSeason20242025!$AB$3:$AB$1315,DataRegularSeason20242025!$B$3:$B$1315, "&lt;=" &amp; $A139, DataRegularSeason20242025!$E$3:$E$1315, AC$1)</f>
        <v>47</v>
      </c>
      <c r="AD139" s="2">
        <f>SUMIFS(DataRegularSeason20242025!$AA$3:$AA$1315,DataRegularSeason20242025!$B$3:$B$1315, "&lt;=" &amp; $A139, DataRegularSeason20242025!$D$3:$D$1315, AD$1)+SUMIFS(DataRegularSeason20242025!$AB$3:$AB$1315,DataRegularSeason20242025!$B$3:$B$1315, "&lt;=" &amp; $A139, DataRegularSeason20242025!$E$3:$E$1315, AD$1)</f>
        <v>50</v>
      </c>
      <c r="AE139" s="2">
        <f>SUMIFS(DataRegularSeason20242025!$AA$3:$AA$1315,DataRegularSeason20242025!$B$3:$B$1315, "&lt;=" &amp; $A139, DataRegularSeason20242025!$D$3:$D$1315, AE$1)+SUMIFS(DataRegularSeason20242025!$AB$3:$AB$1315,DataRegularSeason20242025!$B$3:$B$1315, "&lt;=" &amp; $A139, DataRegularSeason20242025!$E$3:$E$1315, AE$1)</f>
        <v>62</v>
      </c>
      <c r="AF139" s="2">
        <f>SUMIFS(DataRegularSeason20242025!$AA$3:$AA$1315,DataRegularSeason20242025!$B$3:$B$1315, "&lt;=" &amp; $A139, DataRegularSeason20242025!$D$3:$D$1315, AF$1)+SUMIFS(DataRegularSeason20242025!$AB$3:$AB$1315,DataRegularSeason20242025!$B$3:$B$1315, "&lt;=" &amp; $A139, DataRegularSeason20242025!$E$3:$E$1315, AF$1)</f>
        <v>65</v>
      </c>
      <c r="AG139" s="2">
        <f>SUMIFS(DataRegularSeason20242025!$AA$3:$AA$1315,DataRegularSeason20242025!$B$3:$B$1315, "&lt;=" &amp; $A139, DataRegularSeason20242025!$D$3:$D$1315, AG$1)+SUMIFS(DataRegularSeason20242025!$AB$3:$AB$1315,DataRegularSeason20242025!$B$3:$B$1315, "&lt;=" &amp; $A139, DataRegularSeason20242025!$E$3:$E$1315, AG$1)</f>
        <v>67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42</v>
      </c>
      <c r="C140" s="2">
        <f>SUMIFS(DataRegularSeason20242025!$AA$3:$AA$1315,DataRegularSeason20242025!$B$3:$B$1315, "&lt;=" &amp; $A140, DataRegularSeason20242025!$D$3:$D$1315, C$1)+SUMIFS(DataRegularSeason20242025!$AB$3:$AB$1315,DataRegularSeason20242025!$B$3:$B$1315, "&lt;=" &amp; $A140, DataRegularSeason20242025!$E$3:$E$1315, C$1)</f>
        <v>52</v>
      </c>
      <c r="D140" s="2">
        <f>SUMIFS(DataRegularSeason20242025!$AA$3:$AA$1315,DataRegularSeason20242025!$B$3:$B$1315, "&lt;=" &amp; $A140, DataRegularSeason20242025!$D$3:$D$1315, D$1)+SUMIFS(DataRegularSeason20242025!$AB$3:$AB$1315,DataRegularSeason20242025!$B$3:$B$1315, "&lt;=" &amp; $A140, DataRegularSeason20242025!$E$3:$E$1315, D$1)</f>
        <v>39</v>
      </c>
      <c r="E140" s="2">
        <f>SUMIFS(DataRegularSeason20242025!$AA$3:$AA$1315,DataRegularSeason20242025!$B$3:$B$1315, "&lt;=" &amp; $A140, DataRegularSeason20242025!$D$3:$D$1315, E$1)+SUMIFS(DataRegularSeason20242025!$AB$3:$AB$1315,DataRegularSeason20242025!$B$3:$B$1315, "&lt;=" &amp; $A140, DataRegularSeason20242025!$E$3:$E$1315, E$1)</f>
        <v>59</v>
      </c>
      <c r="F140" s="2">
        <f>SUMIFS(DataRegularSeason20242025!$AA$3:$AA$1315,DataRegularSeason20242025!$B$3:$B$1315, "&lt;=" &amp; $A140, DataRegularSeason20242025!$D$3:$D$1315, F$1)+SUMIFS(DataRegularSeason20242025!$AB$3:$AB$1315,DataRegularSeason20242025!$B$3:$B$1315, "&lt;=" &amp; $A140, DataRegularSeason20242025!$E$3:$E$1315, F$1)</f>
        <v>51</v>
      </c>
      <c r="G140" s="2">
        <f>SUMIFS(DataRegularSeason20242025!$AA$3:$AA$1315,DataRegularSeason20242025!$B$3:$B$1315, "&lt;=" &amp; $A140, DataRegularSeason20242025!$D$3:$D$1315, G$1)+SUMIFS(DataRegularSeason20242025!$AB$3:$AB$1315,DataRegularSeason20242025!$B$3:$B$1315, "&lt;=" &amp; $A140, DataRegularSeason20242025!$E$3:$E$1315, G$1)</f>
        <v>51</v>
      </c>
      <c r="H140" s="2">
        <f>SUMIFS(DataRegularSeason20242025!$AA$3:$AA$1315,DataRegularSeason20242025!$B$3:$B$1315, "&lt;=" &amp; $A140, DataRegularSeason20242025!$D$3:$D$1315, H$1)+SUMIFS(DataRegularSeason20242025!$AB$3:$AB$1315,DataRegularSeason20242025!$B$3:$B$1315, "&lt;=" &amp; $A140, DataRegularSeason20242025!$E$3:$E$1315, H$1)</f>
        <v>34</v>
      </c>
      <c r="I140" s="2">
        <f>SUMIFS(DataRegularSeason20242025!$AA$3:$AA$1315,DataRegularSeason20242025!$B$3:$B$1315, "&lt;=" &amp; $A140, DataRegularSeason20242025!$D$3:$D$1315, I$1)+SUMIFS(DataRegularSeason20242025!$AB$3:$AB$1315,DataRegularSeason20242025!$B$3:$B$1315, "&lt;=" &amp; $A140, DataRegularSeason20242025!$E$3:$E$1315, I$1)</f>
        <v>57</v>
      </c>
      <c r="J140" s="2">
        <f>SUMIFS(DataRegularSeason20242025!$AA$3:$AA$1315,DataRegularSeason20242025!$B$3:$B$1315, "&lt;=" &amp; $A140, DataRegularSeason20242025!$D$3:$D$1315, J$1)+SUMIFS(DataRegularSeason20242025!$AB$3:$AB$1315,DataRegularSeason20242025!$B$3:$B$1315, "&lt;=" &amp; $A140, DataRegularSeason20242025!$E$3:$E$1315, J$1)</f>
        <v>59</v>
      </c>
      <c r="K140" s="2">
        <f>SUMIFS(DataRegularSeason20242025!$AA$3:$AA$1315,DataRegularSeason20242025!$B$3:$B$1315, "&lt;=" &amp; $A140, DataRegularSeason20242025!$D$3:$D$1315, K$1)+SUMIFS(DataRegularSeason20242025!$AB$3:$AB$1315,DataRegularSeason20242025!$B$3:$B$1315, "&lt;=" &amp; $A140, DataRegularSeason20242025!$E$3:$E$1315, K$1)</f>
        <v>47</v>
      </c>
      <c r="L140" s="2">
        <f>SUMIFS(DataRegularSeason20242025!$AA$3:$AA$1315,DataRegularSeason20242025!$B$3:$B$1315, "&lt;=" &amp; $A140, DataRegularSeason20242025!$D$3:$D$1315, L$1)+SUMIFS(DataRegularSeason20242025!$AB$3:$AB$1315,DataRegularSeason20242025!$B$3:$B$1315, "&lt;=" &amp; $A140, DataRegularSeason20242025!$E$3:$E$1315, L$1)</f>
        <v>61</v>
      </c>
      <c r="M140" s="2">
        <f>SUMIFS(DataRegularSeason20242025!$AA$3:$AA$1315,DataRegularSeason20242025!$B$3:$B$1315, "&lt;=" &amp; $A140, DataRegularSeason20242025!$D$3:$D$1315, M$1)+SUMIFS(DataRegularSeason20242025!$AB$3:$AB$1315,DataRegularSeason20242025!$B$3:$B$1315, "&lt;=" &amp; $A140, DataRegularSeason20242025!$E$3:$E$1315, M$1)</f>
        <v>57</v>
      </c>
      <c r="N140" s="2">
        <f>SUMIFS(DataRegularSeason20242025!$AA$3:$AA$1315,DataRegularSeason20242025!$B$3:$B$1315, "&lt;=" &amp; $A140, DataRegularSeason20242025!$D$3:$D$1315, N$1)+SUMIFS(DataRegularSeason20242025!$AB$3:$AB$1315,DataRegularSeason20242025!$B$3:$B$1315, "&lt;=" &amp; $A140, DataRegularSeason20242025!$E$3:$E$1315, N$1)</f>
        <v>55</v>
      </c>
      <c r="O140" s="2">
        <f>SUMIFS(DataRegularSeason20242025!$AA$3:$AA$1315,DataRegularSeason20242025!$B$3:$B$1315, "&lt;=" &amp; $A140, DataRegularSeason20242025!$D$3:$D$1315, O$1)+SUMIFS(DataRegularSeason20242025!$AB$3:$AB$1315,DataRegularSeason20242025!$B$3:$B$1315, "&lt;=" &amp; $A140, DataRegularSeason20242025!$E$3:$E$1315, O$1)</f>
        <v>60</v>
      </c>
      <c r="P140" s="2">
        <f>SUMIFS(DataRegularSeason20242025!$AA$3:$AA$1315,DataRegularSeason20242025!$B$3:$B$1315, "&lt;=" &amp; $A140, DataRegularSeason20242025!$D$3:$D$1315, P$1)+SUMIFS(DataRegularSeason20242025!$AB$3:$AB$1315,DataRegularSeason20242025!$B$3:$B$1315, "&lt;=" &amp; $A140, DataRegularSeason20242025!$E$3:$E$1315, P$1)</f>
        <v>52</v>
      </c>
      <c r="Q140" s="2">
        <f>SUMIFS(DataRegularSeason20242025!$AA$3:$AA$1315,DataRegularSeason20242025!$B$3:$B$1315, "&lt;=" &amp; $A140, DataRegularSeason20242025!$D$3:$D$1315, Q$1)+SUMIFS(DataRegularSeason20242025!$AB$3:$AB$1315,DataRegularSeason20242025!$B$3:$B$1315, "&lt;=" &amp; $A140, DataRegularSeason20242025!$E$3:$E$1315, Q$1)</f>
        <v>58</v>
      </c>
      <c r="R140" s="2">
        <f>SUMIFS(DataRegularSeason20242025!$AA$3:$AA$1315,DataRegularSeason20242025!$B$3:$B$1315, "&lt;=" &amp; $A140, DataRegularSeason20242025!$D$3:$D$1315, R$1)+SUMIFS(DataRegularSeason20242025!$AB$3:$AB$1315,DataRegularSeason20242025!$B$3:$B$1315, "&lt;=" &amp; $A140, DataRegularSeason20242025!$E$3:$E$1315, R$1)</f>
        <v>41</v>
      </c>
      <c r="S140" s="2">
        <f>SUMIFS(DataRegularSeason20242025!$AA$3:$AA$1315,DataRegularSeason20242025!$B$3:$B$1315, "&lt;=" &amp; $A140, DataRegularSeason20242025!$D$3:$D$1315, S$1)+SUMIFS(DataRegularSeason20242025!$AB$3:$AB$1315,DataRegularSeason20242025!$B$3:$B$1315, "&lt;=" &amp; $A140, DataRegularSeason20242025!$E$3:$E$1315, S$1)</f>
        <v>45</v>
      </c>
      <c r="T140" s="2">
        <f>SUMIFS(DataRegularSeason20242025!$AA$3:$AA$1315,DataRegularSeason20242025!$B$3:$B$1315, "&lt;=" &amp; $A140, DataRegularSeason20242025!$D$3:$D$1315, T$1)+SUMIFS(DataRegularSeason20242025!$AB$3:$AB$1315,DataRegularSeason20242025!$B$3:$B$1315, "&lt;=" &amp; $A140, DataRegularSeason20242025!$E$3:$E$1315, T$1)</f>
        <v>50</v>
      </c>
      <c r="U140" s="2">
        <f>SUMIFS(DataRegularSeason20242025!$AA$3:$AA$1315,DataRegularSeason20242025!$B$3:$B$1315, "&lt;=" &amp; $A140, DataRegularSeason20242025!$D$3:$D$1315, U$1)+SUMIFS(DataRegularSeason20242025!$AB$3:$AB$1315,DataRegularSeason20242025!$B$3:$B$1315, "&lt;=" &amp; $A140, DataRegularSeason20242025!$E$3:$E$1315, U$1)</f>
        <v>52</v>
      </c>
      <c r="V140" s="2">
        <f>SUMIFS(DataRegularSeason20242025!$AA$3:$AA$1315,DataRegularSeason20242025!$B$3:$B$1315, "&lt;=" &amp; $A140, DataRegularSeason20242025!$D$3:$D$1315, V$1)+SUMIFS(DataRegularSeason20242025!$AB$3:$AB$1315,DataRegularSeason20242025!$B$3:$B$1315, "&lt;=" &amp; $A140, DataRegularSeason20242025!$E$3:$E$1315, V$1)</f>
        <v>50</v>
      </c>
      <c r="W140" s="2">
        <f>SUMIFS(DataRegularSeason20242025!$AA$3:$AA$1315,DataRegularSeason20242025!$B$3:$B$1315, "&lt;=" &amp; $A140, DataRegularSeason20242025!$D$3:$D$1315, W$1)+SUMIFS(DataRegularSeason20242025!$AB$3:$AB$1315,DataRegularSeason20242025!$B$3:$B$1315, "&lt;=" &amp; $A140, DataRegularSeason20242025!$E$3:$E$1315, W$1)</f>
        <v>48</v>
      </c>
      <c r="X140" s="2">
        <f>SUMIFS(DataRegularSeason20242025!$AA$3:$AA$1315,DataRegularSeason20242025!$B$3:$B$1315, "&lt;=" &amp; $A140, DataRegularSeason20242025!$D$3:$D$1315, X$1)+SUMIFS(DataRegularSeason20242025!$AB$3:$AB$1315,DataRegularSeason20242025!$B$3:$B$1315, "&lt;=" &amp; $A140, DataRegularSeason20242025!$E$3:$E$1315, X$1)</f>
        <v>45</v>
      </c>
      <c r="Y140" s="2">
        <f>SUMIFS(DataRegularSeason20242025!$AA$3:$AA$1315,DataRegularSeason20242025!$B$3:$B$1315, "&lt;=" &amp; $A140, DataRegularSeason20242025!$D$3:$D$1315, Y$1)+SUMIFS(DataRegularSeason20242025!$AB$3:$AB$1315,DataRegularSeason20242025!$B$3:$B$1315, "&lt;=" &amp; $A140, DataRegularSeason20242025!$E$3:$E$1315, Y$1)</f>
        <v>34</v>
      </c>
      <c r="Z140" s="2">
        <f>SUMIFS(DataRegularSeason20242025!$AA$3:$AA$1315,DataRegularSeason20242025!$B$3:$B$1315, "&lt;=" &amp; $A140, DataRegularSeason20242025!$D$3:$D$1315, Z$1)+SUMIFS(DataRegularSeason20242025!$AB$3:$AB$1315,DataRegularSeason20242025!$B$3:$B$1315, "&lt;=" &amp; $A140, DataRegularSeason20242025!$E$3:$E$1315, Z$1)</f>
        <v>50</v>
      </c>
      <c r="AA140" s="2">
        <f>SUMIFS(DataRegularSeason20242025!$AA$3:$AA$1315,DataRegularSeason20242025!$B$3:$B$1315, "&lt;=" &amp; $A140, DataRegularSeason20242025!$D$3:$D$1315, AA$1)+SUMIFS(DataRegularSeason20242025!$AB$3:$AB$1315,DataRegularSeason20242025!$B$3:$B$1315, "&lt;=" &amp; $A140, DataRegularSeason20242025!$E$3:$E$1315, AA$1)</f>
        <v>53</v>
      </c>
      <c r="AB140" s="2">
        <f>SUMIFS(DataRegularSeason20242025!$AA$3:$AA$1315,DataRegularSeason20242025!$B$3:$B$1315, "&lt;=" &amp; $A140, DataRegularSeason20242025!$D$3:$D$1315, AB$1)+SUMIFS(DataRegularSeason20242025!$AB$3:$AB$1315,DataRegularSeason20242025!$B$3:$B$1315, "&lt;=" &amp; $A140, DataRegularSeason20242025!$E$3:$E$1315, AB$1)</f>
        <v>60</v>
      </c>
      <c r="AC140" s="2">
        <f>SUMIFS(DataRegularSeason20242025!$AA$3:$AA$1315,DataRegularSeason20242025!$B$3:$B$1315, "&lt;=" &amp; $A140, DataRegularSeason20242025!$D$3:$D$1315, AC$1)+SUMIFS(DataRegularSeason20242025!$AB$3:$AB$1315,DataRegularSeason20242025!$B$3:$B$1315, "&lt;=" &amp; $A140, DataRegularSeason20242025!$E$3:$E$1315, AC$1)</f>
        <v>47</v>
      </c>
      <c r="AD140" s="2">
        <f>SUMIFS(DataRegularSeason20242025!$AA$3:$AA$1315,DataRegularSeason20242025!$B$3:$B$1315, "&lt;=" &amp; $A140, DataRegularSeason20242025!$D$3:$D$1315, AD$1)+SUMIFS(DataRegularSeason20242025!$AB$3:$AB$1315,DataRegularSeason20242025!$B$3:$B$1315, "&lt;=" &amp; $A140, DataRegularSeason20242025!$E$3:$E$1315, AD$1)</f>
        <v>50</v>
      </c>
      <c r="AE140" s="2">
        <f>SUMIFS(DataRegularSeason20242025!$AA$3:$AA$1315,DataRegularSeason20242025!$B$3:$B$1315, "&lt;=" &amp; $A140, DataRegularSeason20242025!$D$3:$D$1315, AE$1)+SUMIFS(DataRegularSeason20242025!$AB$3:$AB$1315,DataRegularSeason20242025!$B$3:$B$1315, "&lt;=" &amp; $A140, DataRegularSeason20242025!$E$3:$E$1315, AE$1)</f>
        <v>62</v>
      </c>
      <c r="AF140" s="2">
        <f>SUMIFS(DataRegularSeason20242025!$AA$3:$AA$1315,DataRegularSeason20242025!$B$3:$B$1315, "&lt;=" &amp; $A140, DataRegularSeason20242025!$D$3:$D$1315, AF$1)+SUMIFS(DataRegularSeason20242025!$AB$3:$AB$1315,DataRegularSeason20242025!$B$3:$B$1315, "&lt;=" &amp; $A140, DataRegularSeason20242025!$E$3:$E$1315, AF$1)</f>
        <v>65</v>
      </c>
      <c r="AG140" s="2">
        <f>SUMIFS(DataRegularSeason20242025!$AA$3:$AA$1315,DataRegularSeason20242025!$B$3:$B$1315, "&lt;=" &amp; $A140, DataRegularSeason20242025!$D$3:$D$1315, AG$1)+SUMIFS(DataRegularSeason20242025!$AB$3:$AB$1315,DataRegularSeason20242025!$B$3:$B$1315, "&lt;=" &amp; $A140, DataRegularSeason20242025!$E$3:$E$1315, AG$1)</f>
        <v>67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42</v>
      </c>
      <c r="C141" s="2">
        <f>SUMIFS(DataRegularSeason20242025!$AA$3:$AA$1315,DataRegularSeason20242025!$B$3:$B$1315, "&lt;=" &amp; $A141, DataRegularSeason20242025!$D$3:$D$1315, C$1)+SUMIFS(DataRegularSeason20242025!$AB$3:$AB$1315,DataRegularSeason20242025!$B$3:$B$1315, "&lt;=" &amp; $A141, DataRegularSeason20242025!$E$3:$E$1315, C$1)</f>
        <v>52</v>
      </c>
      <c r="D141" s="2">
        <f>SUMIFS(DataRegularSeason20242025!$AA$3:$AA$1315,DataRegularSeason20242025!$B$3:$B$1315, "&lt;=" &amp; $A141, DataRegularSeason20242025!$D$3:$D$1315, D$1)+SUMIFS(DataRegularSeason20242025!$AB$3:$AB$1315,DataRegularSeason20242025!$B$3:$B$1315, "&lt;=" &amp; $A141, DataRegularSeason20242025!$E$3:$E$1315, D$1)</f>
        <v>39</v>
      </c>
      <c r="E141" s="2">
        <f>SUMIFS(DataRegularSeason20242025!$AA$3:$AA$1315,DataRegularSeason20242025!$B$3:$B$1315, "&lt;=" &amp; $A141, DataRegularSeason20242025!$D$3:$D$1315, E$1)+SUMIFS(DataRegularSeason20242025!$AB$3:$AB$1315,DataRegularSeason20242025!$B$3:$B$1315, "&lt;=" &amp; $A141, DataRegularSeason20242025!$E$3:$E$1315, E$1)</f>
        <v>59</v>
      </c>
      <c r="F141" s="2">
        <f>SUMIFS(DataRegularSeason20242025!$AA$3:$AA$1315,DataRegularSeason20242025!$B$3:$B$1315, "&lt;=" &amp; $A141, DataRegularSeason20242025!$D$3:$D$1315, F$1)+SUMIFS(DataRegularSeason20242025!$AB$3:$AB$1315,DataRegularSeason20242025!$B$3:$B$1315, "&lt;=" &amp; $A141, DataRegularSeason20242025!$E$3:$E$1315, F$1)</f>
        <v>51</v>
      </c>
      <c r="G141" s="2">
        <f>SUMIFS(DataRegularSeason20242025!$AA$3:$AA$1315,DataRegularSeason20242025!$B$3:$B$1315, "&lt;=" &amp; $A141, DataRegularSeason20242025!$D$3:$D$1315, G$1)+SUMIFS(DataRegularSeason20242025!$AB$3:$AB$1315,DataRegularSeason20242025!$B$3:$B$1315, "&lt;=" &amp; $A141, DataRegularSeason20242025!$E$3:$E$1315, G$1)</f>
        <v>51</v>
      </c>
      <c r="H141" s="2">
        <f>SUMIFS(DataRegularSeason20242025!$AA$3:$AA$1315,DataRegularSeason20242025!$B$3:$B$1315, "&lt;=" &amp; $A141, DataRegularSeason20242025!$D$3:$D$1315, H$1)+SUMIFS(DataRegularSeason20242025!$AB$3:$AB$1315,DataRegularSeason20242025!$B$3:$B$1315, "&lt;=" &amp; $A141, DataRegularSeason20242025!$E$3:$E$1315, H$1)</f>
        <v>34</v>
      </c>
      <c r="I141" s="2">
        <f>SUMIFS(DataRegularSeason20242025!$AA$3:$AA$1315,DataRegularSeason20242025!$B$3:$B$1315, "&lt;=" &amp; $A141, DataRegularSeason20242025!$D$3:$D$1315, I$1)+SUMIFS(DataRegularSeason20242025!$AB$3:$AB$1315,DataRegularSeason20242025!$B$3:$B$1315, "&lt;=" &amp; $A141, DataRegularSeason20242025!$E$3:$E$1315, I$1)</f>
        <v>57</v>
      </c>
      <c r="J141" s="2">
        <f>SUMIFS(DataRegularSeason20242025!$AA$3:$AA$1315,DataRegularSeason20242025!$B$3:$B$1315, "&lt;=" &amp; $A141, DataRegularSeason20242025!$D$3:$D$1315, J$1)+SUMIFS(DataRegularSeason20242025!$AB$3:$AB$1315,DataRegularSeason20242025!$B$3:$B$1315, "&lt;=" &amp; $A141, DataRegularSeason20242025!$E$3:$E$1315, J$1)</f>
        <v>59</v>
      </c>
      <c r="K141" s="2">
        <f>SUMIFS(DataRegularSeason20242025!$AA$3:$AA$1315,DataRegularSeason20242025!$B$3:$B$1315, "&lt;=" &amp; $A141, DataRegularSeason20242025!$D$3:$D$1315, K$1)+SUMIFS(DataRegularSeason20242025!$AB$3:$AB$1315,DataRegularSeason20242025!$B$3:$B$1315, "&lt;=" &amp; $A141, DataRegularSeason20242025!$E$3:$E$1315, K$1)</f>
        <v>47</v>
      </c>
      <c r="L141" s="2">
        <f>SUMIFS(DataRegularSeason20242025!$AA$3:$AA$1315,DataRegularSeason20242025!$B$3:$B$1315, "&lt;=" &amp; $A141, DataRegularSeason20242025!$D$3:$D$1315, L$1)+SUMIFS(DataRegularSeason20242025!$AB$3:$AB$1315,DataRegularSeason20242025!$B$3:$B$1315, "&lt;=" &amp; $A141, DataRegularSeason20242025!$E$3:$E$1315, L$1)</f>
        <v>61</v>
      </c>
      <c r="M141" s="2">
        <f>SUMIFS(DataRegularSeason20242025!$AA$3:$AA$1315,DataRegularSeason20242025!$B$3:$B$1315, "&lt;=" &amp; $A141, DataRegularSeason20242025!$D$3:$D$1315, M$1)+SUMIFS(DataRegularSeason20242025!$AB$3:$AB$1315,DataRegularSeason20242025!$B$3:$B$1315, "&lt;=" &amp; $A141, DataRegularSeason20242025!$E$3:$E$1315, M$1)</f>
        <v>57</v>
      </c>
      <c r="N141" s="2">
        <f>SUMIFS(DataRegularSeason20242025!$AA$3:$AA$1315,DataRegularSeason20242025!$B$3:$B$1315, "&lt;=" &amp; $A141, DataRegularSeason20242025!$D$3:$D$1315, N$1)+SUMIFS(DataRegularSeason20242025!$AB$3:$AB$1315,DataRegularSeason20242025!$B$3:$B$1315, "&lt;=" &amp; $A141, DataRegularSeason20242025!$E$3:$E$1315, N$1)</f>
        <v>55</v>
      </c>
      <c r="O141" s="2">
        <f>SUMIFS(DataRegularSeason20242025!$AA$3:$AA$1315,DataRegularSeason20242025!$B$3:$B$1315, "&lt;=" &amp; $A141, DataRegularSeason20242025!$D$3:$D$1315, O$1)+SUMIFS(DataRegularSeason20242025!$AB$3:$AB$1315,DataRegularSeason20242025!$B$3:$B$1315, "&lt;=" &amp; $A141, DataRegularSeason20242025!$E$3:$E$1315, O$1)</f>
        <v>60</v>
      </c>
      <c r="P141" s="2">
        <f>SUMIFS(DataRegularSeason20242025!$AA$3:$AA$1315,DataRegularSeason20242025!$B$3:$B$1315, "&lt;=" &amp; $A141, DataRegularSeason20242025!$D$3:$D$1315, P$1)+SUMIFS(DataRegularSeason20242025!$AB$3:$AB$1315,DataRegularSeason20242025!$B$3:$B$1315, "&lt;=" &amp; $A141, DataRegularSeason20242025!$E$3:$E$1315, P$1)</f>
        <v>52</v>
      </c>
      <c r="Q141" s="2">
        <f>SUMIFS(DataRegularSeason20242025!$AA$3:$AA$1315,DataRegularSeason20242025!$B$3:$B$1315, "&lt;=" &amp; $A141, DataRegularSeason20242025!$D$3:$D$1315, Q$1)+SUMIFS(DataRegularSeason20242025!$AB$3:$AB$1315,DataRegularSeason20242025!$B$3:$B$1315, "&lt;=" &amp; $A141, DataRegularSeason20242025!$E$3:$E$1315, Q$1)</f>
        <v>58</v>
      </c>
      <c r="R141" s="2">
        <f>SUMIFS(DataRegularSeason20242025!$AA$3:$AA$1315,DataRegularSeason20242025!$B$3:$B$1315, "&lt;=" &amp; $A141, DataRegularSeason20242025!$D$3:$D$1315, R$1)+SUMIFS(DataRegularSeason20242025!$AB$3:$AB$1315,DataRegularSeason20242025!$B$3:$B$1315, "&lt;=" &amp; $A141, DataRegularSeason20242025!$E$3:$E$1315, R$1)</f>
        <v>41</v>
      </c>
      <c r="S141" s="2">
        <f>SUMIFS(DataRegularSeason20242025!$AA$3:$AA$1315,DataRegularSeason20242025!$B$3:$B$1315, "&lt;=" &amp; $A141, DataRegularSeason20242025!$D$3:$D$1315, S$1)+SUMIFS(DataRegularSeason20242025!$AB$3:$AB$1315,DataRegularSeason20242025!$B$3:$B$1315, "&lt;=" &amp; $A141, DataRegularSeason20242025!$E$3:$E$1315, S$1)</f>
        <v>45</v>
      </c>
      <c r="T141" s="2">
        <f>SUMIFS(DataRegularSeason20242025!$AA$3:$AA$1315,DataRegularSeason20242025!$B$3:$B$1315, "&lt;=" &amp; $A141, DataRegularSeason20242025!$D$3:$D$1315, T$1)+SUMIFS(DataRegularSeason20242025!$AB$3:$AB$1315,DataRegularSeason20242025!$B$3:$B$1315, "&lt;=" &amp; $A141, DataRegularSeason20242025!$E$3:$E$1315, T$1)</f>
        <v>50</v>
      </c>
      <c r="U141" s="2">
        <f>SUMIFS(DataRegularSeason20242025!$AA$3:$AA$1315,DataRegularSeason20242025!$B$3:$B$1315, "&lt;=" &amp; $A141, DataRegularSeason20242025!$D$3:$D$1315, U$1)+SUMIFS(DataRegularSeason20242025!$AB$3:$AB$1315,DataRegularSeason20242025!$B$3:$B$1315, "&lt;=" &amp; $A141, DataRegularSeason20242025!$E$3:$E$1315, U$1)</f>
        <v>52</v>
      </c>
      <c r="V141" s="2">
        <f>SUMIFS(DataRegularSeason20242025!$AA$3:$AA$1315,DataRegularSeason20242025!$B$3:$B$1315, "&lt;=" &amp; $A141, DataRegularSeason20242025!$D$3:$D$1315, V$1)+SUMIFS(DataRegularSeason20242025!$AB$3:$AB$1315,DataRegularSeason20242025!$B$3:$B$1315, "&lt;=" &amp; $A141, DataRegularSeason20242025!$E$3:$E$1315, V$1)</f>
        <v>50</v>
      </c>
      <c r="W141" s="2">
        <f>SUMIFS(DataRegularSeason20242025!$AA$3:$AA$1315,DataRegularSeason20242025!$B$3:$B$1315, "&lt;=" &amp; $A141, DataRegularSeason20242025!$D$3:$D$1315, W$1)+SUMIFS(DataRegularSeason20242025!$AB$3:$AB$1315,DataRegularSeason20242025!$B$3:$B$1315, "&lt;=" &amp; $A141, DataRegularSeason20242025!$E$3:$E$1315, W$1)</f>
        <v>48</v>
      </c>
      <c r="X141" s="2">
        <f>SUMIFS(DataRegularSeason20242025!$AA$3:$AA$1315,DataRegularSeason20242025!$B$3:$B$1315, "&lt;=" &amp; $A141, DataRegularSeason20242025!$D$3:$D$1315, X$1)+SUMIFS(DataRegularSeason20242025!$AB$3:$AB$1315,DataRegularSeason20242025!$B$3:$B$1315, "&lt;=" &amp; $A141, DataRegularSeason20242025!$E$3:$E$1315, X$1)</f>
        <v>45</v>
      </c>
      <c r="Y141" s="2">
        <f>SUMIFS(DataRegularSeason20242025!$AA$3:$AA$1315,DataRegularSeason20242025!$B$3:$B$1315, "&lt;=" &amp; $A141, DataRegularSeason20242025!$D$3:$D$1315, Y$1)+SUMIFS(DataRegularSeason20242025!$AB$3:$AB$1315,DataRegularSeason20242025!$B$3:$B$1315, "&lt;=" &amp; $A141, DataRegularSeason20242025!$E$3:$E$1315, Y$1)</f>
        <v>34</v>
      </c>
      <c r="Z141" s="2">
        <f>SUMIFS(DataRegularSeason20242025!$AA$3:$AA$1315,DataRegularSeason20242025!$B$3:$B$1315, "&lt;=" &amp; $A141, DataRegularSeason20242025!$D$3:$D$1315, Z$1)+SUMIFS(DataRegularSeason20242025!$AB$3:$AB$1315,DataRegularSeason20242025!$B$3:$B$1315, "&lt;=" &amp; $A141, DataRegularSeason20242025!$E$3:$E$1315, Z$1)</f>
        <v>50</v>
      </c>
      <c r="AA141" s="2">
        <f>SUMIFS(DataRegularSeason20242025!$AA$3:$AA$1315,DataRegularSeason20242025!$B$3:$B$1315, "&lt;=" &amp; $A141, DataRegularSeason20242025!$D$3:$D$1315, AA$1)+SUMIFS(DataRegularSeason20242025!$AB$3:$AB$1315,DataRegularSeason20242025!$B$3:$B$1315, "&lt;=" &amp; $A141, DataRegularSeason20242025!$E$3:$E$1315, AA$1)</f>
        <v>53</v>
      </c>
      <c r="AB141" s="2">
        <f>SUMIFS(DataRegularSeason20242025!$AA$3:$AA$1315,DataRegularSeason20242025!$B$3:$B$1315, "&lt;=" &amp; $A141, DataRegularSeason20242025!$D$3:$D$1315, AB$1)+SUMIFS(DataRegularSeason20242025!$AB$3:$AB$1315,DataRegularSeason20242025!$B$3:$B$1315, "&lt;=" &amp; $A141, DataRegularSeason20242025!$E$3:$E$1315, AB$1)</f>
        <v>60</v>
      </c>
      <c r="AC141" s="2">
        <f>SUMIFS(DataRegularSeason20242025!$AA$3:$AA$1315,DataRegularSeason20242025!$B$3:$B$1315, "&lt;=" &amp; $A141, DataRegularSeason20242025!$D$3:$D$1315, AC$1)+SUMIFS(DataRegularSeason20242025!$AB$3:$AB$1315,DataRegularSeason20242025!$B$3:$B$1315, "&lt;=" &amp; $A141, DataRegularSeason20242025!$E$3:$E$1315, AC$1)</f>
        <v>47</v>
      </c>
      <c r="AD141" s="2">
        <f>SUMIFS(DataRegularSeason20242025!$AA$3:$AA$1315,DataRegularSeason20242025!$B$3:$B$1315, "&lt;=" &amp; $A141, DataRegularSeason20242025!$D$3:$D$1315, AD$1)+SUMIFS(DataRegularSeason20242025!$AB$3:$AB$1315,DataRegularSeason20242025!$B$3:$B$1315, "&lt;=" &amp; $A141, DataRegularSeason20242025!$E$3:$E$1315, AD$1)</f>
        <v>50</v>
      </c>
      <c r="AE141" s="2">
        <f>SUMIFS(DataRegularSeason20242025!$AA$3:$AA$1315,DataRegularSeason20242025!$B$3:$B$1315, "&lt;=" &amp; $A141, DataRegularSeason20242025!$D$3:$D$1315, AE$1)+SUMIFS(DataRegularSeason20242025!$AB$3:$AB$1315,DataRegularSeason20242025!$B$3:$B$1315, "&lt;=" &amp; $A141, DataRegularSeason20242025!$E$3:$E$1315, AE$1)</f>
        <v>62</v>
      </c>
      <c r="AF141" s="2">
        <f>SUMIFS(DataRegularSeason20242025!$AA$3:$AA$1315,DataRegularSeason20242025!$B$3:$B$1315, "&lt;=" &amp; $A141, DataRegularSeason20242025!$D$3:$D$1315, AF$1)+SUMIFS(DataRegularSeason20242025!$AB$3:$AB$1315,DataRegularSeason20242025!$B$3:$B$1315, "&lt;=" &amp; $A141, DataRegularSeason20242025!$E$3:$E$1315, AF$1)</f>
        <v>65</v>
      </c>
      <c r="AG141" s="2">
        <f>SUMIFS(DataRegularSeason20242025!$AA$3:$AA$1315,DataRegularSeason20242025!$B$3:$B$1315, "&lt;=" &amp; $A141, DataRegularSeason20242025!$D$3:$D$1315, AG$1)+SUMIFS(DataRegularSeason20242025!$AB$3:$AB$1315,DataRegularSeason20242025!$B$3:$B$1315, "&lt;=" &amp; $A141, DataRegularSeason20242025!$E$3:$E$1315, AG$1)</f>
        <v>67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42</v>
      </c>
      <c r="C142" s="2">
        <f>SUMIFS(DataRegularSeason20242025!$AA$3:$AA$1315,DataRegularSeason20242025!$B$3:$B$1315, "&lt;=" &amp; $A142, DataRegularSeason20242025!$D$3:$D$1315, C$1)+SUMIFS(DataRegularSeason20242025!$AB$3:$AB$1315,DataRegularSeason20242025!$B$3:$B$1315, "&lt;=" &amp; $A142, DataRegularSeason20242025!$E$3:$E$1315, C$1)</f>
        <v>52</v>
      </c>
      <c r="D142" s="2">
        <f>SUMIFS(DataRegularSeason20242025!$AA$3:$AA$1315,DataRegularSeason20242025!$B$3:$B$1315, "&lt;=" &amp; $A142, DataRegularSeason20242025!$D$3:$D$1315, D$1)+SUMIFS(DataRegularSeason20242025!$AB$3:$AB$1315,DataRegularSeason20242025!$B$3:$B$1315, "&lt;=" &amp; $A142, DataRegularSeason20242025!$E$3:$E$1315, D$1)</f>
        <v>39</v>
      </c>
      <c r="E142" s="2">
        <f>SUMIFS(DataRegularSeason20242025!$AA$3:$AA$1315,DataRegularSeason20242025!$B$3:$B$1315, "&lt;=" &amp; $A142, DataRegularSeason20242025!$D$3:$D$1315, E$1)+SUMIFS(DataRegularSeason20242025!$AB$3:$AB$1315,DataRegularSeason20242025!$B$3:$B$1315, "&lt;=" &amp; $A142, DataRegularSeason20242025!$E$3:$E$1315, E$1)</f>
        <v>59</v>
      </c>
      <c r="F142" s="2">
        <f>SUMIFS(DataRegularSeason20242025!$AA$3:$AA$1315,DataRegularSeason20242025!$B$3:$B$1315, "&lt;=" &amp; $A142, DataRegularSeason20242025!$D$3:$D$1315, F$1)+SUMIFS(DataRegularSeason20242025!$AB$3:$AB$1315,DataRegularSeason20242025!$B$3:$B$1315, "&lt;=" &amp; $A142, DataRegularSeason20242025!$E$3:$E$1315, F$1)</f>
        <v>51</v>
      </c>
      <c r="G142" s="2">
        <f>SUMIFS(DataRegularSeason20242025!$AA$3:$AA$1315,DataRegularSeason20242025!$B$3:$B$1315, "&lt;=" &amp; $A142, DataRegularSeason20242025!$D$3:$D$1315, G$1)+SUMIFS(DataRegularSeason20242025!$AB$3:$AB$1315,DataRegularSeason20242025!$B$3:$B$1315, "&lt;=" &amp; $A142, DataRegularSeason20242025!$E$3:$E$1315, G$1)</f>
        <v>51</v>
      </c>
      <c r="H142" s="2">
        <f>SUMIFS(DataRegularSeason20242025!$AA$3:$AA$1315,DataRegularSeason20242025!$B$3:$B$1315, "&lt;=" &amp; $A142, DataRegularSeason20242025!$D$3:$D$1315, H$1)+SUMIFS(DataRegularSeason20242025!$AB$3:$AB$1315,DataRegularSeason20242025!$B$3:$B$1315, "&lt;=" &amp; $A142, DataRegularSeason20242025!$E$3:$E$1315, H$1)</f>
        <v>34</v>
      </c>
      <c r="I142" s="2">
        <f>SUMIFS(DataRegularSeason20242025!$AA$3:$AA$1315,DataRegularSeason20242025!$B$3:$B$1315, "&lt;=" &amp; $A142, DataRegularSeason20242025!$D$3:$D$1315, I$1)+SUMIFS(DataRegularSeason20242025!$AB$3:$AB$1315,DataRegularSeason20242025!$B$3:$B$1315, "&lt;=" &amp; $A142, DataRegularSeason20242025!$E$3:$E$1315, I$1)</f>
        <v>57</v>
      </c>
      <c r="J142" s="2">
        <f>SUMIFS(DataRegularSeason20242025!$AA$3:$AA$1315,DataRegularSeason20242025!$B$3:$B$1315, "&lt;=" &amp; $A142, DataRegularSeason20242025!$D$3:$D$1315, J$1)+SUMIFS(DataRegularSeason20242025!$AB$3:$AB$1315,DataRegularSeason20242025!$B$3:$B$1315, "&lt;=" &amp; $A142, DataRegularSeason20242025!$E$3:$E$1315, J$1)</f>
        <v>59</v>
      </c>
      <c r="K142" s="2">
        <f>SUMIFS(DataRegularSeason20242025!$AA$3:$AA$1315,DataRegularSeason20242025!$B$3:$B$1315, "&lt;=" &amp; $A142, DataRegularSeason20242025!$D$3:$D$1315, K$1)+SUMIFS(DataRegularSeason20242025!$AB$3:$AB$1315,DataRegularSeason20242025!$B$3:$B$1315, "&lt;=" &amp; $A142, DataRegularSeason20242025!$E$3:$E$1315, K$1)</f>
        <v>47</v>
      </c>
      <c r="L142" s="2">
        <f>SUMIFS(DataRegularSeason20242025!$AA$3:$AA$1315,DataRegularSeason20242025!$B$3:$B$1315, "&lt;=" &amp; $A142, DataRegularSeason20242025!$D$3:$D$1315, L$1)+SUMIFS(DataRegularSeason20242025!$AB$3:$AB$1315,DataRegularSeason20242025!$B$3:$B$1315, "&lt;=" &amp; $A142, DataRegularSeason20242025!$E$3:$E$1315, L$1)</f>
        <v>61</v>
      </c>
      <c r="M142" s="2">
        <f>SUMIFS(DataRegularSeason20242025!$AA$3:$AA$1315,DataRegularSeason20242025!$B$3:$B$1315, "&lt;=" &amp; $A142, DataRegularSeason20242025!$D$3:$D$1315, M$1)+SUMIFS(DataRegularSeason20242025!$AB$3:$AB$1315,DataRegularSeason20242025!$B$3:$B$1315, "&lt;=" &amp; $A142, DataRegularSeason20242025!$E$3:$E$1315, M$1)</f>
        <v>57</v>
      </c>
      <c r="N142" s="2">
        <f>SUMIFS(DataRegularSeason20242025!$AA$3:$AA$1315,DataRegularSeason20242025!$B$3:$B$1315, "&lt;=" &amp; $A142, DataRegularSeason20242025!$D$3:$D$1315, N$1)+SUMIFS(DataRegularSeason20242025!$AB$3:$AB$1315,DataRegularSeason20242025!$B$3:$B$1315, "&lt;=" &amp; $A142, DataRegularSeason20242025!$E$3:$E$1315, N$1)</f>
        <v>55</v>
      </c>
      <c r="O142" s="2">
        <f>SUMIFS(DataRegularSeason20242025!$AA$3:$AA$1315,DataRegularSeason20242025!$B$3:$B$1315, "&lt;=" &amp; $A142, DataRegularSeason20242025!$D$3:$D$1315, O$1)+SUMIFS(DataRegularSeason20242025!$AB$3:$AB$1315,DataRegularSeason20242025!$B$3:$B$1315, "&lt;=" &amp; $A142, DataRegularSeason20242025!$E$3:$E$1315, O$1)</f>
        <v>60</v>
      </c>
      <c r="P142" s="2">
        <f>SUMIFS(DataRegularSeason20242025!$AA$3:$AA$1315,DataRegularSeason20242025!$B$3:$B$1315, "&lt;=" &amp; $A142, DataRegularSeason20242025!$D$3:$D$1315, P$1)+SUMIFS(DataRegularSeason20242025!$AB$3:$AB$1315,DataRegularSeason20242025!$B$3:$B$1315, "&lt;=" &amp; $A142, DataRegularSeason20242025!$E$3:$E$1315, P$1)</f>
        <v>52</v>
      </c>
      <c r="Q142" s="2">
        <f>SUMIFS(DataRegularSeason20242025!$AA$3:$AA$1315,DataRegularSeason20242025!$B$3:$B$1315, "&lt;=" &amp; $A142, DataRegularSeason20242025!$D$3:$D$1315, Q$1)+SUMIFS(DataRegularSeason20242025!$AB$3:$AB$1315,DataRegularSeason20242025!$B$3:$B$1315, "&lt;=" &amp; $A142, DataRegularSeason20242025!$E$3:$E$1315, Q$1)</f>
        <v>58</v>
      </c>
      <c r="R142" s="2">
        <f>SUMIFS(DataRegularSeason20242025!$AA$3:$AA$1315,DataRegularSeason20242025!$B$3:$B$1315, "&lt;=" &amp; $A142, DataRegularSeason20242025!$D$3:$D$1315, R$1)+SUMIFS(DataRegularSeason20242025!$AB$3:$AB$1315,DataRegularSeason20242025!$B$3:$B$1315, "&lt;=" &amp; $A142, DataRegularSeason20242025!$E$3:$E$1315, R$1)</f>
        <v>41</v>
      </c>
      <c r="S142" s="2">
        <f>SUMIFS(DataRegularSeason20242025!$AA$3:$AA$1315,DataRegularSeason20242025!$B$3:$B$1315, "&lt;=" &amp; $A142, DataRegularSeason20242025!$D$3:$D$1315, S$1)+SUMIFS(DataRegularSeason20242025!$AB$3:$AB$1315,DataRegularSeason20242025!$B$3:$B$1315, "&lt;=" &amp; $A142, DataRegularSeason20242025!$E$3:$E$1315, S$1)</f>
        <v>45</v>
      </c>
      <c r="T142" s="2">
        <f>SUMIFS(DataRegularSeason20242025!$AA$3:$AA$1315,DataRegularSeason20242025!$B$3:$B$1315, "&lt;=" &amp; $A142, DataRegularSeason20242025!$D$3:$D$1315, T$1)+SUMIFS(DataRegularSeason20242025!$AB$3:$AB$1315,DataRegularSeason20242025!$B$3:$B$1315, "&lt;=" &amp; $A142, DataRegularSeason20242025!$E$3:$E$1315, T$1)</f>
        <v>50</v>
      </c>
      <c r="U142" s="2">
        <f>SUMIFS(DataRegularSeason20242025!$AA$3:$AA$1315,DataRegularSeason20242025!$B$3:$B$1315, "&lt;=" &amp; $A142, DataRegularSeason20242025!$D$3:$D$1315, U$1)+SUMIFS(DataRegularSeason20242025!$AB$3:$AB$1315,DataRegularSeason20242025!$B$3:$B$1315, "&lt;=" &amp; $A142, DataRegularSeason20242025!$E$3:$E$1315, U$1)</f>
        <v>52</v>
      </c>
      <c r="V142" s="2">
        <f>SUMIFS(DataRegularSeason20242025!$AA$3:$AA$1315,DataRegularSeason20242025!$B$3:$B$1315, "&lt;=" &amp; $A142, DataRegularSeason20242025!$D$3:$D$1315, V$1)+SUMIFS(DataRegularSeason20242025!$AB$3:$AB$1315,DataRegularSeason20242025!$B$3:$B$1315, "&lt;=" &amp; $A142, DataRegularSeason20242025!$E$3:$E$1315, V$1)</f>
        <v>50</v>
      </c>
      <c r="W142" s="2">
        <f>SUMIFS(DataRegularSeason20242025!$AA$3:$AA$1315,DataRegularSeason20242025!$B$3:$B$1315, "&lt;=" &amp; $A142, DataRegularSeason20242025!$D$3:$D$1315, W$1)+SUMIFS(DataRegularSeason20242025!$AB$3:$AB$1315,DataRegularSeason20242025!$B$3:$B$1315, "&lt;=" &amp; $A142, DataRegularSeason20242025!$E$3:$E$1315, W$1)</f>
        <v>48</v>
      </c>
      <c r="X142" s="2">
        <f>SUMIFS(DataRegularSeason20242025!$AA$3:$AA$1315,DataRegularSeason20242025!$B$3:$B$1315, "&lt;=" &amp; $A142, DataRegularSeason20242025!$D$3:$D$1315, X$1)+SUMIFS(DataRegularSeason20242025!$AB$3:$AB$1315,DataRegularSeason20242025!$B$3:$B$1315, "&lt;=" &amp; $A142, DataRegularSeason20242025!$E$3:$E$1315, X$1)</f>
        <v>45</v>
      </c>
      <c r="Y142" s="2">
        <f>SUMIFS(DataRegularSeason20242025!$AA$3:$AA$1315,DataRegularSeason20242025!$B$3:$B$1315, "&lt;=" &amp; $A142, DataRegularSeason20242025!$D$3:$D$1315, Y$1)+SUMIFS(DataRegularSeason20242025!$AB$3:$AB$1315,DataRegularSeason20242025!$B$3:$B$1315, "&lt;=" &amp; $A142, DataRegularSeason20242025!$E$3:$E$1315, Y$1)</f>
        <v>34</v>
      </c>
      <c r="Z142" s="2">
        <f>SUMIFS(DataRegularSeason20242025!$AA$3:$AA$1315,DataRegularSeason20242025!$B$3:$B$1315, "&lt;=" &amp; $A142, DataRegularSeason20242025!$D$3:$D$1315, Z$1)+SUMIFS(DataRegularSeason20242025!$AB$3:$AB$1315,DataRegularSeason20242025!$B$3:$B$1315, "&lt;=" &amp; $A142, DataRegularSeason20242025!$E$3:$E$1315, Z$1)</f>
        <v>50</v>
      </c>
      <c r="AA142" s="2">
        <f>SUMIFS(DataRegularSeason20242025!$AA$3:$AA$1315,DataRegularSeason20242025!$B$3:$B$1315, "&lt;=" &amp; $A142, DataRegularSeason20242025!$D$3:$D$1315, AA$1)+SUMIFS(DataRegularSeason20242025!$AB$3:$AB$1315,DataRegularSeason20242025!$B$3:$B$1315, "&lt;=" &amp; $A142, DataRegularSeason20242025!$E$3:$E$1315, AA$1)</f>
        <v>53</v>
      </c>
      <c r="AB142" s="2">
        <f>SUMIFS(DataRegularSeason20242025!$AA$3:$AA$1315,DataRegularSeason20242025!$B$3:$B$1315, "&lt;=" &amp; $A142, DataRegularSeason20242025!$D$3:$D$1315, AB$1)+SUMIFS(DataRegularSeason20242025!$AB$3:$AB$1315,DataRegularSeason20242025!$B$3:$B$1315, "&lt;=" &amp; $A142, DataRegularSeason20242025!$E$3:$E$1315, AB$1)</f>
        <v>60</v>
      </c>
      <c r="AC142" s="2">
        <f>SUMIFS(DataRegularSeason20242025!$AA$3:$AA$1315,DataRegularSeason20242025!$B$3:$B$1315, "&lt;=" &amp; $A142, DataRegularSeason20242025!$D$3:$D$1315, AC$1)+SUMIFS(DataRegularSeason20242025!$AB$3:$AB$1315,DataRegularSeason20242025!$B$3:$B$1315, "&lt;=" &amp; $A142, DataRegularSeason20242025!$E$3:$E$1315, AC$1)</f>
        <v>47</v>
      </c>
      <c r="AD142" s="2">
        <f>SUMIFS(DataRegularSeason20242025!$AA$3:$AA$1315,DataRegularSeason20242025!$B$3:$B$1315, "&lt;=" &amp; $A142, DataRegularSeason20242025!$D$3:$D$1315, AD$1)+SUMIFS(DataRegularSeason20242025!$AB$3:$AB$1315,DataRegularSeason20242025!$B$3:$B$1315, "&lt;=" &amp; $A142, DataRegularSeason20242025!$E$3:$E$1315, AD$1)</f>
        <v>50</v>
      </c>
      <c r="AE142" s="2">
        <f>SUMIFS(DataRegularSeason20242025!$AA$3:$AA$1315,DataRegularSeason20242025!$B$3:$B$1315, "&lt;=" &amp; $A142, DataRegularSeason20242025!$D$3:$D$1315, AE$1)+SUMIFS(DataRegularSeason20242025!$AB$3:$AB$1315,DataRegularSeason20242025!$B$3:$B$1315, "&lt;=" &amp; $A142, DataRegularSeason20242025!$E$3:$E$1315, AE$1)</f>
        <v>62</v>
      </c>
      <c r="AF142" s="2">
        <f>SUMIFS(DataRegularSeason20242025!$AA$3:$AA$1315,DataRegularSeason20242025!$B$3:$B$1315, "&lt;=" &amp; $A142, DataRegularSeason20242025!$D$3:$D$1315, AF$1)+SUMIFS(DataRegularSeason20242025!$AB$3:$AB$1315,DataRegularSeason20242025!$B$3:$B$1315, "&lt;=" &amp; $A142, DataRegularSeason20242025!$E$3:$E$1315, AF$1)</f>
        <v>65</v>
      </c>
      <c r="AG142" s="2">
        <f>SUMIFS(DataRegularSeason20242025!$AA$3:$AA$1315,DataRegularSeason20242025!$B$3:$B$1315, "&lt;=" &amp; $A142, DataRegularSeason20242025!$D$3:$D$1315, AG$1)+SUMIFS(DataRegularSeason20242025!$AB$3:$AB$1315,DataRegularSeason20242025!$B$3:$B$1315, "&lt;=" &amp; $A142, DataRegularSeason20242025!$E$3:$E$1315, AG$1)</f>
        <v>67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42</v>
      </c>
      <c r="C143" s="2">
        <f>SUMIFS(DataRegularSeason20242025!$AA$3:$AA$1315,DataRegularSeason20242025!$B$3:$B$1315, "&lt;=" &amp; $A143, DataRegularSeason20242025!$D$3:$D$1315, C$1)+SUMIFS(DataRegularSeason20242025!$AB$3:$AB$1315,DataRegularSeason20242025!$B$3:$B$1315, "&lt;=" &amp; $A143, DataRegularSeason20242025!$E$3:$E$1315, C$1)</f>
        <v>52</v>
      </c>
      <c r="D143" s="2">
        <f>SUMIFS(DataRegularSeason20242025!$AA$3:$AA$1315,DataRegularSeason20242025!$B$3:$B$1315, "&lt;=" &amp; $A143, DataRegularSeason20242025!$D$3:$D$1315, D$1)+SUMIFS(DataRegularSeason20242025!$AB$3:$AB$1315,DataRegularSeason20242025!$B$3:$B$1315, "&lt;=" &amp; $A143, DataRegularSeason20242025!$E$3:$E$1315, D$1)</f>
        <v>39</v>
      </c>
      <c r="E143" s="2">
        <f>SUMIFS(DataRegularSeason20242025!$AA$3:$AA$1315,DataRegularSeason20242025!$B$3:$B$1315, "&lt;=" &amp; $A143, DataRegularSeason20242025!$D$3:$D$1315, E$1)+SUMIFS(DataRegularSeason20242025!$AB$3:$AB$1315,DataRegularSeason20242025!$B$3:$B$1315, "&lt;=" &amp; $A143, DataRegularSeason20242025!$E$3:$E$1315, E$1)</f>
        <v>59</v>
      </c>
      <c r="F143" s="2">
        <f>SUMIFS(DataRegularSeason20242025!$AA$3:$AA$1315,DataRegularSeason20242025!$B$3:$B$1315, "&lt;=" &amp; $A143, DataRegularSeason20242025!$D$3:$D$1315, F$1)+SUMIFS(DataRegularSeason20242025!$AB$3:$AB$1315,DataRegularSeason20242025!$B$3:$B$1315, "&lt;=" &amp; $A143, DataRegularSeason20242025!$E$3:$E$1315, F$1)</f>
        <v>51</v>
      </c>
      <c r="G143" s="2">
        <f>SUMIFS(DataRegularSeason20242025!$AA$3:$AA$1315,DataRegularSeason20242025!$B$3:$B$1315, "&lt;=" &amp; $A143, DataRegularSeason20242025!$D$3:$D$1315, G$1)+SUMIFS(DataRegularSeason20242025!$AB$3:$AB$1315,DataRegularSeason20242025!$B$3:$B$1315, "&lt;=" &amp; $A143, DataRegularSeason20242025!$E$3:$E$1315, G$1)</f>
        <v>51</v>
      </c>
      <c r="H143" s="2">
        <f>SUMIFS(DataRegularSeason20242025!$AA$3:$AA$1315,DataRegularSeason20242025!$B$3:$B$1315, "&lt;=" &amp; $A143, DataRegularSeason20242025!$D$3:$D$1315, H$1)+SUMIFS(DataRegularSeason20242025!$AB$3:$AB$1315,DataRegularSeason20242025!$B$3:$B$1315, "&lt;=" &amp; $A143, DataRegularSeason20242025!$E$3:$E$1315, H$1)</f>
        <v>34</v>
      </c>
      <c r="I143" s="2">
        <f>SUMIFS(DataRegularSeason20242025!$AA$3:$AA$1315,DataRegularSeason20242025!$B$3:$B$1315, "&lt;=" &amp; $A143, DataRegularSeason20242025!$D$3:$D$1315, I$1)+SUMIFS(DataRegularSeason20242025!$AB$3:$AB$1315,DataRegularSeason20242025!$B$3:$B$1315, "&lt;=" &amp; $A143, DataRegularSeason20242025!$E$3:$E$1315, I$1)</f>
        <v>57</v>
      </c>
      <c r="J143" s="2">
        <f>SUMIFS(DataRegularSeason20242025!$AA$3:$AA$1315,DataRegularSeason20242025!$B$3:$B$1315, "&lt;=" &amp; $A143, DataRegularSeason20242025!$D$3:$D$1315, J$1)+SUMIFS(DataRegularSeason20242025!$AB$3:$AB$1315,DataRegularSeason20242025!$B$3:$B$1315, "&lt;=" &amp; $A143, DataRegularSeason20242025!$E$3:$E$1315, J$1)</f>
        <v>59</v>
      </c>
      <c r="K143" s="2">
        <f>SUMIFS(DataRegularSeason20242025!$AA$3:$AA$1315,DataRegularSeason20242025!$B$3:$B$1315, "&lt;=" &amp; $A143, DataRegularSeason20242025!$D$3:$D$1315, K$1)+SUMIFS(DataRegularSeason20242025!$AB$3:$AB$1315,DataRegularSeason20242025!$B$3:$B$1315, "&lt;=" &amp; $A143, DataRegularSeason20242025!$E$3:$E$1315, K$1)</f>
        <v>47</v>
      </c>
      <c r="L143" s="2">
        <f>SUMIFS(DataRegularSeason20242025!$AA$3:$AA$1315,DataRegularSeason20242025!$B$3:$B$1315, "&lt;=" &amp; $A143, DataRegularSeason20242025!$D$3:$D$1315, L$1)+SUMIFS(DataRegularSeason20242025!$AB$3:$AB$1315,DataRegularSeason20242025!$B$3:$B$1315, "&lt;=" &amp; $A143, DataRegularSeason20242025!$E$3:$E$1315, L$1)</f>
        <v>61</v>
      </c>
      <c r="M143" s="2">
        <f>SUMIFS(DataRegularSeason20242025!$AA$3:$AA$1315,DataRegularSeason20242025!$B$3:$B$1315, "&lt;=" &amp; $A143, DataRegularSeason20242025!$D$3:$D$1315, M$1)+SUMIFS(DataRegularSeason20242025!$AB$3:$AB$1315,DataRegularSeason20242025!$B$3:$B$1315, "&lt;=" &amp; $A143, DataRegularSeason20242025!$E$3:$E$1315, M$1)</f>
        <v>57</v>
      </c>
      <c r="N143" s="2">
        <f>SUMIFS(DataRegularSeason20242025!$AA$3:$AA$1315,DataRegularSeason20242025!$B$3:$B$1315, "&lt;=" &amp; $A143, DataRegularSeason20242025!$D$3:$D$1315, N$1)+SUMIFS(DataRegularSeason20242025!$AB$3:$AB$1315,DataRegularSeason20242025!$B$3:$B$1315, "&lt;=" &amp; $A143, DataRegularSeason20242025!$E$3:$E$1315, N$1)</f>
        <v>55</v>
      </c>
      <c r="O143" s="2">
        <f>SUMIFS(DataRegularSeason20242025!$AA$3:$AA$1315,DataRegularSeason20242025!$B$3:$B$1315, "&lt;=" &amp; $A143, DataRegularSeason20242025!$D$3:$D$1315, O$1)+SUMIFS(DataRegularSeason20242025!$AB$3:$AB$1315,DataRegularSeason20242025!$B$3:$B$1315, "&lt;=" &amp; $A143, DataRegularSeason20242025!$E$3:$E$1315, O$1)</f>
        <v>60</v>
      </c>
      <c r="P143" s="2">
        <f>SUMIFS(DataRegularSeason20242025!$AA$3:$AA$1315,DataRegularSeason20242025!$B$3:$B$1315, "&lt;=" &amp; $A143, DataRegularSeason20242025!$D$3:$D$1315, P$1)+SUMIFS(DataRegularSeason20242025!$AB$3:$AB$1315,DataRegularSeason20242025!$B$3:$B$1315, "&lt;=" &amp; $A143, DataRegularSeason20242025!$E$3:$E$1315, P$1)</f>
        <v>52</v>
      </c>
      <c r="Q143" s="2">
        <f>SUMIFS(DataRegularSeason20242025!$AA$3:$AA$1315,DataRegularSeason20242025!$B$3:$B$1315, "&lt;=" &amp; $A143, DataRegularSeason20242025!$D$3:$D$1315, Q$1)+SUMIFS(DataRegularSeason20242025!$AB$3:$AB$1315,DataRegularSeason20242025!$B$3:$B$1315, "&lt;=" &amp; $A143, DataRegularSeason20242025!$E$3:$E$1315, Q$1)</f>
        <v>58</v>
      </c>
      <c r="R143" s="2">
        <f>SUMIFS(DataRegularSeason20242025!$AA$3:$AA$1315,DataRegularSeason20242025!$B$3:$B$1315, "&lt;=" &amp; $A143, DataRegularSeason20242025!$D$3:$D$1315, R$1)+SUMIFS(DataRegularSeason20242025!$AB$3:$AB$1315,DataRegularSeason20242025!$B$3:$B$1315, "&lt;=" &amp; $A143, DataRegularSeason20242025!$E$3:$E$1315, R$1)</f>
        <v>41</v>
      </c>
      <c r="S143" s="2">
        <f>SUMIFS(DataRegularSeason20242025!$AA$3:$AA$1315,DataRegularSeason20242025!$B$3:$B$1315, "&lt;=" &amp; $A143, DataRegularSeason20242025!$D$3:$D$1315, S$1)+SUMIFS(DataRegularSeason20242025!$AB$3:$AB$1315,DataRegularSeason20242025!$B$3:$B$1315, "&lt;=" &amp; $A143, DataRegularSeason20242025!$E$3:$E$1315, S$1)</f>
        <v>45</v>
      </c>
      <c r="T143" s="2">
        <f>SUMIFS(DataRegularSeason20242025!$AA$3:$AA$1315,DataRegularSeason20242025!$B$3:$B$1315, "&lt;=" &amp; $A143, DataRegularSeason20242025!$D$3:$D$1315, T$1)+SUMIFS(DataRegularSeason20242025!$AB$3:$AB$1315,DataRegularSeason20242025!$B$3:$B$1315, "&lt;=" &amp; $A143, DataRegularSeason20242025!$E$3:$E$1315, T$1)</f>
        <v>50</v>
      </c>
      <c r="U143" s="2">
        <f>SUMIFS(DataRegularSeason20242025!$AA$3:$AA$1315,DataRegularSeason20242025!$B$3:$B$1315, "&lt;=" &amp; $A143, DataRegularSeason20242025!$D$3:$D$1315, U$1)+SUMIFS(DataRegularSeason20242025!$AB$3:$AB$1315,DataRegularSeason20242025!$B$3:$B$1315, "&lt;=" &amp; $A143, DataRegularSeason20242025!$E$3:$E$1315, U$1)</f>
        <v>52</v>
      </c>
      <c r="V143" s="2">
        <f>SUMIFS(DataRegularSeason20242025!$AA$3:$AA$1315,DataRegularSeason20242025!$B$3:$B$1315, "&lt;=" &amp; $A143, DataRegularSeason20242025!$D$3:$D$1315, V$1)+SUMIFS(DataRegularSeason20242025!$AB$3:$AB$1315,DataRegularSeason20242025!$B$3:$B$1315, "&lt;=" &amp; $A143, DataRegularSeason20242025!$E$3:$E$1315, V$1)</f>
        <v>50</v>
      </c>
      <c r="W143" s="2">
        <f>SUMIFS(DataRegularSeason20242025!$AA$3:$AA$1315,DataRegularSeason20242025!$B$3:$B$1315, "&lt;=" &amp; $A143, DataRegularSeason20242025!$D$3:$D$1315, W$1)+SUMIFS(DataRegularSeason20242025!$AB$3:$AB$1315,DataRegularSeason20242025!$B$3:$B$1315, "&lt;=" &amp; $A143, DataRegularSeason20242025!$E$3:$E$1315, W$1)</f>
        <v>48</v>
      </c>
      <c r="X143" s="2">
        <f>SUMIFS(DataRegularSeason20242025!$AA$3:$AA$1315,DataRegularSeason20242025!$B$3:$B$1315, "&lt;=" &amp; $A143, DataRegularSeason20242025!$D$3:$D$1315, X$1)+SUMIFS(DataRegularSeason20242025!$AB$3:$AB$1315,DataRegularSeason20242025!$B$3:$B$1315, "&lt;=" &amp; $A143, DataRegularSeason20242025!$E$3:$E$1315, X$1)</f>
        <v>45</v>
      </c>
      <c r="Y143" s="2">
        <f>SUMIFS(DataRegularSeason20242025!$AA$3:$AA$1315,DataRegularSeason20242025!$B$3:$B$1315, "&lt;=" &amp; $A143, DataRegularSeason20242025!$D$3:$D$1315, Y$1)+SUMIFS(DataRegularSeason20242025!$AB$3:$AB$1315,DataRegularSeason20242025!$B$3:$B$1315, "&lt;=" &amp; $A143, DataRegularSeason20242025!$E$3:$E$1315, Y$1)</f>
        <v>34</v>
      </c>
      <c r="Z143" s="2">
        <f>SUMIFS(DataRegularSeason20242025!$AA$3:$AA$1315,DataRegularSeason20242025!$B$3:$B$1315, "&lt;=" &amp; $A143, DataRegularSeason20242025!$D$3:$D$1315, Z$1)+SUMIFS(DataRegularSeason20242025!$AB$3:$AB$1315,DataRegularSeason20242025!$B$3:$B$1315, "&lt;=" &amp; $A143, DataRegularSeason20242025!$E$3:$E$1315, Z$1)</f>
        <v>50</v>
      </c>
      <c r="AA143" s="2">
        <f>SUMIFS(DataRegularSeason20242025!$AA$3:$AA$1315,DataRegularSeason20242025!$B$3:$B$1315, "&lt;=" &amp; $A143, DataRegularSeason20242025!$D$3:$D$1315, AA$1)+SUMIFS(DataRegularSeason20242025!$AB$3:$AB$1315,DataRegularSeason20242025!$B$3:$B$1315, "&lt;=" &amp; $A143, DataRegularSeason20242025!$E$3:$E$1315, AA$1)</f>
        <v>53</v>
      </c>
      <c r="AB143" s="2">
        <f>SUMIFS(DataRegularSeason20242025!$AA$3:$AA$1315,DataRegularSeason20242025!$B$3:$B$1315, "&lt;=" &amp; $A143, DataRegularSeason20242025!$D$3:$D$1315, AB$1)+SUMIFS(DataRegularSeason20242025!$AB$3:$AB$1315,DataRegularSeason20242025!$B$3:$B$1315, "&lt;=" &amp; $A143, DataRegularSeason20242025!$E$3:$E$1315, AB$1)</f>
        <v>60</v>
      </c>
      <c r="AC143" s="2">
        <f>SUMIFS(DataRegularSeason20242025!$AA$3:$AA$1315,DataRegularSeason20242025!$B$3:$B$1315, "&lt;=" &amp; $A143, DataRegularSeason20242025!$D$3:$D$1315, AC$1)+SUMIFS(DataRegularSeason20242025!$AB$3:$AB$1315,DataRegularSeason20242025!$B$3:$B$1315, "&lt;=" &amp; $A143, DataRegularSeason20242025!$E$3:$E$1315, AC$1)</f>
        <v>47</v>
      </c>
      <c r="AD143" s="2">
        <f>SUMIFS(DataRegularSeason20242025!$AA$3:$AA$1315,DataRegularSeason20242025!$B$3:$B$1315, "&lt;=" &amp; $A143, DataRegularSeason20242025!$D$3:$D$1315, AD$1)+SUMIFS(DataRegularSeason20242025!$AB$3:$AB$1315,DataRegularSeason20242025!$B$3:$B$1315, "&lt;=" &amp; $A143, DataRegularSeason20242025!$E$3:$E$1315, AD$1)</f>
        <v>50</v>
      </c>
      <c r="AE143" s="2">
        <f>SUMIFS(DataRegularSeason20242025!$AA$3:$AA$1315,DataRegularSeason20242025!$B$3:$B$1315, "&lt;=" &amp; $A143, DataRegularSeason20242025!$D$3:$D$1315, AE$1)+SUMIFS(DataRegularSeason20242025!$AB$3:$AB$1315,DataRegularSeason20242025!$B$3:$B$1315, "&lt;=" &amp; $A143, DataRegularSeason20242025!$E$3:$E$1315, AE$1)</f>
        <v>62</v>
      </c>
      <c r="AF143" s="2">
        <f>SUMIFS(DataRegularSeason20242025!$AA$3:$AA$1315,DataRegularSeason20242025!$B$3:$B$1315, "&lt;=" &amp; $A143, DataRegularSeason20242025!$D$3:$D$1315, AF$1)+SUMIFS(DataRegularSeason20242025!$AB$3:$AB$1315,DataRegularSeason20242025!$B$3:$B$1315, "&lt;=" &amp; $A143, DataRegularSeason20242025!$E$3:$E$1315, AF$1)</f>
        <v>65</v>
      </c>
      <c r="AG143" s="2">
        <f>SUMIFS(DataRegularSeason20242025!$AA$3:$AA$1315,DataRegularSeason20242025!$B$3:$B$1315, "&lt;=" &amp; $A143, DataRegularSeason20242025!$D$3:$D$1315, AG$1)+SUMIFS(DataRegularSeason20242025!$AB$3:$AB$1315,DataRegularSeason20242025!$B$3:$B$1315, "&lt;=" &amp; $A143, DataRegularSeason20242025!$E$3:$E$1315, AG$1)</f>
        <v>67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42</v>
      </c>
      <c r="C144" s="2">
        <f>SUMIFS(DataRegularSeason20242025!$AA$3:$AA$1315,DataRegularSeason20242025!$B$3:$B$1315, "&lt;=" &amp; $A144, DataRegularSeason20242025!$D$3:$D$1315, C$1)+SUMIFS(DataRegularSeason20242025!$AB$3:$AB$1315,DataRegularSeason20242025!$B$3:$B$1315, "&lt;=" &amp; $A144, DataRegularSeason20242025!$E$3:$E$1315, C$1)</f>
        <v>52</v>
      </c>
      <c r="D144" s="2">
        <f>SUMIFS(DataRegularSeason20242025!$AA$3:$AA$1315,DataRegularSeason20242025!$B$3:$B$1315, "&lt;=" &amp; $A144, DataRegularSeason20242025!$D$3:$D$1315, D$1)+SUMIFS(DataRegularSeason20242025!$AB$3:$AB$1315,DataRegularSeason20242025!$B$3:$B$1315, "&lt;=" &amp; $A144, DataRegularSeason20242025!$E$3:$E$1315, D$1)</f>
        <v>39</v>
      </c>
      <c r="E144" s="2">
        <f>SUMIFS(DataRegularSeason20242025!$AA$3:$AA$1315,DataRegularSeason20242025!$B$3:$B$1315, "&lt;=" &amp; $A144, DataRegularSeason20242025!$D$3:$D$1315, E$1)+SUMIFS(DataRegularSeason20242025!$AB$3:$AB$1315,DataRegularSeason20242025!$B$3:$B$1315, "&lt;=" &amp; $A144, DataRegularSeason20242025!$E$3:$E$1315, E$1)</f>
        <v>59</v>
      </c>
      <c r="F144" s="2">
        <f>SUMIFS(DataRegularSeason20242025!$AA$3:$AA$1315,DataRegularSeason20242025!$B$3:$B$1315, "&lt;=" &amp; $A144, DataRegularSeason20242025!$D$3:$D$1315, F$1)+SUMIFS(DataRegularSeason20242025!$AB$3:$AB$1315,DataRegularSeason20242025!$B$3:$B$1315, "&lt;=" &amp; $A144, DataRegularSeason20242025!$E$3:$E$1315, F$1)</f>
        <v>51</v>
      </c>
      <c r="G144" s="2">
        <f>SUMIFS(DataRegularSeason20242025!$AA$3:$AA$1315,DataRegularSeason20242025!$B$3:$B$1315, "&lt;=" &amp; $A144, DataRegularSeason20242025!$D$3:$D$1315, G$1)+SUMIFS(DataRegularSeason20242025!$AB$3:$AB$1315,DataRegularSeason20242025!$B$3:$B$1315, "&lt;=" &amp; $A144, DataRegularSeason20242025!$E$3:$E$1315, G$1)</f>
        <v>51</v>
      </c>
      <c r="H144" s="2">
        <f>SUMIFS(DataRegularSeason20242025!$AA$3:$AA$1315,DataRegularSeason20242025!$B$3:$B$1315, "&lt;=" &amp; $A144, DataRegularSeason20242025!$D$3:$D$1315, H$1)+SUMIFS(DataRegularSeason20242025!$AB$3:$AB$1315,DataRegularSeason20242025!$B$3:$B$1315, "&lt;=" &amp; $A144, DataRegularSeason20242025!$E$3:$E$1315, H$1)</f>
        <v>34</v>
      </c>
      <c r="I144" s="2">
        <f>SUMIFS(DataRegularSeason20242025!$AA$3:$AA$1315,DataRegularSeason20242025!$B$3:$B$1315, "&lt;=" &amp; $A144, DataRegularSeason20242025!$D$3:$D$1315, I$1)+SUMIFS(DataRegularSeason20242025!$AB$3:$AB$1315,DataRegularSeason20242025!$B$3:$B$1315, "&lt;=" &amp; $A144, DataRegularSeason20242025!$E$3:$E$1315, I$1)</f>
        <v>57</v>
      </c>
      <c r="J144" s="2">
        <f>SUMIFS(DataRegularSeason20242025!$AA$3:$AA$1315,DataRegularSeason20242025!$B$3:$B$1315, "&lt;=" &amp; $A144, DataRegularSeason20242025!$D$3:$D$1315, J$1)+SUMIFS(DataRegularSeason20242025!$AB$3:$AB$1315,DataRegularSeason20242025!$B$3:$B$1315, "&lt;=" &amp; $A144, DataRegularSeason20242025!$E$3:$E$1315, J$1)</f>
        <v>59</v>
      </c>
      <c r="K144" s="2">
        <f>SUMIFS(DataRegularSeason20242025!$AA$3:$AA$1315,DataRegularSeason20242025!$B$3:$B$1315, "&lt;=" &amp; $A144, DataRegularSeason20242025!$D$3:$D$1315, K$1)+SUMIFS(DataRegularSeason20242025!$AB$3:$AB$1315,DataRegularSeason20242025!$B$3:$B$1315, "&lt;=" &amp; $A144, DataRegularSeason20242025!$E$3:$E$1315, K$1)</f>
        <v>47</v>
      </c>
      <c r="L144" s="2">
        <f>SUMIFS(DataRegularSeason20242025!$AA$3:$AA$1315,DataRegularSeason20242025!$B$3:$B$1315, "&lt;=" &amp; $A144, DataRegularSeason20242025!$D$3:$D$1315, L$1)+SUMIFS(DataRegularSeason20242025!$AB$3:$AB$1315,DataRegularSeason20242025!$B$3:$B$1315, "&lt;=" &amp; $A144, DataRegularSeason20242025!$E$3:$E$1315, L$1)</f>
        <v>61</v>
      </c>
      <c r="M144" s="2">
        <f>SUMIFS(DataRegularSeason20242025!$AA$3:$AA$1315,DataRegularSeason20242025!$B$3:$B$1315, "&lt;=" &amp; $A144, DataRegularSeason20242025!$D$3:$D$1315, M$1)+SUMIFS(DataRegularSeason20242025!$AB$3:$AB$1315,DataRegularSeason20242025!$B$3:$B$1315, "&lt;=" &amp; $A144, DataRegularSeason20242025!$E$3:$E$1315, M$1)</f>
        <v>57</v>
      </c>
      <c r="N144" s="2">
        <f>SUMIFS(DataRegularSeason20242025!$AA$3:$AA$1315,DataRegularSeason20242025!$B$3:$B$1315, "&lt;=" &amp; $A144, DataRegularSeason20242025!$D$3:$D$1315, N$1)+SUMIFS(DataRegularSeason20242025!$AB$3:$AB$1315,DataRegularSeason20242025!$B$3:$B$1315, "&lt;=" &amp; $A144, DataRegularSeason20242025!$E$3:$E$1315, N$1)</f>
        <v>55</v>
      </c>
      <c r="O144" s="2">
        <f>SUMIFS(DataRegularSeason20242025!$AA$3:$AA$1315,DataRegularSeason20242025!$B$3:$B$1315, "&lt;=" &amp; $A144, DataRegularSeason20242025!$D$3:$D$1315, O$1)+SUMIFS(DataRegularSeason20242025!$AB$3:$AB$1315,DataRegularSeason20242025!$B$3:$B$1315, "&lt;=" &amp; $A144, DataRegularSeason20242025!$E$3:$E$1315, O$1)</f>
        <v>60</v>
      </c>
      <c r="P144" s="2">
        <f>SUMIFS(DataRegularSeason20242025!$AA$3:$AA$1315,DataRegularSeason20242025!$B$3:$B$1315, "&lt;=" &amp; $A144, DataRegularSeason20242025!$D$3:$D$1315, P$1)+SUMIFS(DataRegularSeason20242025!$AB$3:$AB$1315,DataRegularSeason20242025!$B$3:$B$1315, "&lt;=" &amp; $A144, DataRegularSeason20242025!$E$3:$E$1315, P$1)</f>
        <v>52</v>
      </c>
      <c r="Q144" s="2">
        <f>SUMIFS(DataRegularSeason20242025!$AA$3:$AA$1315,DataRegularSeason20242025!$B$3:$B$1315, "&lt;=" &amp; $A144, DataRegularSeason20242025!$D$3:$D$1315, Q$1)+SUMIFS(DataRegularSeason20242025!$AB$3:$AB$1315,DataRegularSeason20242025!$B$3:$B$1315, "&lt;=" &amp; $A144, DataRegularSeason20242025!$E$3:$E$1315, Q$1)</f>
        <v>58</v>
      </c>
      <c r="R144" s="2">
        <f>SUMIFS(DataRegularSeason20242025!$AA$3:$AA$1315,DataRegularSeason20242025!$B$3:$B$1315, "&lt;=" &amp; $A144, DataRegularSeason20242025!$D$3:$D$1315, R$1)+SUMIFS(DataRegularSeason20242025!$AB$3:$AB$1315,DataRegularSeason20242025!$B$3:$B$1315, "&lt;=" &amp; $A144, DataRegularSeason20242025!$E$3:$E$1315, R$1)</f>
        <v>41</v>
      </c>
      <c r="S144" s="2">
        <f>SUMIFS(DataRegularSeason20242025!$AA$3:$AA$1315,DataRegularSeason20242025!$B$3:$B$1315, "&lt;=" &amp; $A144, DataRegularSeason20242025!$D$3:$D$1315, S$1)+SUMIFS(DataRegularSeason20242025!$AB$3:$AB$1315,DataRegularSeason20242025!$B$3:$B$1315, "&lt;=" &amp; $A144, DataRegularSeason20242025!$E$3:$E$1315, S$1)</f>
        <v>45</v>
      </c>
      <c r="T144" s="2">
        <f>SUMIFS(DataRegularSeason20242025!$AA$3:$AA$1315,DataRegularSeason20242025!$B$3:$B$1315, "&lt;=" &amp; $A144, DataRegularSeason20242025!$D$3:$D$1315, T$1)+SUMIFS(DataRegularSeason20242025!$AB$3:$AB$1315,DataRegularSeason20242025!$B$3:$B$1315, "&lt;=" &amp; $A144, DataRegularSeason20242025!$E$3:$E$1315, T$1)</f>
        <v>50</v>
      </c>
      <c r="U144" s="2">
        <f>SUMIFS(DataRegularSeason20242025!$AA$3:$AA$1315,DataRegularSeason20242025!$B$3:$B$1315, "&lt;=" &amp; $A144, DataRegularSeason20242025!$D$3:$D$1315, U$1)+SUMIFS(DataRegularSeason20242025!$AB$3:$AB$1315,DataRegularSeason20242025!$B$3:$B$1315, "&lt;=" &amp; $A144, DataRegularSeason20242025!$E$3:$E$1315, U$1)</f>
        <v>52</v>
      </c>
      <c r="V144" s="2">
        <f>SUMIFS(DataRegularSeason20242025!$AA$3:$AA$1315,DataRegularSeason20242025!$B$3:$B$1315, "&lt;=" &amp; $A144, DataRegularSeason20242025!$D$3:$D$1315, V$1)+SUMIFS(DataRegularSeason20242025!$AB$3:$AB$1315,DataRegularSeason20242025!$B$3:$B$1315, "&lt;=" &amp; $A144, DataRegularSeason20242025!$E$3:$E$1315, V$1)</f>
        <v>50</v>
      </c>
      <c r="W144" s="2">
        <f>SUMIFS(DataRegularSeason20242025!$AA$3:$AA$1315,DataRegularSeason20242025!$B$3:$B$1315, "&lt;=" &amp; $A144, DataRegularSeason20242025!$D$3:$D$1315, W$1)+SUMIFS(DataRegularSeason20242025!$AB$3:$AB$1315,DataRegularSeason20242025!$B$3:$B$1315, "&lt;=" &amp; $A144, DataRegularSeason20242025!$E$3:$E$1315, W$1)</f>
        <v>48</v>
      </c>
      <c r="X144" s="2">
        <f>SUMIFS(DataRegularSeason20242025!$AA$3:$AA$1315,DataRegularSeason20242025!$B$3:$B$1315, "&lt;=" &amp; $A144, DataRegularSeason20242025!$D$3:$D$1315, X$1)+SUMIFS(DataRegularSeason20242025!$AB$3:$AB$1315,DataRegularSeason20242025!$B$3:$B$1315, "&lt;=" &amp; $A144, DataRegularSeason20242025!$E$3:$E$1315, X$1)</f>
        <v>45</v>
      </c>
      <c r="Y144" s="2">
        <f>SUMIFS(DataRegularSeason20242025!$AA$3:$AA$1315,DataRegularSeason20242025!$B$3:$B$1315, "&lt;=" &amp; $A144, DataRegularSeason20242025!$D$3:$D$1315, Y$1)+SUMIFS(DataRegularSeason20242025!$AB$3:$AB$1315,DataRegularSeason20242025!$B$3:$B$1315, "&lt;=" &amp; $A144, DataRegularSeason20242025!$E$3:$E$1315, Y$1)</f>
        <v>34</v>
      </c>
      <c r="Z144" s="2">
        <f>SUMIFS(DataRegularSeason20242025!$AA$3:$AA$1315,DataRegularSeason20242025!$B$3:$B$1315, "&lt;=" &amp; $A144, DataRegularSeason20242025!$D$3:$D$1315, Z$1)+SUMIFS(DataRegularSeason20242025!$AB$3:$AB$1315,DataRegularSeason20242025!$B$3:$B$1315, "&lt;=" &amp; $A144, DataRegularSeason20242025!$E$3:$E$1315, Z$1)</f>
        <v>50</v>
      </c>
      <c r="AA144" s="2">
        <f>SUMIFS(DataRegularSeason20242025!$AA$3:$AA$1315,DataRegularSeason20242025!$B$3:$B$1315, "&lt;=" &amp; $A144, DataRegularSeason20242025!$D$3:$D$1315, AA$1)+SUMIFS(DataRegularSeason20242025!$AB$3:$AB$1315,DataRegularSeason20242025!$B$3:$B$1315, "&lt;=" &amp; $A144, DataRegularSeason20242025!$E$3:$E$1315, AA$1)</f>
        <v>53</v>
      </c>
      <c r="AB144" s="2">
        <f>SUMIFS(DataRegularSeason20242025!$AA$3:$AA$1315,DataRegularSeason20242025!$B$3:$B$1315, "&lt;=" &amp; $A144, DataRegularSeason20242025!$D$3:$D$1315, AB$1)+SUMIFS(DataRegularSeason20242025!$AB$3:$AB$1315,DataRegularSeason20242025!$B$3:$B$1315, "&lt;=" &amp; $A144, DataRegularSeason20242025!$E$3:$E$1315, AB$1)</f>
        <v>60</v>
      </c>
      <c r="AC144" s="2">
        <f>SUMIFS(DataRegularSeason20242025!$AA$3:$AA$1315,DataRegularSeason20242025!$B$3:$B$1315, "&lt;=" &amp; $A144, DataRegularSeason20242025!$D$3:$D$1315, AC$1)+SUMIFS(DataRegularSeason20242025!$AB$3:$AB$1315,DataRegularSeason20242025!$B$3:$B$1315, "&lt;=" &amp; $A144, DataRegularSeason20242025!$E$3:$E$1315, AC$1)</f>
        <v>47</v>
      </c>
      <c r="AD144" s="2">
        <f>SUMIFS(DataRegularSeason20242025!$AA$3:$AA$1315,DataRegularSeason20242025!$B$3:$B$1315, "&lt;=" &amp; $A144, DataRegularSeason20242025!$D$3:$D$1315, AD$1)+SUMIFS(DataRegularSeason20242025!$AB$3:$AB$1315,DataRegularSeason20242025!$B$3:$B$1315, "&lt;=" &amp; $A144, DataRegularSeason20242025!$E$3:$E$1315, AD$1)</f>
        <v>50</v>
      </c>
      <c r="AE144" s="2">
        <f>SUMIFS(DataRegularSeason20242025!$AA$3:$AA$1315,DataRegularSeason20242025!$B$3:$B$1315, "&lt;=" &amp; $A144, DataRegularSeason20242025!$D$3:$D$1315, AE$1)+SUMIFS(DataRegularSeason20242025!$AB$3:$AB$1315,DataRegularSeason20242025!$B$3:$B$1315, "&lt;=" &amp; $A144, DataRegularSeason20242025!$E$3:$E$1315, AE$1)</f>
        <v>62</v>
      </c>
      <c r="AF144" s="2">
        <f>SUMIFS(DataRegularSeason20242025!$AA$3:$AA$1315,DataRegularSeason20242025!$B$3:$B$1315, "&lt;=" &amp; $A144, DataRegularSeason20242025!$D$3:$D$1315, AF$1)+SUMIFS(DataRegularSeason20242025!$AB$3:$AB$1315,DataRegularSeason20242025!$B$3:$B$1315, "&lt;=" &amp; $A144, DataRegularSeason20242025!$E$3:$E$1315, AF$1)</f>
        <v>65</v>
      </c>
      <c r="AG144" s="2">
        <f>SUMIFS(DataRegularSeason20242025!$AA$3:$AA$1315,DataRegularSeason20242025!$B$3:$B$1315, "&lt;=" &amp; $A144, DataRegularSeason20242025!$D$3:$D$1315, AG$1)+SUMIFS(DataRegularSeason20242025!$AB$3:$AB$1315,DataRegularSeason20242025!$B$3:$B$1315, "&lt;=" &amp; $A144, DataRegularSeason20242025!$E$3:$E$1315, AG$1)</f>
        <v>67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42</v>
      </c>
      <c r="C145" s="2">
        <f>SUMIFS(DataRegularSeason20242025!$AA$3:$AA$1315,DataRegularSeason20242025!$B$3:$B$1315, "&lt;=" &amp; $A145, DataRegularSeason20242025!$D$3:$D$1315, C$1)+SUMIFS(DataRegularSeason20242025!$AB$3:$AB$1315,DataRegularSeason20242025!$B$3:$B$1315, "&lt;=" &amp; $A145, DataRegularSeason20242025!$E$3:$E$1315, C$1)</f>
        <v>52</v>
      </c>
      <c r="D145" s="2">
        <f>SUMIFS(DataRegularSeason20242025!$AA$3:$AA$1315,DataRegularSeason20242025!$B$3:$B$1315, "&lt;=" &amp; $A145, DataRegularSeason20242025!$D$3:$D$1315, D$1)+SUMIFS(DataRegularSeason20242025!$AB$3:$AB$1315,DataRegularSeason20242025!$B$3:$B$1315, "&lt;=" &amp; $A145, DataRegularSeason20242025!$E$3:$E$1315, D$1)</f>
        <v>39</v>
      </c>
      <c r="E145" s="2">
        <f>SUMIFS(DataRegularSeason20242025!$AA$3:$AA$1315,DataRegularSeason20242025!$B$3:$B$1315, "&lt;=" &amp; $A145, DataRegularSeason20242025!$D$3:$D$1315, E$1)+SUMIFS(DataRegularSeason20242025!$AB$3:$AB$1315,DataRegularSeason20242025!$B$3:$B$1315, "&lt;=" &amp; $A145, DataRegularSeason20242025!$E$3:$E$1315, E$1)</f>
        <v>59</v>
      </c>
      <c r="F145" s="2">
        <f>SUMIFS(DataRegularSeason20242025!$AA$3:$AA$1315,DataRegularSeason20242025!$B$3:$B$1315, "&lt;=" &amp; $A145, DataRegularSeason20242025!$D$3:$D$1315, F$1)+SUMIFS(DataRegularSeason20242025!$AB$3:$AB$1315,DataRegularSeason20242025!$B$3:$B$1315, "&lt;=" &amp; $A145, DataRegularSeason20242025!$E$3:$E$1315, F$1)</f>
        <v>51</v>
      </c>
      <c r="G145" s="2">
        <f>SUMIFS(DataRegularSeason20242025!$AA$3:$AA$1315,DataRegularSeason20242025!$B$3:$B$1315, "&lt;=" &amp; $A145, DataRegularSeason20242025!$D$3:$D$1315, G$1)+SUMIFS(DataRegularSeason20242025!$AB$3:$AB$1315,DataRegularSeason20242025!$B$3:$B$1315, "&lt;=" &amp; $A145, DataRegularSeason20242025!$E$3:$E$1315, G$1)</f>
        <v>51</v>
      </c>
      <c r="H145" s="2">
        <f>SUMIFS(DataRegularSeason20242025!$AA$3:$AA$1315,DataRegularSeason20242025!$B$3:$B$1315, "&lt;=" &amp; $A145, DataRegularSeason20242025!$D$3:$D$1315, H$1)+SUMIFS(DataRegularSeason20242025!$AB$3:$AB$1315,DataRegularSeason20242025!$B$3:$B$1315, "&lt;=" &amp; $A145, DataRegularSeason20242025!$E$3:$E$1315, H$1)</f>
        <v>34</v>
      </c>
      <c r="I145" s="2">
        <f>SUMIFS(DataRegularSeason20242025!$AA$3:$AA$1315,DataRegularSeason20242025!$B$3:$B$1315, "&lt;=" &amp; $A145, DataRegularSeason20242025!$D$3:$D$1315, I$1)+SUMIFS(DataRegularSeason20242025!$AB$3:$AB$1315,DataRegularSeason20242025!$B$3:$B$1315, "&lt;=" &amp; $A145, DataRegularSeason20242025!$E$3:$E$1315, I$1)</f>
        <v>57</v>
      </c>
      <c r="J145" s="2">
        <f>SUMIFS(DataRegularSeason20242025!$AA$3:$AA$1315,DataRegularSeason20242025!$B$3:$B$1315, "&lt;=" &amp; $A145, DataRegularSeason20242025!$D$3:$D$1315, J$1)+SUMIFS(DataRegularSeason20242025!$AB$3:$AB$1315,DataRegularSeason20242025!$B$3:$B$1315, "&lt;=" &amp; $A145, DataRegularSeason20242025!$E$3:$E$1315, J$1)</f>
        <v>59</v>
      </c>
      <c r="K145" s="2">
        <f>SUMIFS(DataRegularSeason20242025!$AA$3:$AA$1315,DataRegularSeason20242025!$B$3:$B$1315, "&lt;=" &amp; $A145, DataRegularSeason20242025!$D$3:$D$1315, K$1)+SUMIFS(DataRegularSeason20242025!$AB$3:$AB$1315,DataRegularSeason20242025!$B$3:$B$1315, "&lt;=" &amp; $A145, DataRegularSeason20242025!$E$3:$E$1315, K$1)</f>
        <v>47</v>
      </c>
      <c r="L145" s="2">
        <f>SUMIFS(DataRegularSeason20242025!$AA$3:$AA$1315,DataRegularSeason20242025!$B$3:$B$1315, "&lt;=" &amp; $A145, DataRegularSeason20242025!$D$3:$D$1315, L$1)+SUMIFS(DataRegularSeason20242025!$AB$3:$AB$1315,DataRegularSeason20242025!$B$3:$B$1315, "&lt;=" &amp; $A145, DataRegularSeason20242025!$E$3:$E$1315, L$1)</f>
        <v>61</v>
      </c>
      <c r="M145" s="2">
        <f>SUMIFS(DataRegularSeason20242025!$AA$3:$AA$1315,DataRegularSeason20242025!$B$3:$B$1315, "&lt;=" &amp; $A145, DataRegularSeason20242025!$D$3:$D$1315, M$1)+SUMIFS(DataRegularSeason20242025!$AB$3:$AB$1315,DataRegularSeason20242025!$B$3:$B$1315, "&lt;=" &amp; $A145, DataRegularSeason20242025!$E$3:$E$1315, M$1)</f>
        <v>57</v>
      </c>
      <c r="N145" s="2">
        <f>SUMIFS(DataRegularSeason20242025!$AA$3:$AA$1315,DataRegularSeason20242025!$B$3:$B$1315, "&lt;=" &amp; $A145, DataRegularSeason20242025!$D$3:$D$1315, N$1)+SUMIFS(DataRegularSeason20242025!$AB$3:$AB$1315,DataRegularSeason20242025!$B$3:$B$1315, "&lt;=" &amp; $A145, DataRegularSeason20242025!$E$3:$E$1315, N$1)</f>
        <v>55</v>
      </c>
      <c r="O145" s="2">
        <f>SUMIFS(DataRegularSeason20242025!$AA$3:$AA$1315,DataRegularSeason20242025!$B$3:$B$1315, "&lt;=" &amp; $A145, DataRegularSeason20242025!$D$3:$D$1315, O$1)+SUMIFS(DataRegularSeason20242025!$AB$3:$AB$1315,DataRegularSeason20242025!$B$3:$B$1315, "&lt;=" &amp; $A145, DataRegularSeason20242025!$E$3:$E$1315, O$1)</f>
        <v>60</v>
      </c>
      <c r="P145" s="2">
        <f>SUMIFS(DataRegularSeason20242025!$AA$3:$AA$1315,DataRegularSeason20242025!$B$3:$B$1315, "&lt;=" &amp; $A145, DataRegularSeason20242025!$D$3:$D$1315, P$1)+SUMIFS(DataRegularSeason20242025!$AB$3:$AB$1315,DataRegularSeason20242025!$B$3:$B$1315, "&lt;=" &amp; $A145, DataRegularSeason20242025!$E$3:$E$1315, P$1)</f>
        <v>52</v>
      </c>
      <c r="Q145" s="2">
        <f>SUMIFS(DataRegularSeason20242025!$AA$3:$AA$1315,DataRegularSeason20242025!$B$3:$B$1315, "&lt;=" &amp; $A145, DataRegularSeason20242025!$D$3:$D$1315, Q$1)+SUMIFS(DataRegularSeason20242025!$AB$3:$AB$1315,DataRegularSeason20242025!$B$3:$B$1315, "&lt;=" &amp; $A145, DataRegularSeason20242025!$E$3:$E$1315, Q$1)</f>
        <v>58</v>
      </c>
      <c r="R145" s="2">
        <f>SUMIFS(DataRegularSeason20242025!$AA$3:$AA$1315,DataRegularSeason20242025!$B$3:$B$1315, "&lt;=" &amp; $A145, DataRegularSeason20242025!$D$3:$D$1315, R$1)+SUMIFS(DataRegularSeason20242025!$AB$3:$AB$1315,DataRegularSeason20242025!$B$3:$B$1315, "&lt;=" &amp; $A145, DataRegularSeason20242025!$E$3:$E$1315, R$1)</f>
        <v>41</v>
      </c>
      <c r="S145" s="2">
        <f>SUMIFS(DataRegularSeason20242025!$AA$3:$AA$1315,DataRegularSeason20242025!$B$3:$B$1315, "&lt;=" &amp; $A145, DataRegularSeason20242025!$D$3:$D$1315, S$1)+SUMIFS(DataRegularSeason20242025!$AB$3:$AB$1315,DataRegularSeason20242025!$B$3:$B$1315, "&lt;=" &amp; $A145, DataRegularSeason20242025!$E$3:$E$1315, S$1)</f>
        <v>45</v>
      </c>
      <c r="T145" s="2">
        <f>SUMIFS(DataRegularSeason20242025!$AA$3:$AA$1315,DataRegularSeason20242025!$B$3:$B$1315, "&lt;=" &amp; $A145, DataRegularSeason20242025!$D$3:$D$1315, T$1)+SUMIFS(DataRegularSeason20242025!$AB$3:$AB$1315,DataRegularSeason20242025!$B$3:$B$1315, "&lt;=" &amp; $A145, DataRegularSeason20242025!$E$3:$E$1315, T$1)</f>
        <v>50</v>
      </c>
      <c r="U145" s="2">
        <f>SUMIFS(DataRegularSeason20242025!$AA$3:$AA$1315,DataRegularSeason20242025!$B$3:$B$1315, "&lt;=" &amp; $A145, DataRegularSeason20242025!$D$3:$D$1315, U$1)+SUMIFS(DataRegularSeason20242025!$AB$3:$AB$1315,DataRegularSeason20242025!$B$3:$B$1315, "&lt;=" &amp; $A145, DataRegularSeason20242025!$E$3:$E$1315, U$1)</f>
        <v>52</v>
      </c>
      <c r="V145" s="2">
        <f>SUMIFS(DataRegularSeason20242025!$AA$3:$AA$1315,DataRegularSeason20242025!$B$3:$B$1315, "&lt;=" &amp; $A145, DataRegularSeason20242025!$D$3:$D$1315, V$1)+SUMIFS(DataRegularSeason20242025!$AB$3:$AB$1315,DataRegularSeason20242025!$B$3:$B$1315, "&lt;=" &amp; $A145, DataRegularSeason20242025!$E$3:$E$1315, V$1)</f>
        <v>50</v>
      </c>
      <c r="W145" s="2">
        <f>SUMIFS(DataRegularSeason20242025!$AA$3:$AA$1315,DataRegularSeason20242025!$B$3:$B$1315, "&lt;=" &amp; $A145, DataRegularSeason20242025!$D$3:$D$1315, W$1)+SUMIFS(DataRegularSeason20242025!$AB$3:$AB$1315,DataRegularSeason20242025!$B$3:$B$1315, "&lt;=" &amp; $A145, DataRegularSeason20242025!$E$3:$E$1315, W$1)</f>
        <v>48</v>
      </c>
      <c r="X145" s="2">
        <f>SUMIFS(DataRegularSeason20242025!$AA$3:$AA$1315,DataRegularSeason20242025!$B$3:$B$1315, "&lt;=" &amp; $A145, DataRegularSeason20242025!$D$3:$D$1315, X$1)+SUMIFS(DataRegularSeason20242025!$AB$3:$AB$1315,DataRegularSeason20242025!$B$3:$B$1315, "&lt;=" &amp; $A145, DataRegularSeason20242025!$E$3:$E$1315, X$1)</f>
        <v>45</v>
      </c>
      <c r="Y145" s="2">
        <f>SUMIFS(DataRegularSeason20242025!$AA$3:$AA$1315,DataRegularSeason20242025!$B$3:$B$1315, "&lt;=" &amp; $A145, DataRegularSeason20242025!$D$3:$D$1315, Y$1)+SUMIFS(DataRegularSeason20242025!$AB$3:$AB$1315,DataRegularSeason20242025!$B$3:$B$1315, "&lt;=" &amp; $A145, DataRegularSeason20242025!$E$3:$E$1315, Y$1)</f>
        <v>34</v>
      </c>
      <c r="Z145" s="2">
        <f>SUMIFS(DataRegularSeason20242025!$AA$3:$AA$1315,DataRegularSeason20242025!$B$3:$B$1315, "&lt;=" &amp; $A145, DataRegularSeason20242025!$D$3:$D$1315, Z$1)+SUMIFS(DataRegularSeason20242025!$AB$3:$AB$1315,DataRegularSeason20242025!$B$3:$B$1315, "&lt;=" &amp; $A145, DataRegularSeason20242025!$E$3:$E$1315, Z$1)</f>
        <v>50</v>
      </c>
      <c r="AA145" s="2">
        <f>SUMIFS(DataRegularSeason20242025!$AA$3:$AA$1315,DataRegularSeason20242025!$B$3:$B$1315, "&lt;=" &amp; $A145, DataRegularSeason20242025!$D$3:$D$1315, AA$1)+SUMIFS(DataRegularSeason20242025!$AB$3:$AB$1315,DataRegularSeason20242025!$B$3:$B$1315, "&lt;=" &amp; $A145, DataRegularSeason20242025!$E$3:$E$1315, AA$1)</f>
        <v>53</v>
      </c>
      <c r="AB145" s="2">
        <f>SUMIFS(DataRegularSeason20242025!$AA$3:$AA$1315,DataRegularSeason20242025!$B$3:$B$1315, "&lt;=" &amp; $A145, DataRegularSeason20242025!$D$3:$D$1315, AB$1)+SUMIFS(DataRegularSeason20242025!$AB$3:$AB$1315,DataRegularSeason20242025!$B$3:$B$1315, "&lt;=" &amp; $A145, DataRegularSeason20242025!$E$3:$E$1315, AB$1)</f>
        <v>60</v>
      </c>
      <c r="AC145" s="2">
        <f>SUMIFS(DataRegularSeason20242025!$AA$3:$AA$1315,DataRegularSeason20242025!$B$3:$B$1315, "&lt;=" &amp; $A145, DataRegularSeason20242025!$D$3:$D$1315, AC$1)+SUMIFS(DataRegularSeason20242025!$AB$3:$AB$1315,DataRegularSeason20242025!$B$3:$B$1315, "&lt;=" &amp; $A145, DataRegularSeason20242025!$E$3:$E$1315, AC$1)</f>
        <v>47</v>
      </c>
      <c r="AD145" s="2">
        <f>SUMIFS(DataRegularSeason20242025!$AA$3:$AA$1315,DataRegularSeason20242025!$B$3:$B$1315, "&lt;=" &amp; $A145, DataRegularSeason20242025!$D$3:$D$1315, AD$1)+SUMIFS(DataRegularSeason20242025!$AB$3:$AB$1315,DataRegularSeason20242025!$B$3:$B$1315, "&lt;=" &amp; $A145, DataRegularSeason20242025!$E$3:$E$1315, AD$1)</f>
        <v>50</v>
      </c>
      <c r="AE145" s="2">
        <f>SUMIFS(DataRegularSeason20242025!$AA$3:$AA$1315,DataRegularSeason20242025!$B$3:$B$1315, "&lt;=" &amp; $A145, DataRegularSeason20242025!$D$3:$D$1315, AE$1)+SUMIFS(DataRegularSeason20242025!$AB$3:$AB$1315,DataRegularSeason20242025!$B$3:$B$1315, "&lt;=" &amp; $A145, DataRegularSeason20242025!$E$3:$E$1315, AE$1)</f>
        <v>62</v>
      </c>
      <c r="AF145" s="2">
        <f>SUMIFS(DataRegularSeason20242025!$AA$3:$AA$1315,DataRegularSeason20242025!$B$3:$B$1315, "&lt;=" &amp; $A145, DataRegularSeason20242025!$D$3:$D$1315, AF$1)+SUMIFS(DataRegularSeason20242025!$AB$3:$AB$1315,DataRegularSeason20242025!$B$3:$B$1315, "&lt;=" &amp; $A145, DataRegularSeason20242025!$E$3:$E$1315, AF$1)</f>
        <v>65</v>
      </c>
      <c r="AG145" s="2">
        <f>SUMIFS(DataRegularSeason20242025!$AA$3:$AA$1315,DataRegularSeason20242025!$B$3:$B$1315, "&lt;=" &amp; $A145, DataRegularSeason20242025!$D$3:$D$1315, AG$1)+SUMIFS(DataRegularSeason20242025!$AB$3:$AB$1315,DataRegularSeason20242025!$B$3:$B$1315, "&lt;=" &amp; $A145, DataRegularSeason20242025!$E$3:$E$1315, AG$1)</f>
        <v>67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42</v>
      </c>
      <c r="C146" s="2">
        <f>SUMIFS(DataRegularSeason20242025!$AA$3:$AA$1315,DataRegularSeason20242025!$B$3:$B$1315, "&lt;=" &amp; $A146, DataRegularSeason20242025!$D$3:$D$1315, C$1)+SUMIFS(DataRegularSeason20242025!$AB$3:$AB$1315,DataRegularSeason20242025!$B$3:$B$1315, "&lt;=" &amp; $A146, DataRegularSeason20242025!$E$3:$E$1315, C$1)</f>
        <v>52</v>
      </c>
      <c r="D146" s="2">
        <f>SUMIFS(DataRegularSeason20242025!$AA$3:$AA$1315,DataRegularSeason20242025!$B$3:$B$1315, "&lt;=" &amp; $A146, DataRegularSeason20242025!$D$3:$D$1315, D$1)+SUMIFS(DataRegularSeason20242025!$AB$3:$AB$1315,DataRegularSeason20242025!$B$3:$B$1315, "&lt;=" &amp; $A146, DataRegularSeason20242025!$E$3:$E$1315, D$1)</f>
        <v>39</v>
      </c>
      <c r="E146" s="2">
        <f>SUMIFS(DataRegularSeason20242025!$AA$3:$AA$1315,DataRegularSeason20242025!$B$3:$B$1315, "&lt;=" &amp; $A146, DataRegularSeason20242025!$D$3:$D$1315, E$1)+SUMIFS(DataRegularSeason20242025!$AB$3:$AB$1315,DataRegularSeason20242025!$B$3:$B$1315, "&lt;=" &amp; $A146, DataRegularSeason20242025!$E$3:$E$1315, E$1)</f>
        <v>59</v>
      </c>
      <c r="F146" s="2">
        <f>SUMIFS(DataRegularSeason20242025!$AA$3:$AA$1315,DataRegularSeason20242025!$B$3:$B$1315, "&lt;=" &amp; $A146, DataRegularSeason20242025!$D$3:$D$1315, F$1)+SUMIFS(DataRegularSeason20242025!$AB$3:$AB$1315,DataRegularSeason20242025!$B$3:$B$1315, "&lt;=" &amp; $A146, DataRegularSeason20242025!$E$3:$E$1315, F$1)</f>
        <v>51</v>
      </c>
      <c r="G146" s="2">
        <f>SUMIFS(DataRegularSeason20242025!$AA$3:$AA$1315,DataRegularSeason20242025!$B$3:$B$1315, "&lt;=" &amp; $A146, DataRegularSeason20242025!$D$3:$D$1315, G$1)+SUMIFS(DataRegularSeason20242025!$AB$3:$AB$1315,DataRegularSeason20242025!$B$3:$B$1315, "&lt;=" &amp; $A146, DataRegularSeason20242025!$E$3:$E$1315, G$1)</f>
        <v>51</v>
      </c>
      <c r="H146" s="2">
        <f>SUMIFS(DataRegularSeason20242025!$AA$3:$AA$1315,DataRegularSeason20242025!$B$3:$B$1315, "&lt;=" &amp; $A146, DataRegularSeason20242025!$D$3:$D$1315, H$1)+SUMIFS(DataRegularSeason20242025!$AB$3:$AB$1315,DataRegularSeason20242025!$B$3:$B$1315, "&lt;=" &amp; $A146, DataRegularSeason20242025!$E$3:$E$1315, H$1)</f>
        <v>34</v>
      </c>
      <c r="I146" s="2">
        <f>SUMIFS(DataRegularSeason20242025!$AA$3:$AA$1315,DataRegularSeason20242025!$B$3:$B$1315, "&lt;=" &amp; $A146, DataRegularSeason20242025!$D$3:$D$1315, I$1)+SUMIFS(DataRegularSeason20242025!$AB$3:$AB$1315,DataRegularSeason20242025!$B$3:$B$1315, "&lt;=" &amp; $A146, DataRegularSeason20242025!$E$3:$E$1315, I$1)</f>
        <v>57</v>
      </c>
      <c r="J146" s="2">
        <f>SUMIFS(DataRegularSeason20242025!$AA$3:$AA$1315,DataRegularSeason20242025!$B$3:$B$1315, "&lt;=" &amp; $A146, DataRegularSeason20242025!$D$3:$D$1315, J$1)+SUMIFS(DataRegularSeason20242025!$AB$3:$AB$1315,DataRegularSeason20242025!$B$3:$B$1315, "&lt;=" &amp; $A146, DataRegularSeason20242025!$E$3:$E$1315, J$1)</f>
        <v>59</v>
      </c>
      <c r="K146" s="2">
        <f>SUMIFS(DataRegularSeason20242025!$AA$3:$AA$1315,DataRegularSeason20242025!$B$3:$B$1315, "&lt;=" &amp; $A146, DataRegularSeason20242025!$D$3:$D$1315, K$1)+SUMIFS(DataRegularSeason20242025!$AB$3:$AB$1315,DataRegularSeason20242025!$B$3:$B$1315, "&lt;=" &amp; $A146, DataRegularSeason20242025!$E$3:$E$1315, K$1)</f>
        <v>47</v>
      </c>
      <c r="L146" s="2">
        <f>SUMIFS(DataRegularSeason20242025!$AA$3:$AA$1315,DataRegularSeason20242025!$B$3:$B$1315, "&lt;=" &amp; $A146, DataRegularSeason20242025!$D$3:$D$1315, L$1)+SUMIFS(DataRegularSeason20242025!$AB$3:$AB$1315,DataRegularSeason20242025!$B$3:$B$1315, "&lt;=" &amp; $A146, DataRegularSeason20242025!$E$3:$E$1315, L$1)</f>
        <v>61</v>
      </c>
      <c r="M146" s="2">
        <f>SUMIFS(DataRegularSeason20242025!$AA$3:$AA$1315,DataRegularSeason20242025!$B$3:$B$1315, "&lt;=" &amp; $A146, DataRegularSeason20242025!$D$3:$D$1315, M$1)+SUMIFS(DataRegularSeason20242025!$AB$3:$AB$1315,DataRegularSeason20242025!$B$3:$B$1315, "&lt;=" &amp; $A146, DataRegularSeason20242025!$E$3:$E$1315, M$1)</f>
        <v>57</v>
      </c>
      <c r="N146" s="2">
        <f>SUMIFS(DataRegularSeason20242025!$AA$3:$AA$1315,DataRegularSeason20242025!$B$3:$B$1315, "&lt;=" &amp; $A146, DataRegularSeason20242025!$D$3:$D$1315, N$1)+SUMIFS(DataRegularSeason20242025!$AB$3:$AB$1315,DataRegularSeason20242025!$B$3:$B$1315, "&lt;=" &amp; $A146, DataRegularSeason20242025!$E$3:$E$1315, N$1)</f>
        <v>55</v>
      </c>
      <c r="O146" s="2">
        <f>SUMIFS(DataRegularSeason20242025!$AA$3:$AA$1315,DataRegularSeason20242025!$B$3:$B$1315, "&lt;=" &amp; $A146, DataRegularSeason20242025!$D$3:$D$1315, O$1)+SUMIFS(DataRegularSeason20242025!$AB$3:$AB$1315,DataRegularSeason20242025!$B$3:$B$1315, "&lt;=" &amp; $A146, DataRegularSeason20242025!$E$3:$E$1315, O$1)</f>
        <v>60</v>
      </c>
      <c r="P146" s="2">
        <f>SUMIFS(DataRegularSeason20242025!$AA$3:$AA$1315,DataRegularSeason20242025!$B$3:$B$1315, "&lt;=" &amp; $A146, DataRegularSeason20242025!$D$3:$D$1315, P$1)+SUMIFS(DataRegularSeason20242025!$AB$3:$AB$1315,DataRegularSeason20242025!$B$3:$B$1315, "&lt;=" &amp; $A146, DataRegularSeason20242025!$E$3:$E$1315, P$1)</f>
        <v>52</v>
      </c>
      <c r="Q146" s="2">
        <f>SUMIFS(DataRegularSeason20242025!$AA$3:$AA$1315,DataRegularSeason20242025!$B$3:$B$1315, "&lt;=" &amp; $A146, DataRegularSeason20242025!$D$3:$D$1315, Q$1)+SUMIFS(DataRegularSeason20242025!$AB$3:$AB$1315,DataRegularSeason20242025!$B$3:$B$1315, "&lt;=" &amp; $A146, DataRegularSeason20242025!$E$3:$E$1315, Q$1)</f>
        <v>58</v>
      </c>
      <c r="R146" s="2">
        <f>SUMIFS(DataRegularSeason20242025!$AA$3:$AA$1315,DataRegularSeason20242025!$B$3:$B$1315, "&lt;=" &amp; $A146, DataRegularSeason20242025!$D$3:$D$1315, R$1)+SUMIFS(DataRegularSeason20242025!$AB$3:$AB$1315,DataRegularSeason20242025!$B$3:$B$1315, "&lt;=" &amp; $A146, DataRegularSeason20242025!$E$3:$E$1315, R$1)</f>
        <v>41</v>
      </c>
      <c r="S146" s="2">
        <f>SUMIFS(DataRegularSeason20242025!$AA$3:$AA$1315,DataRegularSeason20242025!$B$3:$B$1315, "&lt;=" &amp; $A146, DataRegularSeason20242025!$D$3:$D$1315, S$1)+SUMIFS(DataRegularSeason20242025!$AB$3:$AB$1315,DataRegularSeason20242025!$B$3:$B$1315, "&lt;=" &amp; $A146, DataRegularSeason20242025!$E$3:$E$1315, S$1)</f>
        <v>45</v>
      </c>
      <c r="T146" s="2">
        <f>SUMIFS(DataRegularSeason20242025!$AA$3:$AA$1315,DataRegularSeason20242025!$B$3:$B$1315, "&lt;=" &amp; $A146, DataRegularSeason20242025!$D$3:$D$1315, T$1)+SUMIFS(DataRegularSeason20242025!$AB$3:$AB$1315,DataRegularSeason20242025!$B$3:$B$1315, "&lt;=" &amp; $A146, DataRegularSeason20242025!$E$3:$E$1315, T$1)</f>
        <v>50</v>
      </c>
      <c r="U146" s="2">
        <f>SUMIFS(DataRegularSeason20242025!$AA$3:$AA$1315,DataRegularSeason20242025!$B$3:$B$1315, "&lt;=" &amp; $A146, DataRegularSeason20242025!$D$3:$D$1315, U$1)+SUMIFS(DataRegularSeason20242025!$AB$3:$AB$1315,DataRegularSeason20242025!$B$3:$B$1315, "&lt;=" &amp; $A146, DataRegularSeason20242025!$E$3:$E$1315, U$1)</f>
        <v>52</v>
      </c>
      <c r="V146" s="2">
        <f>SUMIFS(DataRegularSeason20242025!$AA$3:$AA$1315,DataRegularSeason20242025!$B$3:$B$1315, "&lt;=" &amp; $A146, DataRegularSeason20242025!$D$3:$D$1315, V$1)+SUMIFS(DataRegularSeason20242025!$AB$3:$AB$1315,DataRegularSeason20242025!$B$3:$B$1315, "&lt;=" &amp; $A146, DataRegularSeason20242025!$E$3:$E$1315, V$1)</f>
        <v>50</v>
      </c>
      <c r="W146" s="2">
        <f>SUMIFS(DataRegularSeason20242025!$AA$3:$AA$1315,DataRegularSeason20242025!$B$3:$B$1315, "&lt;=" &amp; $A146, DataRegularSeason20242025!$D$3:$D$1315, W$1)+SUMIFS(DataRegularSeason20242025!$AB$3:$AB$1315,DataRegularSeason20242025!$B$3:$B$1315, "&lt;=" &amp; $A146, DataRegularSeason20242025!$E$3:$E$1315, W$1)</f>
        <v>48</v>
      </c>
      <c r="X146" s="2">
        <f>SUMIFS(DataRegularSeason20242025!$AA$3:$AA$1315,DataRegularSeason20242025!$B$3:$B$1315, "&lt;=" &amp; $A146, DataRegularSeason20242025!$D$3:$D$1315, X$1)+SUMIFS(DataRegularSeason20242025!$AB$3:$AB$1315,DataRegularSeason20242025!$B$3:$B$1315, "&lt;=" &amp; $A146, DataRegularSeason20242025!$E$3:$E$1315, X$1)</f>
        <v>45</v>
      </c>
      <c r="Y146" s="2">
        <f>SUMIFS(DataRegularSeason20242025!$AA$3:$AA$1315,DataRegularSeason20242025!$B$3:$B$1315, "&lt;=" &amp; $A146, DataRegularSeason20242025!$D$3:$D$1315, Y$1)+SUMIFS(DataRegularSeason20242025!$AB$3:$AB$1315,DataRegularSeason20242025!$B$3:$B$1315, "&lt;=" &amp; $A146, DataRegularSeason20242025!$E$3:$E$1315, Y$1)</f>
        <v>34</v>
      </c>
      <c r="Z146" s="2">
        <f>SUMIFS(DataRegularSeason20242025!$AA$3:$AA$1315,DataRegularSeason20242025!$B$3:$B$1315, "&lt;=" &amp; $A146, DataRegularSeason20242025!$D$3:$D$1315, Z$1)+SUMIFS(DataRegularSeason20242025!$AB$3:$AB$1315,DataRegularSeason20242025!$B$3:$B$1315, "&lt;=" &amp; $A146, DataRegularSeason20242025!$E$3:$E$1315, Z$1)</f>
        <v>50</v>
      </c>
      <c r="AA146" s="2">
        <f>SUMIFS(DataRegularSeason20242025!$AA$3:$AA$1315,DataRegularSeason20242025!$B$3:$B$1315, "&lt;=" &amp; $A146, DataRegularSeason20242025!$D$3:$D$1315, AA$1)+SUMIFS(DataRegularSeason20242025!$AB$3:$AB$1315,DataRegularSeason20242025!$B$3:$B$1315, "&lt;=" &amp; $A146, DataRegularSeason20242025!$E$3:$E$1315, AA$1)</f>
        <v>53</v>
      </c>
      <c r="AB146" s="2">
        <f>SUMIFS(DataRegularSeason20242025!$AA$3:$AA$1315,DataRegularSeason20242025!$B$3:$B$1315, "&lt;=" &amp; $A146, DataRegularSeason20242025!$D$3:$D$1315, AB$1)+SUMIFS(DataRegularSeason20242025!$AB$3:$AB$1315,DataRegularSeason20242025!$B$3:$B$1315, "&lt;=" &amp; $A146, DataRegularSeason20242025!$E$3:$E$1315, AB$1)</f>
        <v>60</v>
      </c>
      <c r="AC146" s="2">
        <f>SUMIFS(DataRegularSeason20242025!$AA$3:$AA$1315,DataRegularSeason20242025!$B$3:$B$1315, "&lt;=" &amp; $A146, DataRegularSeason20242025!$D$3:$D$1315, AC$1)+SUMIFS(DataRegularSeason20242025!$AB$3:$AB$1315,DataRegularSeason20242025!$B$3:$B$1315, "&lt;=" &amp; $A146, DataRegularSeason20242025!$E$3:$E$1315, AC$1)</f>
        <v>47</v>
      </c>
      <c r="AD146" s="2">
        <f>SUMIFS(DataRegularSeason20242025!$AA$3:$AA$1315,DataRegularSeason20242025!$B$3:$B$1315, "&lt;=" &amp; $A146, DataRegularSeason20242025!$D$3:$D$1315, AD$1)+SUMIFS(DataRegularSeason20242025!$AB$3:$AB$1315,DataRegularSeason20242025!$B$3:$B$1315, "&lt;=" &amp; $A146, DataRegularSeason20242025!$E$3:$E$1315, AD$1)</f>
        <v>50</v>
      </c>
      <c r="AE146" s="2">
        <f>SUMIFS(DataRegularSeason20242025!$AA$3:$AA$1315,DataRegularSeason20242025!$B$3:$B$1315, "&lt;=" &amp; $A146, DataRegularSeason20242025!$D$3:$D$1315, AE$1)+SUMIFS(DataRegularSeason20242025!$AB$3:$AB$1315,DataRegularSeason20242025!$B$3:$B$1315, "&lt;=" &amp; $A146, DataRegularSeason20242025!$E$3:$E$1315, AE$1)</f>
        <v>62</v>
      </c>
      <c r="AF146" s="2">
        <f>SUMIFS(DataRegularSeason20242025!$AA$3:$AA$1315,DataRegularSeason20242025!$B$3:$B$1315, "&lt;=" &amp; $A146, DataRegularSeason20242025!$D$3:$D$1315, AF$1)+SUMIFS(DataRegularSeason20242025!$AB$3:$AB$1315,DataRegularSeason20242025!$B$3:$B$1315, "&lt;=" &amp; $A146, DataRegularSeason20242025!$E$3:$E$1315, AF$1)</f>
        <v>65</v>
      </c>
      <c r="AG146" s="2">
        <f>SUMIFS(DataRegularSeason20242025!$AA$3:$AA$1315,DataRegularSeason20242025!$B$3:$B$1315, "&lt;=" &amp; $A146, DataRegularSeason20242025!$D$3:$D$1315, AG$1)+SUMIFS(DataRegularSeason20242025!$AB$3:$AB$1315,DataRegularSeason20242025!$B$3:$B$1315, "&lt;=" &amp; $A146, DataRegularSeason20242025!$E$3:$E$1315, AG$1)</f>
        <v>67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42</v>
      </c>
      <c r="C147" s="2">
        <f>SUMIFS(DataRegularSeason20242025!$AA$3:$AA$1315,DataRegularSeason20242025!$B$3:$B$1315, "&lt;=" &amp; $A147, DataRegularSeason20242025!$D$3:$D$1315, C$1)+SUMIFS(DataRegularSeason20242025!$AB$3:$AB$1315,DataRegularSeason20242025!$B$3:$B$1315, "&lt;=" &amp; $A147, DataRegularSeason20242025!$E$3:$E$1315, C$1)</f>
        <v>52</v>
      </c>
      <c r="D147" s="2">
        <f>SUMIFS(DataRegularSeason20242025!$AA$3:$AA$1315,DataRegularSeason20242025!$B$3:$B$1315, "&lt;=" &amp; $A147, DataRegularSeason20242025!$D$3:$D$1315, D$1)+SUMIFS(DataRegularSeason20242025!$AB$3:$AB$1315,DataRegularSeason20242025!$B$3:$B$1315, "&lt;=" &amp; $A147, DataRegularSeason20242025!$E$3:$E$1315, D$1)</f>
        <v>39</v>
      </c>
      <c r="E147" s="2">
        <f>SUMIFS(DataRegularSeason20242025!$AA$3:$AA$1315,DataRegularSeason20242025!$B$3:$B$1315, "&lt;=" &amp; $A147, DataRegularSeason20242025!$D$3:$D$1315, E$1)+SUMIFS(DataRegularSeason20242025!$AB$3:$AB$1315,DataRegularSeason20242025!$B$3:$B$1315, "&lt;=" &amp; $A147, DataRegularSeason20242025!$E$3:$E$1315, E$1)</f>
        <v>59</v>
      </c>
      <c r="F147" s="2">
        <f>SUMIFS(DataRegularSeason20242025!$AA$3:$AA$1315,DataRegularSeason20242025!$B$3:$B$1315, "&lt;=" &amp; $A147, DataRegularSeason20242025!$D$3:$D$1315, F$1)+SUMIFS(DataRegularSeason20242025!$AB$3:$AB$1315,DataRegularSeason20242025!$B$3:$B$1315, "&lt;=" &amp; $A147, DataRegularSeason20242025!$E$3:$E$1315, F$1)</f>
        <v>51</v>
      </c>
      <c r="G147" s="2">
        <f>SUMIFS(DataRegularSeason20242025!$AA$3:$AA$1315,DataRegularSeason20242025!$B$3:$B$1315, "&lt;=" &amp; $A147, DataRegularSeason20242025!$D$3:$D$1315, G$1)+SUMIFS(DataRegularSeason20242025!$AB$3:$AB$1315,DataRegularSeason20242025!$B$3:$B$1315, "&lt;=" &amp; $A147, DataRegularSeason20242025!$E$3:$E$1315, G$1)</f>
        <v>51</v>
      </c>
      <c r="H147" s="2">
        <f>SUMIFS(DataRegularSeason20242025!$AA$3:$AA$1315,DataRegularSeason20242025!$B$3:$B$1315, "&lt;=" &amp; $A147, DataRegularSeason20242025!$D$3:$D$1315, H$1)+SUMIFS(DataRegularSeason20242025!$AB$3:$AB$1315,DataRegularSeason20242025!$B$3:$B$1315, "&lt;=" &amp; $A147, DataRegularSeason20242025!$E$3:$E$1315, H$1)</f>
        <v>34</v>
      </c>
      <c r="I147" s="2">
        <f>SUMIFS(DataRegularSeason20242025!$AA$3:$AA$1315,DataRegularSeason20242025!$B$3:$B$1315, "&lt;=" &amp; $A147, DataRegularSeason20242025!$D$3:$D$1315, I$1)+SUMIFS(DataRegularSeason20242025!$AB$3:$AB$1315,DataRegularSeason20242025!$B$3:$B$1315, "&lt;=" &amp; $A147, DataRegularSeason20242025!$E$3:$E$1315, I$1)</f>
        <v>57</v>
      </c>
      <c r="J147" s="2">
        <f>SUMIFS(DataRegularSeason20242025!$AA$3:$AA$1315,DataRegularSeason20242025!$B$3:$B$1315, "&lt;=" &amp; $A147, DataRegularSeason20242025!$D$3:$D$1315, J$1)+SUMIFS(DataRegularSeason20242025!$AB$3:$AB$1315,DataRegularSeason20242025!$B$3:$B$1315, "&lt;=" &amp; $A147, DataRegularSeason20242025!$E$3:$E$1315, J$1)</f>
        <v>59</v>
      </c>
      <c r="K147" s="2">
        <f>SUMIFS(DataRegularSeason20242025!$AA$3:$AA$1315,DataRegularSeason20242025!$B$3:$B$1315, "&lt;=" &amp; $A147, DataRegularSeason20242025!$D$3:$D$1315, K$1)+SUMIFS(DataRegularSeason20242025!$AB$3:$AB$1315,DataRegularSeason20242025!$B$3:$B$1315, "&lt;=" &amp; $A147, DataRegularSeason20242025!$E$3:$E$1315, K$1)</f>
        <v>47</v>
      </c>
      <c r="L147" s="2">
        <f>SUMIFS(DataRegularSeason20242025!$AA$3:$AA$1315,DataRegularSeason20242025!$B$3:$B$1315, "&lt;=" &amp; $A147, DataRegularSeason20242025!$D$3:$D$1315, L$1)+SUMIFS(DataRegularSeason20242025!$AB$3:$AB$1315,DataRegularSeason20242025!$B$3:$B$1315, "&lt;=" &amp; $A147, DataRegularSeason20242025!$E$3:$E$1315, L$1)</f>
        <v>61</v>
      </c>
      <c r="M147" s="2">
        <f>SUMIFS(DataRegularSeason20242025!$AA$3:$AA$1315,DataRegularSeason20242025!$B$3:$B$1315, "&lt;=" &amp; $A147, DataRegularSeason20242025!$D$3:$D$1315, M$1)+SUMIFS(DataRegularSeason20242025!$AB$3:$AB$1315,DataRegularSeason20242025!$B$3:$B$1315, "&lt;=" &amp; $A147, DataRegularSeason20242025!$E$3:$E$1315, M$1)</f>
        <v>57</v>
      </c>
      <c r="N147" s="2">
        <f>SUMIFS(DataRegularSeason20242025!$AA$3:$AA$1315,DataRegularSeason20242025!$B$3:$B$1315, "&lt;=" &amp; $A147, DataRegularSeason20242025!$D$3:$D$1315, N$1)+SUMIFS(DataRegularSeason20242025!$AB$3:$AB$1315,DataRegularSeason20242025!$B$3:$B$1315, "&lt;=" &amp; $A147, DataRegularSeason20242025!$E$3:$E$1315, N$1)</f>
        <v>55</v>
      </c>
      <c r="O147" s="2">
        <f>SUMIFS(DataRegularSeason20242025!$AA$3:$AA$1315,DataRegularSeason20242025!$B$3:$B$1315, "&lt;=" &amp; $A147, DataRegularSeason20242025!$D$3:$D$1315, O$1)+SUMIFS(DataRegularSeason20242025!$AB$3:$AB$1315,DataRegularSeason20242025!$B$3:$B$1315, "&lt;=" &amp; $A147, DataRegularSeason20242025!$E$3:$E$1315, O$1)</f>
        <v>60</v>
      </c>
      <c r="P147" s="2">
        <f>SUMIFS(DataRegularSeason20242025!$AA$3:$AA$1315,DataRegularSeason20242025!$B$3:$B$1315, "&lt;=" &amp; $A147, DataRegularSeason20242025!$D$3:$D$1315, P$1)+SUMIFS(DataRegularSeason20242025!$AB$3:$AB$1315,DataRegularSeason20242025!$B$3:$B$1315, "&lt;=" &amp; $A147, DataRegularSeason20242025!$E$3:$E$1315, P$1)</f>
        <v>52</v>
      </c>
      <c r="Q147" s="2">
        <f>SUMIFS(DataRegularSeason20242025!$AA$3:$AA$1315,DataRegularSeason20242025!$B$3:$B$1315, "&lt;=" &amp; $A147, DataRegularSeason20242025!$D$3:$D$1315, Q$1)+SUMIFS(DataRegularSeason20242025!$AB$3:$AB$1315,DataRegularSeason20242025!$B$3:$B$1315, "&lt;=" &amp; $A147, DataRegularSeason20242025!$E$3:$E$1315, Q$1)</f>
        <v>58</v>
      </c>
      <c r="R147" s="2">
        <f>SUMIFS(DataRegularSeason20242025!$AA$3:$AA$1315,DataRegularSeason20242025!$B$3:$B$1315, "&lt;=" &amp; $A147, DataRegularSeason20242025!$D$3:$D$1315, R$1)+SUMIFS(DataRegularSeason20242025!$AB$3:$AB$1315,DataRegularSeason20242025!$B$3:$B$1315, "&lt;=" &amp; $A147, DataRegularSeason20242025!$E$3:$E$1315, R$1)</f>
        <v>41</v>
      </c>
      <c r="S147" s="2">
        <f>SUMIFS(DataRegularSeason20242025!$AA$3:$AA$1315,DataRegularSeason20242025!$B$3:$B$1315, "&lt;=" &amp; $A147, DataRegularSeason20242025!$D$3:$D$1315, S$1)+SUMIFS(DataRegularSeason20242025!$AB$3:$AB$1315,DataRegularSeason20242025!$B$3:$B$1315, "&lt;=" &amp; $A147, DataRegularSeason20242025!$E$3:$E$1315, S$1)</f>
        <v>45</v>
      </c>
      <c r="T147" s="2">
        <f>SUMIFS(DataRegularSeason20242025!$AA$3:$AA$1315,DataRegularSeason20242025!$B$3:$B$1315, "&lt;=" &amp; $A147, DataRegularSeason20242025!$D$3:$D$1315, T$1)+SUMIFS(DataRegularSeason20242025!$AB$3:$AB$1315,DataRegularSeason20242025!$B$3:$B$1315, "&lt;=" &amp; $A147, DataRegularSeason20242025!$E$3:$E$1315, T$1)</f>
        <v>50</v>
      </c>
      <c r="U147" s="2">
        <f>SUMIFS(DataRegularSeason20242025!$AA$3:$AA$1315,DataRegularSeason20242025!$B$3:$B$1315, "&lt;=" &amp; $A147, DataRegularSeason20242025!$D$3:$D$1315, U$1)+SUMIFS(DataRegularSeason20242025!$AB$3:$AB$1315,DataRegularSeason20242025!$B$3:$B$1315, "&lt;=" &amp; $A147, DataRegularSeason20242025!$E$3:$E$1315, U$1)</f>
        <v>52</v>
      </c>
      <c r="V147" s="2">
        <f>SUMIFS(DataRegularSeason20242025!$AA$3:$AA$1315,DataRegularSeason20242025!$B$3:$B$1315, "&lt;=" &amp; $A147, DataRegularSeason20242025!$D$3:$D$1315, V$1)+SUMIFS(DataRegularSeason20242025!$AB$3:$AB$1315,DataRegularSeason20242025!$B$3:$B$1315, "&lt;=" &amp; $A147, DataRegularSeason20242025!$E$3:$E$1315, V$1)</f>
        <v>50</v>
      </c>
      <c r="W147" s="2">
        <f>SUMIFS(DataRegularSeason20242025!$AA$3:$AA$1315,DataRegularSeason20242025!$B$3:$B$1315, "&lt;=" &amp; $A147, DataRegularSeason20242025!$D$3:$D$1315, W$1)+SUMIFS(DataRegularSeason20242025!$AB$3:$AB$1315,DataRegularSeason20242025!$B$3:$B$1315, "&lt;=" &amp; $A147, DataRegularSeason20242025!$E$3:$E$1315, W$1)</f>
        <v>48</v>
      </c>
      <c r="X147" s="2">
        <f>SUMIFS(DataRegularSeason20242025!$AA$3:$AA$1315,DataRegularSeason20242025!$B$3:$B$1315, "&lt;=" &amp; $A147, DataRegularSeason20242025!$D$3:$D$1315, X$1)+SUMIFS(DataRegularSeason20242025!$AB$3:$AB$1315,DataRegularSeason20242025!$B$3:$B$1315, "&lt;=" &amp; $A147, DataRegularSeason20242025!$E$3:$E$1315, X$1)</f>
        <v>45</v>
      </c>
      <c r="Y147" s="2">
        <f>SUMIFS(DataRegularSeason20242025!$AA$3:$AA$1315,DataRegularSeason20242025!$B$3:$B$1315, "&lt;=" &amp; $A147, DataRegularSeason20242025!$D$3:$D$1315, Y$1)+SUMIFS(DataRegularSeason20242025!$AB$3:$AB$1315,DataRegularSeason20242025!$B$3:$B$1315, "&lt;=" &amp; $A147, DataRegularSeason20242025!$E$3:$E$1315, Y$1)</f>
        <v>34</v>
      </c>
      <c r="Z147" s="2">
        <f>SUMIFS(DataRegularSeason20242025!$AA$3:$AA$1315,DataRegularSeason20242025!$B$3:$B$1315, "&lt;=" &amp; $A147, DataRegularSeason20242025!$D$3:$D$1315, Z$1)+SUMIFS(DataRegularSeason20242025!$AB$3:$AB$1315,DataRegularSeason20242025!$B$3:$B$1315, "&lt;=" &amp; $A147, DataRegularSeason20242025!$E$3:$E$1315, Z$1)</f>
        <v>50</v>
      </c>
      <c r="AA147" s="2">
        <f>SUMIFS(DataRegularSeason20242025!$AA$3:$AA$1315,DataRegularSeason20242025!$B$3:$B$1315, "&lt;=" &amp; $A147, DataRegularSeason20242025!$D$3:$D$1315, AA$1)+SUMIFS(DataRegularSeason20242025!$AB$3:$AB$1315,DataRegularSeason20242025!$B$3:$B$1315, "&lt;=" &amp; $A147, DataRegularSeason20242025!$E$3:$E$1315, AA$1)</f>
        <v>53</v>
      </c>
      <c r="AB147" s="2">
        <f>SUMIFS(DataRegularSeason20242025!$AA$3:$AA$1315,DataRegularSeason20242025!$B$3:$B$1315, "&lt;=" &amp; $A147, DataRegularSeason20242025!$D$3:$D$1315, AB$1)+SUMIFS(DataRegularSeason20242025!$AB$3:$AB$1315,DataRegularSeason20242025!$B$3:$B$1315, "&lt;=" &amp; $A147, DataRegularSeason20242025!$E$3:$E$1315, AB$1)</f>
        <v>60</v>
      </c>
      <c r="AC147" s="2">
        <f>SUMIFS(DataRegularSeason20242025!$AA$3:$AA$1315,DataRegularSeason20242025!$B$3:$B$1315, "&lt;=" &amp; $A147, DataRegularSeason20242025!$D$3:$D$1315, AC$1)+SUMIFS(DataRegularSeason20242025!$AB$3:$AB$1315,DataRegularSeason20242025!$B$3:$B$1315, "&lt;=" &amp; $A147, DataRegularSeason20242025!$E$3:$E$1315, AC$1)</f>
        <v>47</v>
      </c>
      <c r="AD147" s="2">
        <f>SUMIFS(DataRegularSeason20242025!$AA$3:$AA$1315,DataRegularSeason20242025!$B$3:$B$1315, "&lt;=" &amp; $A147, DataRegularSeason20242025!$D$3:$D$1315, AD$1)+SUMIFS(DataRegularSeason20242025!$AB$3:$AB$1315,DataRegularSeason20242025!$B$3:$B$1315, "&lt;=" &amp; $A147, DataRegularSeason20242025!$E$3:$E$1315, AD$1)</f>
        <v>50</v>
      </c>
      <c r="AE147" s="2">
        <f>SUMIFS(DataRegularSeason20242025!$AA$3:$AA$1315,DataRegularSeason20242025!$B$3:$B$1315, "&lt;=" &amp; $A147, DataRegularSeason20242025!$D$3:$D$1315, AE$1)+SUMIFS(DataRegularSeason20242025!$AB$3:$AB$1315,DataRegularSeason20242025!$B$3:$B$1315, "&lt;=" &amp; $A147, DataRegularSeason20242025!$E$3:$E$1315, AE$1)</f>
        <v>62</v>
      </c>
      <c r="AF147" s="2">
        <f>SUMIFS(DataRegularSeason20242025!$AA$3:$AA$1315,DataRegularSeason20242025!$B$3:$B$1315, "&lt;=" &amp; $A147, DataRegularSeason20242025!$D$3:$D$1315, AF$1)+SUMIFS(DataRegularSeason20242025!$AB$3:$AB$1315,DataRegularSeason20242025!$B$3:$B$1315, "&lt;=" &amp; $A147, DataRegularSeason20242025!$E$3:$E$1315, AF$1)</f>
        <v>65</v>
      </c>
      <c r="AG147" s="2">
        <f>SUMIFS(DataRegularSeason20242025!$AA$3:$AA$1315,DataRegularSeason20242025!$B$3:$B$1315, "&lt;=" &amp; $A147, DataRegularSeason20242025!$D$3:$D$1315, AG$1)+SUMIFS(DataRegularSeason20242025!$AB$3:$AB$1315,DataRegularSeason20242025!$B$3:$B$1315, "&lt;=" &amp; $A147, DataRegularSeason20242025!$E$3:$E$1315, AG$1)</f>
        <v>67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42</v>
      </c>
      <c r="C148" s="2">
        <f>SUMIFS(DataRegularSeason20242025!$AA$3:$AA$1315,DataRegularSeason20242025!$B$3:$B$1315, "&lt;=" &amp; $A148, DataRegularSeason20242025!$D$3:$D$1315, C$1)+SUMIFS(DataRegularSeason20242025!$AB$3:$AB$1315,DataRegularSeason20242025!$B$3:$B$1315, "&lt;=" &amp; $A148, DataRegularSeason20242025!$E$3:$E$1315, C$1)</f>
        <v>52</v>
      </c>
      <c r="D148" s="2">
        <f>SUMIFS(DataRegularSeason20242025!$AA$3:$AA$1315,DataRegularSeason20242025!$B$3:$B$1315, "&lt;=" &amp; $A148, DataRegularSeason20242025!$D$3:$D$1315, D$1)+SUMIFS(DataRegularSeason20242025!$AB$3:$AB$1315,DataRegularSeason20242025!$B$3:$B$1315, "&lt;=" &amp; $A148, DataRegularSeason20242025!$E$3:$E$1315, D$1)</f>
        <v>39</v>
      </c>
      <c r="E148" s="2">
        <f>SUMIFS(DataRegularSeason20242025!$AA$3:$AA$1315,DataRegularSeason20242025!$B$3:$B$1315, "&lt;=" &amp; $A148, DataRegularSeason20242025!$D$3:$D$1315, E$1)+SUMIFS(DataRegularSeason20242025!$AB$3:$AB$1315,DataRegularSeason20242025!$B$3:$B$1315, "&lt;=" &amp; $A148, DataRegularSeason20242025!$E$3:$E$1315, E$1)</f>
        <v>59</v>
      </c>
      <c r="F148" s="2">
        <f>SUMIFS(DataRegularSeason20242025!$AA$3:$AA$1315,DataRegularSeason20242025!$B$3:$B$1315, "&lt;=" &amp; $A148, DataRegularSeason20242025!$D$3:$D$1315, F$1)+SUMIFS(DataRegularSeason20242025!$AB$3:$AB$1315,DataRegularSeason20242025!$B$3:$B$1315, "&lt;=" &amp; $A148, DataRegularSeason20242025!$E$3:$E$1315, F$1)</f>
        <v>51</v>
      </c>
      <c r="G148" s="2">
        <f>SUMIFS(DataRegularSeason20242025!$AA$3:$AA$1315,DataRegularSeason20242025!$B$3:$B$1315, "&lt;=" &amp; $A148, DataRegularSeason20242025!$D$3:$D$1315, G$1)+SUMIFS(DataRegularSeason20242025!$AB$3:$AB$1315,DataRegularSeason20242025!$B$3:$B$1315, "&lt;=" &amp; $A148, DataRegularSeason20242025!$E$3:$E$1315, G$1)</f>
        <v>51</v>
      </c>
      <c r="H148" s="2">
        <f>SUMIFS(DataRegularSeason20242025!$AA$3:$AA$1315,DataRegularSeason20242025!$B$3:$B$1315, "&lt;=" &amp; $A148, DataRegularSeason20242025!$D$3:$D$1315, H$1)+SUMIFS(DataRegularSeason20242025!$AB$3:$AB$1315,DataRegularSeason20242025!$B$3:$B$1315, "&lt;=" &amp; $A148, DataRegularSeason20242025!$E$3:$E$1315, H$1)</f>
        <v>34</v>
      </c>
      <c r="I148" s="2">
        <f>SUMIFS(DataRegularSeason20242025!$AA$3:$AA$1315,DataRegularSeason20242025!$B$3:$B$1315, "&lt;=" &amp; $A148, DataRegularSeason20242025!$D$3:$D$1315, I$1)+SUMIFS(DataRegularSeason20242025!$AB$3:$AB$1315,DataRegularSeason20242025!$B$3:$B$1315, "&lt;=" &amp; $A148, DataRegularSeason20242025!$E$3:$E$1315, I$1)</f>
        <v>57</v>
      </c>
      <c r="J148" s="2">
        <f>SUMIFS(DataRegularSeason20242025!$AA$3:$AA$1315,DataRegularSeason20242025!$B$3:$B$1315, "&lt;=" &amp; $A148, DataRegularSeason20242025!$D$3:$D$1315, J$1)+SUMIFS(DataRegularSeason20242025!$AB$3:$AB$1315,DataRegularSeason20242025!$B$3:$B$1315, "&lt;=" &amp; $A148, DataRegularSeason20242025!$E$3:$E$1315, J$1)</f>
        <v>59</v>
      </c>
      <c r="K148" s="2">
        <f>SUMIFS(DataRegularSeason20242025!$AA$3:$AA$1315,DataRegularSeason20242025!$B$3:$B$1315, "&lt;=" &amp; $A148, DataRegularSeason20242025!$D$3:$D$1315, K$1)+SUMIFS(DataRegularSeason20242025!$AB$3:$AB$1315,DataRegularSeason20242025!$B$3:$B$1315, "&lt;=" &amp; $A148, DataRegularSeason20242025!$E$3:$E$1315, K$1)</f>
        <v>47</v>
      </c>
      <c r="L148" s="2">
        <f>SUMIFS(DataRegularSeason20242025!$AA$3:$AA$1315,DataRegularSeason20242025!$B$3:$B$1315, "&lt;=" &amp; $A148, DataRegularSeason20242025!$D$3:$D$1315, L$1)+SUMIFS(DataRegularSeason20242025!$AB$3:$AB$1315,DataRegularSeason20242025!$B$3:$B$1315, "&lt;=" &amp; $A148, DataRegularSeason20242025!$E$3:$E$1315, L$1)</f>
        <v>61</v>
      </c>
      <c r="M148" s="2">
        <f>SUMIFS(DataRegularSeason20242025!$AA$3:$AA$1315,DataRegularSeason20242025!$B$3:$B$1315, "&lt;=" &amp; $A148, DataRegularSeason20242025!$D$3:$D$1315, M$1)+SUMIFS(DataRegularSeason20242025!$AB$3:$AB$1315,DataRegularSeason20242025!$B$3:$B$1315, "&lt;=" &amp; $A148, DataRegularSeason20242025!$E$3:$E$1315, M$1)</f>
        <v>57</v>
      </c>
      <c r="N148" s="2">
        <f>SUMIFS(DataRegularSeason20242025!$AA$3:$AA$1315,DataRegularSeason20242025!$B$3:$B$1315, "&lt;=" &amp; $A148, DataRegularSeason20242025!$D$3:$D$1315, N$1)+SUMIFS(DataRegularSeason20242025!$AB$3:$AB$1315,DataRegularSeason20242025!$B$3:$B$1315, "&lt;=" &amp; $A148, DataRegularSeason20242025!$E$3:$E$1315, N$1)</f>
        <v>55</v>
      </c>
      <c r="O148" s="2">
        <f>SUMIFS(DataRegularSeason20242025!$AA$3:$AA$1315,DataRegularSeason20242025!$B$3:$B$1315, "&lt;=" &amp; $A148, DataRegularSeason20242025!$D$3:$D$1315, O$1)+SUMIFS(DataRegularSeason20242025!$AB$3:$AB$1315,DataRegularSeason20242025!$B$3:$B$1315, "&lt;=" &amp; $A148, DataRegularSeason20242025!$E$3:$E$1315, O$1)</f>
        <v>60</v>
      </c>
      <c r="P148" s="2">
        <f>SUMIFS(DataRegularSeason20242025!$AA$3:$AA$1315,DataRegularSeason20242025!$B$3:$B$1315, "&lt;=" &amp; $A148, DataRegularSeason20242025!$D$3:$D$1315, P$1)+SUMIFS(DataRegularSeason20242025!$AB$3:$AB$1315,DataRegularSeason20242025!$B$3:$B$1315, "&lt;=" &amp; $A148, DataRegularSeason20242025!$E$3:$E$1315, P$1)</f>
        <v>52</v>
      </c>
      <c r="Q148" s="2">
        <f>SUMIFS(DataRegularSeason20242025!$AA$3:$AA$1315,DataRegularSeason20242025!$B$3:$B$1315, "&lt;=" &amp; $A148, DataRegularSeason20242025!$D$3:$D$1315, Q$1)+SUMIFS(DataRegularSeason20242025!$AB$3:$AB$1315,DataRegularSeason20242025!$B$3:$B$1315, "&lt;=" &amp; $A148, DataRegularSeason20242025!$E$3:$E$1315, Q$1)</f>
        <v>58</v>
      </c>
      <c r="R148" s="2">
        <f>SUMIFS(DataRegularSeason20242025!$AA$3:$AA$1315,DataRegularSeason20242025!$B$3:$B$1315, "&lt;=" &amp; $A148, DataRegularSeason20242025!$D$3:$D$1315, R$1)+SUMIFS(DataRegularSeason20242025!$AB$3:$AB$1315,DataRegularSeason20242025!$B$3:$B$1315, "&lt;=" &amp; $A148, DataRegularSeason20242025!$E$3:$E$1315, R$1)</f>
        <v>41</v>
      </c>
      <c r="S148" s="2">
        <f>SUMIFS(DataRegularSeason20242025!$AA$3:$AA$1315,DataRegularSeason20242025!$B$3:$B$1315, "&lt;=" &amp; $A148, DataRegularSeason20242025!$D$3:$D$1315, S$1)+SUMIFS(DataRegularSeason20242025!$AB$3:$AB$1315,DataRegularSeason20242025!$B$3:$B$1315, "&lt;=" &amp; $A148, DataRegularSeason20242025!$E$3:$E$1315, S$1)</f>
        <v>45</v>
      </c>
      <c r="T148" s="2">
        <f>SUMIFS(DataRegularSeason20242025!$AA$3:$AA$1315,DataRegularSeason20242025!$B$3:$B$1315, "&lt;=" &amp; $A148, DataRegularSeason20242025!$D$3:$D$1315, T$1)+SUMIFS(DataRegularSeason20242025!$AB$3:$AB$1315,DataRegularSeason20242025!$B$3:$B$1315, "&lt;=" &amp; $A148, DataRegularSeason20242025!$E$3:$E$1315, T$1)</f>
        <v>50</v>
      </c>
      <c r="U148" s="2">
        <f>SUMIFS(DataRegularSeason20242025!$AA$3:$AA$1315,DataRegularSeason20242025!$B$3:$B$1315, "&lt;=" &amp; $A148, DataRegularSeason20242025!$D$3:$D$1315, U$1)+SUMIFS(DataRegularSeason20242025!$AB$3:$AB$1315,DataRegularSeason20242025!$B$3:$B$1315, "&lt;=" &amp; $A148, DataRegularSeason20242025!$E$3:$E$1315, U$1)</f>
        <v>52</v>
      </c>
      <c r="V148" s="2">
        <f>SUMIFS(DataRegularSeason20242025!$AA$3:$AA$1315,DataRegularSeason20242025!$B$3:$B$1315, "&lt;=" &amp; $A148, DataRegularSeason20242025!$D$3:$D$1315, V$1)+SUMIFS(DataRegularSeason20242025!$AB$3:$AB$1315,DataRegularSeason20242025!$B$3:$B$1315, "&lt;=" &amp; $A148, DataRegularSeason20242025!$E$3:$E$1315, V$1)</f>
        <v>50</v>
      </c>
      <c r="W148" s="2">
        <f>SUMIFS(DataRegularSeason20242025!$AA$3:$AA$1315,DataRegularSeason20242025!$B$3:$B$1315, "&lt;=" &amp; $A148, DataRegularSeason20242025!$D$3:$D$1315, W$1)+SUMIFS(DataRegularSeason20242025!$AB$3:$AB$1315,DataRegularSeason20242025!$B$3:$B$1315, "&lt;=" &amp; $A148, DataRegularSeason20242025!$E$3:$E$1315, W$1)</f>
        <v>48</v>
      </c>
      <c r="X148" s="2">
        <f>SUMIFS(DataRegularSeason20242025!$AA$3:$AA$1315,DataRegularSeason20242025!$B$3:$B$1315, "&lt;=" &amp; $A148, DataRegularSeason20242025!$D$3:$D$1315, X$1)+SUMIFS(DataRegularSeason20242025!$AB$3:$AB$1315,DataRegularSeason20242025!$B$3:$B$1315, "&lt;=" &amp; $A148, DataRegularSeason20242025!$E$3:$E$1315, X$1)</f>
        <v>45</v>
      </c>
      <c r="Y148" s="2">
        <f>SUMIFS(DataRegularSeason20242025!$AA$3:$AA$1315,DataRegularSeason20242025!$B$3:$B$1315, "&lt;=" &amp; $A148, DataRegularSeason20242025!$D$3:$D$1315, Y$1)+SUMIFS(DataRegularSeason20242025!$AB$3:$AB$1315,DataRegularSeason20242025!$B$3:$B$1315, "&lt;=" &amp; $A148, DataRegularSeason20242025!$E$3:$E$1315, Y$1)</f>
        <v>34</v>
      </c>
      <c r="Z148" s="2">
        <f>SUMIFS(DataRegularSeason20242025!$AA$3:$AA$1315,DataRegularSeason20242025!$B$3:$B$1315, "&lt;=" &amp; $A148, DataRegularSeason20242025!$D$3:$D$1315, Z$1)+SUMIFS(DataRegularSeason20242025!$AB$3:$AB$1315,DataRegularSeason20242025!$B$3:$B$1315, "&lt;=" &amp; $A148, DataRegularSeason20242025!$E$3:$E$1315, Z$1)</f>
        <v>50</v>
      </c>
      <c r="AA148" s="2">
        <f>SUMIFS(DataRegularSeason20242025!$AA$3:$AA$1315,DataRegularSeason20242025!$B$3:$B$1315, "&lt;=" &amp; $A148, DataRegularSeason20242025!$D$3:$D$1315, AA$1)+SUMIFS(DataRegularSeason20242025!$AB$3:$AB$1315,DataRegularSeason20242025!$B$3:$B$1315, "&lt;=" &amp; $A148, DataRegularSeason20242025!$E$3:$E$1315, AA$1)</f>
        <v>53</v>
      </c>
      <c r="AB148" s="2">
        <f>SUMIFS(DataRegularSeason20242025!$AA$3:$AA$1315,DataRegularSeason20242025!$B$3:$B$1315, "&lt;=" &amp; $A148, DataRegularSeason20242025!$D$3:$D$1315, AB$1)+SUMIFS(DataRegularSeason20242025!$AB$3:$AB$1315,DataRegularSeason20242025!$B$3:$B$1315, "&lt;=" &amp; $A148, DataRegularSeason20242025!$E$3:$E$1315, AB$1)</f>
        <v>60</v>
      </c>
      <c r="AC148" s="2">
        <f>SUMIFS(DataRegularSeason20242025!$AA$3:$AA$1315,DataRegularSeason20242025!$B$3:$B$1315, "&lt;=" &amp; $A148, DataRegularSeason20242025!$D$3:$D$1315, AC$1)+SUMIFS(DataRegularSeason20242025!$AB$3:$AB$1315,DataRegularSeason20242025!$B$3:$B$1315, "&lt;=" &amp; $A148, DataRegularSeason20242025!$E$3:$E$1315, AC$1)</f>
        <v>47</v>
      </c>
      <c r="AD148" s="2">
        <f>SUMIFS(DataRegularSeason20242025!$AA$3:$AA$1315,DataRegularSeason20242025!$B$3:$B$1315, "&lt;=" &amp; $A148, DataRegularSeason20242025!$D$3:$D$1315, AD$1)+SUMIFS(DataRegularSeason20242025!$AB$3:$AB$1315,DataRegularSeason20242025!$B$3:$B$1315, "&lt;=" &amp; $A148, DataRegularSeason20242025!$E$3:$E$1315, AD$1)</f>
        <v>50</v>
      </c>
      <c r="AE148" s="2">
        <f>SUMIFS(DataRegularSeason20242025!$AA$3:$AA$1315,DataRegularSeason20242025!$B$3:$B$1315, "&lt;=" &amp; $A148, DataRegularSeason20242025!$D$3:$D$1315, AE$1)+SUMIFS(DataRegularSeason20242025!$AB$3:$AB$1315,DataRegularSeason20242025!$B$3:$B$1315, "&lt;=" &amp; $A148, DataRegularSeason20242025!$E$3:$E$1315, AE$1)</f>
        <v>62</v>
      </c>
      <c r="AF148" s="2">
        <f>SUMIFS(DataRegularSeason20242025!$AA$3:$AA$1315,DataRegularSeason20242025!$B$3:$B$1315, "&lt;=" &amp; $A148, DataRegularSeason20242025!$D$3:$D$1315, AF$1)+SUMIFS(DataRegularSeason20242025!$AB$3:$AB$1315,DataRegularSeason20242025!$B$3:$B$1315, "&lt;=" &amp; $A148, DataRegularSeason20242025!$E$3:$E$1315, AF$1)</f>
        <v>65</v>
      </c>
      <c r="AG148" s="2">
        <f>SUMIFS(DataRegularSeason20242025!$AA$3:$AA$1315,DataRegularSeason20242025!$B$3:$B$1315, "&lt;=" &amp; $A148, DataRegularSeason20242025!$D$3:$D$1315, AG$1)+SUMIFS(DataRegularSeason20242025!$AB$3:$AB$1315,DataRegularSeason20242025!$B$3:$B$1315, "&lt;=" &amp; $A148, DataRegularSeason20242025!$E$3:$E$1315, AG$1)</f>
        <v>67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42</v>
      </c>
      <c r="C149" s="2">
        <f>SUMIFS(DataRegularSeason20242025!$AA$3:$AA$1315,DataRegularSeason20242025!$B$3:$B$1315, "&lt;=" &amp; $A149, DataRegularSeason20242025!$D$3:$D$1315, C$1)+SUMIFS(DataRegularSeason20242025!$AB$3:$AB$1315,DataRegularSeason20242025!$B$3:$B$1315, "&lt;=" &amp; $A149, DataRegularSeason20242025!$E$3:$E$1315, C$1)</f>
        <v>52</v>
      </c>
      <c r="D149" s="2">
        <f>SUMIFS(DataRegularSeason20242025!$AA$3:$AA$1315,DataRegularSeason20242025!$B$3:$B$1315, "&lt;=" &amp; $A149, DataRegularSeason20242025!$D$3:$D$1315, D$1)+SUMIFS(DataRegularSeason20242025!$AB$3:$AB$1315,DataRegularSeason20242025!$B$3:$B$1315, "&lt;=" &amp; $A149, DataRegularSeason20242025!$E$3:$E$1315, D$1)</f>
        <v>39</v>
      </c>
      <c r="E149" s="2">
        <f>SUMIFS(DataRegularSeason20242025!$AA$3:$AA$1315,DataRegularSeason20242025!$B$3:$B$1315, "&lt;=" &amp; $A149, DataRegularSeason20242025!$D$3:$D$1315, E$1)+SUMIFS(DataRegularSeason20242025!$AB$3:$AB$1315,DataRegularSeason20242025!$B$3:$B$1315, "&lt;=" &amp; $A149, DataRegularSeason20242025!$E$3:$E$1315, E$1)</f>
        <v>59</v>
      </c>
      <c r="F149" s="2">
        <f>SUMIFS(DataRegularSeason20242025!$AA$3:$AA$1315,DataRegularSeason20242025!$B$3:$B$1315, "&lt;=" &amp; $A149, DataRegularSeason20242025!$D$3:$D$1315, F$1)+SUMIFS(DataRegularSeason20242025!$AB$3:$AB$1315,DataRegularSeason20242025!$B$3:$B$1315, "&lt;=" &amp; $A149, DataRegularSeason20242025!$E$3:$E$1315, F$1)</f>
        <v>51</v>
      </c>
      <c r="G149" s="2">
        <f>SUMIFS(DataRegularSeason20242025!$AA$3:$AA$1315,DataRegularSeason20242025!$B$3:$B$1315, "&lt;=" &amp; $A149, DataRegularSeason20242025!$D$3:$D$1315, G$1)+SUMIFS(DataRegularSeason20242025!$AB$3:$AB$1315,DataRegularSeason20242025!$B$3:$B$1315, "&lt;=" &amp; $A149, DataRegularSeason20242025!$E$3:$E$1315, G$1)</f>
        <v>51</v>
      </c>
      <c r="H149" s="2">
        <f>SUMIFS(DataRegularSeason20242025!$AA$3:$AA$1315,DataRegularSeason20242025!$B$3:$B$1315, "&lt;=" &amp; $A149, DataRegularSeason20242025!$D$3:$D$1315, H$1)+SUMIFS(DataRegularSeason20242025!$AB$3:$AB$1315,DataRegularSeason20242025!$B$3:$B$1315, "&lt;=" &amp; $A149, DataRegularSeason20242025!$E$3:$E$1315, H$1)</f>
        <v>34</v>
      </c>
      <c r="I149" s="2">
        <f>SUMIFS(DataRegularSeason20242025!$AA$3:$AA$1315,DataRegularSeason20242025!$B$3:$B$1315, "&lt;=" &amp; $A149, DataRegularSeason20242025!$D$3:$D$1315, I$1)+SUMIFS(DataRegularSeason20242025!$AB$3:$AB$1315,DataRegularSeason20242025!$B$3:$B$1315, "&lt;=" &amp; $A149, DataRegularSeason20242025!$E$3:$E$1315, I$1)</f>
        <v>57</v>
      </c>
      <c r="J149" s="2">
        <f>SUMIFS(DataRegularSeason20242025!$AA$3:$AA$1315,DataRegularSeason20242025!$B$3:$B$1315, "&lt;=" &amp; $A149, DataRegularSeason20242025!$D$3:$D$1315, J$1)+SUMIFS(DataRegularSeason20242025!$AB$3:$AB$1315,DataRegularSeason20242025!$B$3:$B$1315, "&lt;=" &amp; $A149, DataRegularSeason20242025!$E$3:$E$1315, J$1)</f>
        <v>59</v>
      </c>
      <c r="K149" s="2">
        <f>SUMIFS(DataRegularSeason20242025!$AA$3:$AA$1315,DataRegularSeason20242025!$B$3:$B$1315, "&lt;=" &amp; $A149, DataRegularSeason20242025!$D$3:$D$1315, K$1)+SUMIFS(DataRegularSeason20242025!$AB$3:$AB$1315,DataRegularSeason20242025!$B$3:$B$1315, "&lt;=" &amp; $A149, DataRegularSeason20242025!$E$3:$E$1315, K$1)</f>
        <v>47</v>
      </c>
      <c r="L149" s="2">
        <f>SUMIFS(DataRegularSeason20242025!$AA$3:$AA$1315,DataRegularSeason20242025!$B$3:$B$1315, "&lt;=" &amp; $A149, DataRegularSeason20242025!$D$3:$D$1315, L$1)+SUMIFS(DataRegularSeason20242025!$AB$3:$AB$1315,DataRegularSeason20242025!$B$3:$B$1315, "&lt;=" &amp; $A149, DataRegularSeason20242025!$E$3:$E$1315, L$1)</f>
        <v>61</v>
      </c>
      <c r="M149" s="2">
        <f>SUMIFS(DataRegularSeason20242025!$AA$3:$AA$1315,DataRegularSeason20242025!$B$3:$B$1315, "&lt;=" &amp; $A149, DataRegularSeason20242025!$D$3:$D$1315, M$1)+SUMIFS(DataRegularSeason20242025!$AB$3:$AB$1315,DataRegularSeason20242025!$B$3:$B$1315, "&lt;=" &amp; $A149, DataRegularSeason20242025!$E$3:$E$1315, M$1)</f>
        <v>57</v>
      </c>
      <c r="N149" s="2">
        <f>SUMIFS(DataRegularSeason20242025!$AA$3:$AA$1315,DataRegularSeason20242025!$B$3:$B$1315, "&lt;=" &amp; $A149, DataRegularSeason20242025!$D$3:$D$1315, N$1)+SUMIFS(DataRegularSeason20242025!$AB$3:$AB$1315,DataRegularSeason20242025!$B$3:$B$1315, "&lt;=" &amp; $A149, DataRegularSeason20242025!$E$3:$E$1315, N$1)</f>
        <v>55</v>
      </c>
      <c r="O149" s="2">
        <f>SUMIFS(DataRegularSeason20242025!$AA$3:$AA$1315,DataRegularSeason20242025!$B$3:$B$1315, "&lt;=" &amp; $A149, DataRegularSeason20242025!$D$3:$D$1315, O$1)+SUMIFS(DataRegularSeason20242025!$AB$3:$AB$1315,DataRegularSeason20242025!$B$3:$B$1315, "&lt;=" &amp; $A149, DataRegularSeason20242025!$E$3:$E$1315, O$1)</f>
        <v>60</v>
      </c>
      <c r="P149" s="2">
        <f>SUMIFS(DataRegularSeason20242025!$AA$3:$AA$1315,DataRegularSeason20242025!$B$3:$B$1315, "&lt;=" &amp; $A149, DataRegularSeason20242025!$D$3:$D$1315, P$1)+SUMIFS(DataRegularSeason20242025!$AB$3:$AB$1315,DataRegularSeason20242025!$B$3:$B$1315, "&lt;=" &amp; $A149, DataRegularSeason20242025!$E$3:$E$1315, P$1)</f>
        <v>52</v>
      </c>
      <c r="Q149" s="2">
        <f>SUMIFS(DataRegularSeason20242025!$AA$3:$AA$1315,DataRegularSeason20242025!$B$3:$B$1315, "&lt;=" &amp; $A149, DataRegularSeason20242025!$D$3:$D$1315, Q$1)+SUMIFS(DataRegularSeason20242025!$AB$3:$AB$1315,DataRegularSeason20242025!$B$3:$B$1315, "&lt;=" &amp; $A149, DataRegularSeason20242025!$E$3:$E$1315, Q$1)</f>
        <v>58</v>
      </c>
      <c r="R149" s="2">
        <f>SUMIFS(DataRegularSeason20242025!$AA$3:$AA$1315,DataRegularSeason20242025!$B$3:$B$1315, "&lt;=" &amp; $A149, DataRegularSeason20242025!$D$3:$D$1315, R$1)+SUMIFS(DataRegularSeason20242025!$AB$3:$AB$1315,DataRegularSeason20242025!$B$3:$B$1315, "&lt;=" &amp; $A149, DataRegularSeason20242025!$E$3:$E$1315, R$1)</f>
        <v>41</v>
      </c>
      <c r="S149" s="2">
        <f>SUMIFS(DataRegularSeason20242025!$AA$3:$AA$1315,DataRegularSeason20242025!$B$3:$B$1315, "&lt;=" &amp; $A149, DataRegularSeason20242025!$D$3:$D$1315, S$1)+SUMIFS(DataRegularSeason20242025!$AB$3:$AB$1315,DataRegularSeason20242025!$B$3:$B$1315, "&lt;=" &amp; $A149, DataRegularSeason20242025!$E$3:$E$1315, S$1)</f>
        <v>45</v>
      </c>
      <c r="T149" s="2">
        <f>SUMIFS(DataRegularSeason20242025!$AA$3:$AA$1315,DataRegularSeason20242025!$B$3:$B$1315, "&lt;=" &amp; $A149, DataRegularSeason20242025!$D$3:$D$1315, T$1)+SUMIFS(DataRegularSeason20242025!$AB$3:$AB$1315,DataRegularSeason20242025!$B$3:$B$1315, "&lt;=" &amp; $A149, DataRegularSeason20242025!$E$3:$E$1315, T$1)</f>
        <v>50</v>
      </c>
      <c r="U149" s="2">
        <f>SUMIFS(DataRegularSeason20242025!$AA$3:$AA$1315,DataRegularSeason20242025!$B$3:$B$1315, "&lt;=" &amp; $A149, DataRegularSeason20242025!$D$3:$D$1315, U$1)+SUMIFS(DataRegularSeason20242025!$AB$3:$AB$1315,DataRegularSeason20242025!$B$3:$B$1315, "&lt;=" &amp; $A149, DataRegularSeason20242025!$E$3:$E$1315, U$1)</f>
        <v>52</v>
      </c>
      <c r="V149" s="2">
        <f>SUMIFS(DataRegularSeason20242025!$AA$3:$AA$1315,DataRegularSeason20242025!$B$3:$B$1315, "&lt;=" &amp; $A149, DataRegularSeason20242025!$D$3:$D$1315, V$1)+SUMIFS(DataRegularSeason20242025!$AB$3:$AB$1315,DataRegularSeason20242025!$B$3:$B$1315, "&lt;=" &amp; $A149, DataRegularSeason20242025!$E$3:$E$1315, V$1)</f>
        <v>50</v>
      </c>
      <c r="W149" s="2">
        <f>SUMIFS(DataRegularSeason20242025!$AA$3:$AA$1315,DataRegularSeason20242025!$B$3:$B$1315, "&lt;=" &amp; $A149, DataRegularSeason20242025!$D$3:$D$1315, W$1)+SUMIFS(DataRegularSeason20242025!$AB$3:$AB$1315,DataRegularSeason20242025!$B$3:$B$1315, "&lt;=" &amp; $A149, DataRegularSeason20242025!$E$3:$E$1315, W$1)</f>
        <v>48</v>
      </c>
      <c r="X149" s="2">
        <f>SUMIFS(DataRegularSeason20242025!$AA$3:$AA$1315,DataRegularSeason20242025!$B$3:$B$1315, "&lt;=" &amp; $A149, DataRegularSeason20242025!$D$3:$D$1315, X$1)+SUMIFS(DataRegularSeason20242025!$AB$3:$AB$1315,DataRegularSeason20242025!$B$3:$B$1315, "&lt;=" &amp; $A149, DataRegularSeason20242025!$E$3:$E$1315, X$1)</f>
        <v>45</v>
      </c>
      <c r="Y149" s="2">
        <f>SUMIFS(DataRegularSeason20242025!$AA$3:$AA$1315,DataRegularSeason20242025!$B$3:$B$1315, "&lt;=" &amp; $A149, DataRegularSeason20242025!$D$3:$D$1315, Y$1)+SUMIFS(DataRegularSeason20242025!$AB$3:$AB$1315,DataRegularSeason20242025!$B$3:$B$1315, "&lt;=" &amp; $A149, DataRegularSeason20242025!$E$3:$E$1315, Y$1)</f>
        <v>34</v>
      </c>
      <c r="Z149" s="2">
        <f>SUMIFS(DataRegularSeason20242025!$AA$3:$AA$1315,DataRegularSeason20242025!$B$3:$B$1315, "&lt;=" &amp; $A149, DataRegularSeason20242025!$D$3:$D$1315, Z$1)+SUMIFS(DataRegularSeason20242025!$AB$3:$AB$1315,DataRegularSeason20242025!$B$3:$B$1315, "&lt;=" &amp; $A149, DataRegularSeason20242025!$E$3:$E$1315, Z$1)</f>
        <v>50</v>
      </c>
      <c r="AA149" s="2">
        <f>SUMIFS(DataRegularSeason20242025!$AA$3:$AA$1315,DataRegularSeason20242025!$B$3:$B$1315, "&lt;=" &amp; $A149, DataRegularSeason20242025!$D$3:$D$1315, AA$1)+SUMIFS(DataRegularSeason20242025!$AB$3:$AB$1315,DataRegularSeason20242025!$B$3:$B$1315, "&lt;=" &amp; $A149, DataRegularSeason20242025!$E$3:$E$1315, AA$1)</f>
        <v>53</v>
      </c>
      <c r="AB149" s="2">
        <f>SUMIFS(DataRegularSeason20242025!$AA$3:$AA$1315,DataRegularSeason20242025!$B$3:$B$1315, "&lt;=" &amp; $A149, DataRegularSeason20242025!$D$3:$D$1315, AB$1)+SUMIFS(DataRegularSeason20242025!$AB$3:$AB$1315,DataRegularSeason20242025!$B$3:$B$1315, "&lt;=" &amp; $A149, DataRegularSeason20242025!$E$3:$E$1315, AB$1)</f>
        <v>60</v>
      </c>
      <c r="AC149" s="2">
        <f>SUMIFS(DataRegularSeason20242025!$AA$3:$AA$1315,DataRegularSeason20242025!$B$3:$B$1315, "&lt;=" &amp; $A149, DataRegularSeason20242025!$D$3:$D$1315, AC$1)+SUMIFS(DataRegularSeason20242025!$AB$3:$AB$1315,DataRegularSeason20242025!$B$3:$B$1315, "&lt;=" &amp; $A149, DataRegularSeason20242025!$E$3:$E$1315, AC$1)</f>
        <v>47</v>
      </c>
      <c r="AD149" s="2">
        <f>SUMIFS(DataRegularSeason20242025!$AA$3:$AA$1315,DataRegularSeason20242025!$B$3:$B$1315, "&lt;=" &amp; $A149, DataRegularSeason20242025!$D$3:$D$1315, AD$1)+SUMIFS(DataRegularSeason20242025!$AB$3:$AB$1315,DataRegularSeason20242025!$B$3:$B$1315, "&lt;=" &amp; $A149, DataRegularSeason20242025!$E$3:$E$1315, AD$1)</f>
        <v>50</v>
      </c>
      <c r="AE149" s="2">
        <f>SUMIFS(DataRegularSeason20242025!$AA$3:$AA$1315,DataRegularSeason20242025!$B$3:$B$1315, "&lt;=" &amp; $A149, DataRegularSeason20242025!$D$3:$D$1315, AE$1)+SUMIFS(DataRegularSeason20242025!$AB$3:$AB$1315,DataRegularSeason20242025!$B$3:$B$1315, "&lt;=" &amp; $A149, DataRegularSeason20242025!$E$3:$E$1315, AE$1)</f>
        <v>62</v>
      </c>
      <c r="AF149" s="2">
        <f>SUMIFS(DataRegularSeason20242025!$AA$3:$AA$1315,DataRegularSeason20242025!$B$3:$B$1315, "&lt;=" &amp; $A149, DataRegularSeason20242025!$D$3:$D$1315, AF$1)+SUMIFS(DataRegularSeason20242025!$AB$3:$AB$1315,DataRegularSeason20242025!$B$3:$B$1315, "&lt;=" &amp; $A149, DataRegularSeason20242025!$E$3:$E$1315, AF$1)</f>
        <v>65</v>
      </c>
      <c r="AG149" s="2">
        <f>SUMIFS(DataRegularSeason20242025!$AA$3:$AA$1315,DataRegularSeason20242025!$B$3:$B$1315, "&lt;=" &amp; $A149, DataRegularSeason20242025!$D$3:$D$1315, AG$1)+SUMIFS(DataRegularSeason20242025!$AB$3:$AB$1315,DataRegularSeason20242025!$B$3:$B$1315, "&lt;=" &amp; $A149, DataRegularSeason20242025!$E$3:$E$1315, AG$1)</f>
        <v>67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42</v>
      </c>
      <c r="C150" s="2">
        <f>SUMIFS(DataRegularSeason20242025!$AA$3:$AA$1315,DataRegularSeason20242025!$B$3:$B$1315, "&lt;=" &amp; $A150, DataRegularSeason20242025!$D$3:$D$1315, C$1)+SUMIFS(DataRegularSeason20242025!$AB$3:$AB$1315,DataRegularSeason20242025!$B$3:$B$1315, "&lt;=" &amp; $A150, DataRegularSeason20242025!$E$3:$E$1315, C$1)</f>
        <v>52</v>
      </c>
      <c r="D150" s="2">
        <f>SUMIFS(DataRegularSeason20242025!$AA$3:$AA$1315,DataRegularSeason20242025!$B$3:$B$1315, "&lt;=" &amp; $A150, DataRegularSeason20242025!$D$3:$D$1315, D$1)+SUMIFS(DataRegularSeason20242025!$AB$3:$AB$1315,DataRegularSeason20242025!$B$3:$B$1315, "&lt;=" &amp; $A150, DataRegularSeason20242025!$E$3:$E$1315, D$1)</f>
        <v>39</v>
      </c>
      <c r="E150" s="2">
        <f>SUMIFS(DataRegularSeason20242025!$AA$3:$AA$1315,DataRegularSeason20242025!$B$3:$B$1315, "&lt;=" &amp; $A150, DataRegularSeason20242025!$D$3:$D$1315, E$1)+SUMIFS(DataRegularSeason20242025!$AB$3:$AB$1315,DataRegularSeason20242025!$B$3:$B$1315, "&lt;=" &amp; $A150, DataRegularSeason20242025!$E$3:$E$1315, E$1)</f>
        <v>59</v>
      </c>
      <c r="F150" s="2">
        <f>SUMIFS(DataRegularSeason20242025!$AA$3:$AA$1315,DataRegularSeason20242025!$B$3:$B$1315, "&lt;=" &amp; $A150, DataRegularSeason20242025!$D$3:$D$1315, F$1)+SUMIFS(DataRegularSeason20242025!$AB$3:$AB$1315,DataRegularSeason20242025!$B$3:$B$1315, "&lt;=" &amp; $A150, DataRegularSeason20242025!$E$3:$E$1315, F$1)</f>
        <v>51</v>
      </c>
      <c r="G150" s="2">
        <f>SUMIFS(DataRegularSeason20242025!$AA$3:$AA$1315,DataRegularSeason20242025!$B$3:$B$1315, "&lt;=" &amp; $A150, DataRegularSeason20242025!$D$3:$D$1315, G$1)+SUMIFS(DataRegularSeason20242025!$AB$3:$AB$1315,DataRegularSeason20242025!$B$3:$B$1315, "&lt;=" &amp; $A150, DataRegularSeason20242025!$E$3:$E$1315, G$1)</f>
        <v>51</v>
      </c>
      <c r="H150" s="2">
        <f>SUMIFS(DataRegularSeason20242025!$AA$3:$AA$1315,DataRegularSeason20242025!$B$3:$B$1315, "&lt;=" &amp; $A150, DataRegularSeason20242025!$D$3:$D$1315, H$1)+SUMIFS(DataRegularSeason20242025!$AB$3:$AB$1315,DataRegularSeason20242025!$B$3:$B$1315, "&lt;=" &amp; $A150, DataRegularSeason20242025!$E$3:$E$1315, H$1)</f>
        <v>34</v>
      </c>
      <c r="I150" s="2">
        <f>SUMIFS(DataRegularSeason20242025!$AA$3:$AA$1315,DataRegularSeason20242025!$B$3:$B$1315, "&lt;=" &amp; $A150, DataRegularSeason20242025!$D$3:$D$1315, I$1)+SUMIFS(DataRegularSeason20242025!$AB$3:$AB$1315,DataRegularSeason20242025!$B$3:$B$1315, "&lt;=" &amp; $A150, DataRegularSeason20242025!$E$3:$E$1315, I$1)</f>
        <v>57</v>
      </c>
      <c r="J150" s="2">
        <f>SUMIFS(DataRegularSeason20242025!$AA$3:$AA$1315,DataRegularSeason20242025!$B$3:$B$1315, "&lt;=" &amp; $A150, DataRegularSeason20242025!$D$3:$D$1315, J$1)+SUMIFS(DataRegularSeason20242025!$AB$3:$AB$1315,DataRegularSeason20242025!$B$3:$B$1315, "&lt;=" &amp; $A150, DataRegularSeason20242025!$E$3:$E$1315, J$1)</f>
        <v>59</v>
      </c>
      <c r="K150" s="2">
        <f>SUMIFS(DataRegularSeason20242025!$AA$3:$AA$1315,DataRegularSeason20242025!$B$3:$B$1315, "&lt;=" &amp; $A150, DataRegularSeason20242025!$D$3:$D$1315, K$1)+SUMIFS(DataRegularSeason20242025!$AB$3:$AB$1315,DataRegularSeason20242025!$B$3:$B$1315, "&lt;=" &amp; $A150, DataRegularSeason20242025!$E$3:$E$1315, K$1)</f>
        <v>47</v>
      </c>
      <c r="L150" s="2">
        <f>SUMIFS(DataRegularSeason20242025!$AA$3:$AA$1315,DataRegularSeason20242025!$B$3:$B$1315, "&lt;=" &amp; $A150, DataRegularSeason20242025!$D$3:$D$1315, L$1)+SUMIFS(DataRegularSeason20242025!$AB$3:$AB$1315,DataRegularSeason20242025!$B$3:$B$1315, "&lt;=" &amp; $A150, DataRegularSeason20242025!$E$3:$E$1315, L$1)</f>
        <v>61</v>
      </c>
      <c r="M150" s="2">
        <f>SUMIFS(DataRegularSeason20242025!$AA$3:$AA$1315,DataRegularSeason20242025!$B$3:$B$1315, "&lt;=" &amp; $A150, DataRegularSeason20242025!$D$3:$D$1315, M$1)+SUMIFS(DataRegularSeason20242025!$AB$3:$AB$1315,DataRegularSeason20242025!$B$3:$B$1315, "&lt;=" &amp; $A150, DataRegularSeason20242025!$E$3:$E$1315, M$1)</f>
        <v>57</v>
      </c>
      <c r="N150" s="2">
        <f>SUMIFS(DataRegularSeason20242025!$AA$3:$AA$1315,DataRegularSeason20242025!$B$3:$B$1315, "&lt;=" &amp; $A150, DataRegularSeason20242025!$D$3:$D$1315, N$1)+SUMIFS(DataRegularSeason20242025!$AB$3:$AB$1315,DataRegularSeason20242025!$B$3:$B$1315, "&lt;=" &amp; $A150, DataRegularSeason20242025!$E$3:$E$1315, N$1)</f>
        <v>55</v>
      </c>
      <c r="O150" s="2">
        <f>SUMIFS(DataRegularSeason20242025!$AA$3:$AA$1315,DataRegularSeason20242025!$B$3:$B$1315, "&lt;=" &amp; $A150, DataRegularSeason20242025!$D$3:$D$1315, O$1)+SUMIFS(DataRegularSeason20242025!$AB$3:$AB$1315,DataRegularSeason20242025!$B$3:$B$1315, "&lt;=" &amp; $A150, DataRegularSeason20242025!$E$3:$E$1315, O$1)</f>
        <v>60</v>
      </c>
      <c r="P150" s="2">
        <f>SUMIFS(DataRegularSeason20242025!$AA$3:$AA$1315,DataRegularSeason20242025!$B$3:$B$1315, "&lt;=" &amp; $A150, DataRegularSeason20242025!$D$3:$D$1315, P$1)+SUMIFS(DataRegularSeason20242025!$AB$3:$AB$1315,DataRegularSeason20242025!$B$3:$B$1315, "&lt;=" &amp; $A150, DataRegularSeason20242025!$E$3:$E$1315, P$1)</f>
        <v>52</v>
      </c>
      <c r="Q150" s="2">
        <f>SUMIFS(DataRegularSeason20242025!$AA$3:$AA$1315,DataRegularSeason20242025!$B$3:$B$1315, "&lt;=" &amp; $A150, DataRegularSeason20242025!$D$3:$D$1315, Q$1)+SUMIFS(DataRegularSeason20242025!$AB$3:$AB$1315,DataRegularSeason20242025!$B$3:$B$1315, "&lt;=" &amp; $A150, DataRegularSeason20242025!$E$3:$E$1315, Q$1)</f>
        <v>58</v>
      </c>
      <c r="R150" s="2">
        <f>SUMIFS(DataRegularSeason20242025!$AA$3:$AA$1315,DataRegularSeason20242025!$B$3:$B$1315, "&lt;=" &amp; $A150, DataRegularSeason20242025!$D$3:$D$1315, R$1)+SUMIFS(DataRegularSeason20242025!$AB$3:$AB$1315,DataRegularSeason20242025!$B$3:$B$1315, "&lt;=" &amp; $A150, DataRegularSeason20242025!$E$3:$E$1315, R$1)</f>
        <v>41</v>
      </c>
      <c r="S150" s="2">
        <f>SUMIFS(DataRegularSeason20242025!$AA$3:$AA$1315,DataRegularSeason20242025!$B$3:$B$1315, "&lt;=" &amp; $A150, DataRegularSeason20242025!$D$3:$D$1315, S$1)+SUMIFS(DataRegularSeason20242025!$AB$3:$AB$1315,DataRegularSeason20242025!$B$3:$B$1315, "&lt;=" &amp; $A150, DataRegularSeason20242025!$E$3:$E$1315, S$1)</f>
        <v>45</v>
      </c>
      <c r="T150" s="2">
        <f>SUMIFS(DataRegularSeason20242025!$AA$3:$AA$1315,DataRegularSeason20242025!$B$3:$B$1315, "&lt;=" &amp; $A150, DataRegularSeason20242025!$D$3:$D$1315, T$1)+SUMIFS(DataRegularSeason20242025!$AB$3:$AB$1315,DataRegularSeason20242025!$B$3:$B$1315, "&lt;=" &amp; $A150, DataRegularSeason20242025!$E$3:$E$1315, T$1)</f>
        <v>50</v>
      </c>
      <c r="U150" s="2">
        <f>SUMIFS(DataRegularSeason20242025!$AA$3:$AA$1315,DataRegularSeason20242025!$B$3:$B$1315, "&lt;=" &amp; $A150, DataRegularSeason20242025!$D$3:$D$1315, U$1)+SUMIFS(DataRegularSeason20242025!$AB$3:$AB$1315,DataRegularSeason20242025!$B$3:$B$1315, "&lt;=" &amp; $A150, DataRegularSeason20242025!$E$3:$E$1315, U$1)</f>
        <v>52</v>
      </c>
      <c r="V150" s="2">
        <f>SUMIFS(DataRegularSeason20242025!$AA$3:$AA$1315,DataRegularSeason20242025!$B$3:$B$1315, "&lt;=" &amp; $A150, DataRegularSeason20242025!$D$3:$D$1315, V$1)+SUMIFS(DataRegularSeason20242025!$AB$3:$AB$1315,DataRegularSeason20242025!$B$3:$B$1315, "&lt;=" &amp; $A150, DataRegularSeason20242025!$E$3:$E$1315, V$1)</f>
        <v>50</v>
      </c>
      <c r="W150" s="2">
        <f>SUMIFS(DataRegularSeason20242025!$AA$3:$AA$1315,DataRegularSeason20242025!$B$3:$B$1315, "&lt;=" &amp; $A150, DataRegularSeason20242025!$D$3:$D$1315, W$1)+SUMIFS(DataRegularSeason20242025!$AB$3:$AB$1315,DataRegularSeason20242025!$B$3:$B$1315, "&lt;=" &amp; $A150, DataRegularSeason20242025!$E$3:$E$1315, W$1)</f>
        <v>48</v>
      </c>
      <c r="X150" s="2">
        <f>SUMIFS(DataRegularSeason20242025!$AA$3:$AA$1315,DataRegularSeason20242025!$B$3:$B$1315, "&lt;=" &amp; $A150, DataRegularSeason20242025!$D$3:$D$1315, X$1)+SUMIFS(DataRegularSeason20242025!$AB$3:$AB$1315,DataRegularSeason20242025!$B$3:$B$1315, "&lt;=" &amp; $A150, DataRegularSeason20242025!$E$3:$E$1315, X$1)</f>
        <v>45</v>
      </c>
      <c r="Y150" s="2">
        <f>SUMIFS(DataRegularSeason20242025!$AA$3:$AA$1315,DataRegularSeason20242025!$B$3:$B$1315, "&lt;=" &amp; $A150, DataRegularSeason20242025!$D$3:$D$1315, Y$1)+SUMIFS(DataRegularSeason20242025!$AB$3:$AB$1315,DataRegularSeason20242025!$B$3:$B$1315, "&lt;=" &amp; $A150, DataRegularSeason20242025!$E$3:$E$1315, Y$1)</f>
        <v>34</v>
      </c>
      <c r="Z150" s="2">
        <f>SUMIFS(DataRegularSeason20242025!$AA$3:$AA$1315,DataRegularSeason20242025!$B$3:$B$1315, "&lt;=" &amp; $A150, DataRegularSeason20242025!$D$3:$D$1315, Z$1)+SUMIFS(DataRegularSeason20242025!$AB$3:$AB$1315,DataRegularSeason20242025!$B$3:$B$1315, "&lt;=" &amp; $A150, DataRegularSeason20242025!$E$3:$E$1315, Z$1)</f>
        <v>50</v>
      </c>
      <c r="AA150" s="2">
        <f>SUMIFS(DataRegularSeason20242025!$AA$3:$AA$1315,DataRegularSeason20242025!$B$3:$B$1315, "&lt;=" &amp; $A150, DataRegularSeason20242025!$D$3:$D$1315, AA$1)+SUMIFS(DataRegularSeason20242025!$AB$3:$AB$1315,DataRegularSeason20242025!$B$3:$B$1315, "&lt;=" &amp; $A150, DataRegularSeason20242025!$E$3:$E$1315, AA$1)</f>
        <v>53</v>
      </c>
      <c r="AB150" s="2">
        <f>SUMIFS(DataRegularSeason20242025!$AA$3:$AA$1315,DataRegularSeason20242025!$B$3:$B$1315, "&lt;=" &amp; $A150, DataRegularSeason20242025!$D$3:$D$1315, AB$1)+SUMIFS(DataRegularSeason20242025!$AB$3:$AB$1315,DataRegularSeason20242025!$B$3:$B$1315, "&lt;=" &amp; $A150, DataRegularSeason20242025!$E$3:$E$1315, AB$1)</f>
        <v>60</v>
      </c>
      <c r="AC150" s="2">
        <f>SUMIFS(DataRegularSeason20242025!$AA$3:$AA$1315,DataRegularSeason20242025!$B$3:$B$1315, "&lt;=" &amp; $A150, DataRegularSeason20242025!$D$3:$D$1315, AC$1)+SUMIFS(DataRegularSeason20242025!$AB$3:$AB$1315,DataRegularSeason20242025!$B$3:$B$1315, "&lt;=" &amp; $A150, DataRegularSeason20242025!$E$3:$E$1315, AC$1)</f>
        <v>47</v>
      </c>
      <c r="AD150" s="2">
        <f>SUMIFS(DataRegularSeason20242025!$AA$3:$AA$1315,DataRegularSeason20242025!$B$3:$B$1315, "&lt;=" &amp; $A150, DataRegularSeason20242025!$D$3:$D$1315, AD$1)+SUMIFS(DataRegularSeason20242025!$AB$3:$AB$1315,DataRegularSeason20242025!$B$3:$B$1315, "&lt;=" &amp; $A150, DataRegularSeason20242025!$E$3:$E$1315, AD$1)</f>
        <v>50</v>
      </c>
      <c r="AE150" s="2">
        <f>SUMIFS(DataRegularSeason20242025!$AA$3:$AA$1315,DataRegularSeason20242025!$B$3:$B$1315, "&lt;=" &amp; $A150, DataRegularSeason20242025!$D$3:$D$1315, AE$1)+SUMIFS(DataRegularSeason20242025!$AB$3:$AB$1315,DataRegularSeason20242025!$B$3:$B$1315, "&lt;=" &amp; $A150, DataRegularSeason20242025!$E$3:$E$1315, AE$1)</f>
        <v>62</v>
      </c>
      <c r="AF150" s="2">
        <f>SUMIFS(DataRegularSeason20242025!$AA$3:$AA$1315,DataRegularSeason20242025!$B$3:$B$1315, "&lt;=" &amp; $A150, DataRegularSeason20242025!$D$3:$D$1315, AF$1)+SUMIFS(DataRegularSeason20242025!$AB$3:$AB$1315,DataRegularSeason20242025!$B$3:$B$1315, "&lt;=" &amp; $A150, DataRegularSeason20242025!$E$3:$E$1315, AF$1)</f>
        <v>65</v>
      </c>
      <c r="AG150" s="2">
        <f>SUMIFS(DataRegularSeason20242025!$AA$3:$AA$1315,DataRegularSeason20242025!$B$3:$B$1315, "&lt;=" &amp; $A150, DataRegularSeason20242025!$D$3:$D$1315, AG$1)+SUMIFS(DataRegularSeason20242025!$AB$3:$AB$1315,DataRegularSeason20242025!$B$3:$B$1315, "&lt;=" &amp; $A150, DataRegularSeason20242025!$E$3:$E$1315, AG$1)</f>
        <v>67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42</v>
      </c>
      <c r="C151" s="2">
        <f>SUMIFS(DataRegularSeason20242025!$AA$3:$AA$1315,DataRegularSeason20242025!$B$3:$B$1315, "&lt;=" &amp; $A151, DataRegularSeason20242025!$D$3:$D$1315, C$1)+SUMIFS(DataRegularSeason20242025!$AB$3:$AB$1315,DataRegularSeason20242025!$B$3:$B$1315, "&lt;=" &amp; $A151, DataRegularSeason20242025!$E$3:$E$1315, C$1)</f>
        <v>52</v>
      </c>
      <c r="D151" s="2">
        <f>SUMIFS(DataRegularSeason20242025!$AA$3:$AA$1315,DataRegularSeason20242025!$B$3:$B$1315, "&lt;=" &amp; $A151, DataRegularSeason20242025!$D$3:$D$1315, D$1)+SUMIFS(DataRegularSeason20242025!$AB$3:$AB$1315,DataRegularSeason20242025!$B$3:$B$1315, "&lt;=" &amp; $A151, DataRegularSeason20242025!$E$3:$E$1315, D$1)</f>
        <v>39</v>
      </c>
      <c r="E151" s="2">
        <f>SUMIFS(DataRegularSeason20242025!$AA$3:$AA$1315,DataRegularSeason20242025!$B$3:$B$1315, "&lt;=" &amp; $A151, DataRegularSeason20242025!$D$3:$D$1315, E$1)+SUMIFS(DataRegularSeason20242025!$AB$3:$AB$1315,DataRegularSeason20242025!$B$3:$B$1315, "&lt;=" &amp; $A151, DataRegularSeason20242025!$E$3:$E$1315, E$1)</f>
        <v>59</v>
      </c>
      <c r="F151" s="2">
        <f>SUMIFS(DataRegularSeason20242025!$AA$3:$AA$1315,DataRegularSeason20242025!$B$3:$B$1315, "&lt;=" &amp; $A151, DataRegularSeason20242025!$D$3:$D$1315, F$1)+SUMIFS(DataRegularSeason20242025!$AB$3:$AB$1315,DataRegularSeason20242025!$B$3:$B$1315, "&lt;=" &amp; $A151, DataRegularSeason20242025!$E$3:$E$1315, F$1)</f>
        <v>51</v>
      </c>
      <c r="G151" s="2">
        <f>SUMIFS(DataRegularSeason20242025!$AA$3:$AA$1315,DataRegularSeason20242025!$B$3:$B$1315, "&lt;=" &amp; $A151, DataRegularSeason20242025!$D$3:$D$1315, G$1)+SUMIFS(DataRegularSeason20242025!$AB$3:$AB$1315,DataRegularSeason20242025!$B$3:$B$1315, "&lt;=" &amp; $A151, DataRegularSeason20242025!$E$3:$E$1315, G$1)</f>
        <v>51</v>
      </c>
      <c r="H151" s="2">
        <f>SUMIFS(DataRegularSeason20242025!$AA$3:$AA$1315,DataRegularSeason20242025!$B$3:$B$1315, "&lt;=" &amp; $A151, DataRegularSeason20242025!$D$3:$D$1315, H$1)+SUMIFS(DataRegularSeason20242025!$AB$3:$AB$1315,DataRegularSeason20242025!$B$3:$B$1315, "&lt;=" &amp; $A151, DataRegularSeason20242025!$E$3:$E$1315, H$1)</f>
        <v>34</v>
      </c>
      <c r="I151" s="2">
        <f>SUMIFS(DataRegularSeason20242025!$AA$3:$AA$1315,DataRegularSeason20242025!$B$3:$B$1315, "&lt;=" &amp; $A151, DataRegularSeason20242025!$D$3:$D$1315, I$1)+SUMIFS(DataRegularSeason20242025!$AB$3:$AB$1315,DataRegularSeason20242025!$B$3:$B$1315, "&lt;=" &amp; $A151, DataRegularSeason20242025!$E$3:$E$1315, I$1)</f>
        <v>57</v>
      </c>
      <c r="J151" s="2">
        <f>SUMIFS(DataRegularSeason20242025!$AA$3:$AA$1315,DataRegularSeason20242025!$B$3:$B$1315, "&lt;=" &amp; $A151, DataRegularSeason20242025!$D$3:$D$1315, J$1)+SUMIFS(DataRegularSeason20242025!$AB$3:$AB$1315,DataRegularSeason20242025!$B$3:$B$1315, "&lt;=" &amp; $A151, DataRegularSeason20242025!$E$3:$E$1315, J$1)</f>
        <v>59</v>
      </c>
      <c r="K151" s="2">
        <f>SUMIFS(DataRegularSeason20242025!$AA$3:$AA$1315,DataRegularSeason20242025!$B$3:$B$1315, "&lt;=" &amp; $A151, DataRegularSeason20242025!$D$3:$D$1315, K$1)+SUMIFS(DataRegularSeason20242025!$AB$3:$AB$1315,DataRegularSeason20242025!$B$3:$B$1315, "&lt;=" &amp; $A151, DataRegularSeason20242025!$E$3:$E$1315, K$1)</f>
        <v>47</v>
      </c>
      <c r="L151" s="2">
        <f>SUMIFS(DataRegularSeason20242025!$AA$3:$AA$1315,DataRegularSeason20242025!$B$3:$B$1315, "&lt;=" &amp; $A151, DataRegularSeason20242025!$D$3:$D$1315, L$1)+SUMIFS(DataRegularSeason20242025!$AB$3:$AB$1315,DataRegularSeason20242025!$B$3:$B$1315, "&lt;=" &amp; $A151, DataRegularSeason20242025!$E$3:$E$1315, L$1)</f>
        <v>61</v>
      </c>
      <c r="M151" s="2">
        <f>SUMIFS(DataRegularSeason20242025!$AA$3:$AA$1315,DataRegularSeason20242025!$B$3:$B$1315, "&lt;=" &amp; $A151, DataRegularSeason20242025!$D$3:$D$1315, M$1)+SUMIFS(DataRegularSeason20242025!$AB$3:$AB$1315,DataRegularSeason20242025!$B$3:$B$1315, "&lt;=" &amp; $A151, DataRegularSeason20242025!$E$3:$E$1315, M$1)</f>
        <v>57</v>
      </c>
      <c r="N151" s="2">
        <f>SUMIFS(DataRegularSeason20242025!$AA$3:$AA$1315,DataRegularSeason20242025!$B$3:$B$1315, "&lt;=" &amp; $A151, DataRegularSeason20242025!$D$3:$D$1315, N$1)+SUMIFS(DataRegularSeason20242025!$AB$3:$AB$1315,DataRegularSeason20242025!$B$3:$B$1315, "&lt;=" &amp; $A151, DataRegularSeason20242025!$E$3:$E$1315, N$1)</f>
        <v>55</v>
      </c>
      <c r="O151" s="2">
        <f>SUMIFS(DataRegularSeason20242025!$AA$3:$AA$1315,DataRegularSeason20242025!$B$3:$B$1315, "&lt;=" &amp; $A151, DataRegularSeason20242025!$D$3:$D$1315, O$1)+SUMIFS(DataRegularSeason20242025!$AB$3:$AB$1315,DataRegularSeason20242025!$B$3:$B$1315, "&lt;=" &amp; $A151, DataRegularSeason20242025!$E$3:$E$1315, O$1)</f>
        <v>60</v>
      </c>
      <c r="P151" s="2">
        <f>SUMIFS(DataRegularSeason20242025!$AA$3:$AA$1315,DataRegularSeason20242025!$B$3:$B$1315, "&lt;=" &amp; $A151, DataRegularSeason20242025!$D$3:$D$1315, P$1)+SUMIFS(DataRegularSeason20242025!$AB$3:$AB$1315,DataRegularSeason20242025!$B$3:$B$1315, "&lt;=" &amp; $A151, DataRegularSeason20242025!$E$3:$E$1315, P$1)</f>
        <v>52</v>
      </c>
      <c r="Q151" s="2">
        <f>SUMIFS(DataRegularSeason20242025!$AA$3:$AA$1315,DataRegularSeason20242025!$B$3:$B$1315, "&lt;=" &amp; $A151, DataRegularSeason20242025!$D$3:$D$1315, Q$1)+SUMIFS(DataRegularSeason20242025!$AB$3:$AB$1315,DataRegularSeason20242025!$B$3:$B$1315, "&lt;=" &amp; $A151, DataRegularSeason20242025!$E$3:$E$1315, Q$1)</f>
        <v>58</v>
      </c>
      <c r="R151" s="2">
        <f>SUMIFS(DataRegularSeason20242025!$AA$3:$AA$1315,DataRegularSeason20242025!$B$3:$B$1315, "&lt;=" &amp; $A151, DataRegularSeason20242025!$D$3:$D$1315, R$1)+SUMIFS(DataRegularSeason20242025!$AB$3:$AB$1315,DataRegularSeason20242025!$B$3:$B$1315, "&lt;=" &amp; $A151, DataRegularSeason20242025!$E$3:$E$1315, R$1)</f>
        <v>41</v>
      </c>
      <c r="S151" s="2">
        <f>SUMIFS(DataRegularSeason20242025!$AA$3:$AA$1315,DataRegularSeason20242025!$B$3:$B$1315, "&lt;=" &amp; $A151, DataRegularSeason20242025!$D$3:$D$1315, S$1)+SUMIFS(DataRegularSeason20242025!$AB$3:$AB$1315,DataRegularSeason20242025!$B$3:$B$1315, "&lt;=" &amp; $A151, DataRegularSeason20242025!$E$3:$E$1315, S$1)</f>
        <v>45</v>
      </c>
      <c r="T151" s="2">
        <f>SUMIFS(DataRegularSeason20242025!$AA$3:$AA$1315,DataRegularSeason20242025!$B$3:$B$1315, "&lt;=" &amp; $A151, DataRegularSeason20242025!$D$3:$D$1315, T$1)+SUMIFS(DataRegularSeason20242025!$AB$3:$AB$1315,DataRegularSeason20242025!$B$3:$B$1315, "&lt;=" &amp; $A151, DataRegularSeason20242025!$E$3:$E$1315, T$1)</f>
        <v>50</v>
      </c>
      <c r="U151" s="2">
        <f>SUMIFS(DataRegularSeason20242025!$AA$3:$AA$1315,DataRegularSeason20242025!$B$3:$B$1315, "&lt;=" &amp; $A151, DataRegularSeason20242025!$D$3:$D$1315, U$1)+SUMIFS(DataRegularSeason20242025!$AB$3:$AB$1315,DataRegularSeason20242025!$B$3:$B$1315, "&lt;=" &amp; $A151, DataRegularSeason20242025!$E$3:$E$1315, U$1)</f>
        <v>52</v>
      </c>
      <c r="V151" s="2">
        <f>SUMIFS(DataRegularSeason20242025!$AA$3:$AA$1315,DataRegularSeason20242025!$B$3:$B$1315, "&lt;=" &amp; $A151, DataRegularSeason20242025!$D$3:$D$1315, V$1)+SUMIFS(DataRegularSeason20242025!$AB$3:$AB$1315,DataRegularSeason20242025!$B$3:$B$1315, "&lt;=" &amp; $A151, DataRegularSeason20242025!$E$3:$E$1315, V$1)</f>
        <v>50</v>
      </c>
      <c r="W151" s="2">
        <f>SUMIFS(DataRegularSeason20242025!$AA$3:$AA$1315,DataRegularSeason20242025!$B$3:$B$1315, "&lt;=" &amp; $A151, DataRegularSeason20242025!$D$3:$D$1315, W$1)+SUMIFS(DataRegularSeason20242025!$AB$3:$AB$1315,DataRegularSeason20242025!$B$3:$B$1315, "&lt;=" &amp; $A151, DataRegularSeason20242025!$E$3:$E$1315, W$1)</f>
        <v>48</v>
      </c>
      <c r="X151" s="2">
        <f>SUMIFS(DataRegularSeason20242025!$AA$3:$AA$1315,DataRegularSeason20242025!$B$3:$B$1315, "&lt;=" &amp; $A151, DataRegularSeason20242025!$D$3:$D$1315, X$1)+SUMIFS(DataRegularSeason20242025!$AB$3:$AB$1315,DataRegularSeason20242025!$B$3:$B$1315, "&lt;=" &amp; $A151, DataRegularSeason20242025!$E$3:$E$1315, X$1)</f>
        <v>45</v>
      </c>
      <c r="Y151" s="2">
        <f>SUMIFS(DataRegularSeason20242025!$AA$3:$AA$1315,DataRegularSeason20242025!$B$3:$B$1315, "&lt;=" &amp; $A151, DataRegularSeason20242025!$D$3:$D$1315, Y$1)+SUMIFS(DataRegularSeason20242025!$AB$3:$AB$1315,DataRegularSeason20242025!$B$3:$B$1315, "&lt;=" &amp; $A151, DataRegularSeason20242025!$E$3:$E$1315, Y$1)</f>
        <v>34</v>
      </c>
      <c r="Z151" s="2">
        <f>SUMIFS(DataRegularSeason20242025!$AA$3:$AA$1315,DataRegularSeason20242025!$B$3:$B$1315, "&lt;=" &amp; $A151, DataRegularSeason20242025!$D$3:$D$1315, Z$1)+SUMIFS(DataRegularSeason20242025!$AB$3:$AB$1315,DataRegularSeason20242025!$B$3:$B$1315, "&lt;=" &amp; $A151, DataRegularSeason20242025!$E$3:$E$1315, Z$1)</f>
        <v>50</v>
      </c>
      <c r="AA151" s="2">
        <f>SUMIFS(DataRegularSeason20242025!$AA$3:$AA$1315,DataRegularSeason20242025!$B$3:$B$1315, "&lt;=" &amp; $A151, DataRegularSeason20242025!$D$3:$D$1315, AA$1)+SUMIFS(DataRegularSeason20242025!$AB$3:$AB$1315,DataRegularSeason20242025!$B$3:$B$1315, "&lt;=" &amp; $A151, DataRegularSeason20242025!$E$3:$E$1315, AA$1)</f>
        <v>53</v>
      </c>
      <c r="AB151" s="2">
        <f>SUMIFS(DataRegularSeason20242025!$AA$3:$AA$1315,DataRegularSeason20242025!$B$3:$B$1315, "&lt;=" &amp; $A151, DataRegularSeason20242025!$D$3:$D$1315, AB$1)+SUMIFS(DataRegularSeason20242025!$AB$3:$AB$1315,DataRegularSeason20242025!$B$3:$B$1315, "&lt;=" &amp; $A151, DataRegularSeason20242025!$E$3:$E$1315, AB$1)</f>
        <v>60</v>
      </c>
      <c r="AC151" s="2">
        <f>SUMIFS(DataRegularSeason20242025!$AA$3:$AA$1315,DataRegularSeason20242025!$B$3:$B$1315, "&lt;=" &amp; $A151, DataRegularSeason20242025!$D$3:$D$1315, AC$1)+SUMIFS(DataRegularSeason20242025!$AB$3:$AB$1315,DataRegularSeason20242025!$B$3:$B$1315, "&lt;=" &amp; $A151, DataRegularSeason20242025!$E$3:$E$1315, AC$1)</f>
        <v>47</v>
      </c>
      <c r="AD151" s="2">
        <f>SUMIFS(DataRegularSeason20242025!$AA$3:$AA$1315,DataRegularSeason20242025!$B$3:$B$1315, "&lt;=" &amp; $A151, DataRegularSeason20242025!$D$3:$D$1315, AD$1)+SUMIFS(DataRegularSeason20242025!$AB$3:$AB$1315,DataRegularSeason20242025!$B$3:$B$1315, "&lt;=" &amp; $A151, DataRegularSeason20242025!$E$3:$E$1315, AD$1)</f>
        <v>50</v>
      </c>
      <c r="AE151" s="2">
        <f>SUMIFS(DataRegularSeason20242025!$AA$3:$AA$1315,DataRegularSeason20242025!$B$3:$B$1315, "&lt;=" &amp; $A151, DataRegularSeason20242025!$D$3:$D$1315, AE$1)+SUMIFS(DataRegularSeason20242025!$AB$3:$AB$1315,DataRegularSeason20242025!$B$3:$B$1315, "&lt;=" &amp; $A151, DataRegularSeason20242025!$E$3:$E$1315, AE$1)</f>
        <v>62</v>
      </c>
      <c r="AF151" s="2">
        <f>SUMIFS(DataRegularSeason20242025!$AA$3:$AA$1315,DataRegularSeason20242025!$B$3:$B$1315, "&lt;=" &amp; $A151, DataRegularSeason20242025!$D$3:$D$1315, AF$1)+SUMIFS(DataRegularSeason20242025!$AB$3:$AB$1315,DataRegularSeason20242025!$B$3:$B$1315, "&lt;=" &amp; $A151, DataRegularSeason20242025!$E$3:$E$1315, AF$1)</f>
        <v>65</v>
      </c>
      <c r="AG151" s="2">
        <f>SUMIFS(DataRegularSeason20242025!$AA$3:$AA$1315,DataRegularSeason20242025!$B$3:$B$1315, "&lt;=" &amp; $A151, DataRegularSeason20242025!$D$3:$D$1315, AG$1)+SUMIFS(DataRegularSeason20242025!$AB$3:$AB$1315,DataRegularSeason20242025!$B$3:$B$1315, "&lt;=" &amp; $A151, DataRegularSeason20242025!$E$3:$E$1315, AG$1)</f>
        <v>67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42</v>
      </c>
      <c r="C152" s="2">
        <f>SUMIFS(DataRegularSeason20242025!$AA$3:$AA$1315,DataRegularSeason20242025!$B$3:$B$1315, "&lt;=" &amp; $A152, DataRegularSeason20242025!$D$3:$D$1315, C$1)+SUMIFS(DataRegularSeason20242025!$AB$3:$AB$1315,DataRegularSeason20242025!$B$3:$B$1315, "&lt;=" &amp; $A152, DataRegularSeason20242025!$E$3:$E$1315, C$1)</f>
        <v>52</v>
      </c>
      <c r="D152" s="2">
        <f>SUMIFS(DataRegularSeason20242025!$AA$3:$AA$1315,DataRegularSeason20242025!$B$3:$B$1315, "&lt;=" &amp; $A152, DataRegularSeason20242025!$D$3:$D$1315, D$1)+SUMIFS(DataRegularSeason20242025!$AB$3:$AB$1315,DataRegularSeason20242025!$B$3:$B$1315, "&lt;=" &amp; $A152, DataRegularSeason20242025!$E$3:$E$1315, D$1)</f>
        <v>39</v>
      </c>
      <c r="E152" s="2">
        <f>SUMIFS(DataRegularSeason20242025!$AA$3:$AA$1315,DataRegularSeason20242025!$B$3:$B$1315, "&lt;=" &amp; $A152, DataRegularSeason20242025!$D$3:$D$1315, E$1)+SUMIFS(DataRegularSeason20242025!$AB$3:$AB$1315,DataRegularSeason20242025!$B$3:$B$1315, "&lt;=" &amp; $A152, DataRegularSeason20242025!$E$3:$E$1315, E$1)</f>
        <v>59</v>
      </c>
      <c r="F152" s="2">
        <f>SUMIFS(DataRegularSeason20242025!$AA$3:$AA$1315,DataRegularSeason20242025!$B$3:$B$1315, "&lt;=" &amp; $A152, DataRegularSeason20242025!$D$3:$D$1315, F$1)+SUMIFS(DataRegularSeason20242025!$AB$3:$AB$1315,DataRegularSeason20242025!$B$3:$B$1315, "&lt;=" &amp; $A152, DataRegularSeason20242025!$E$3:$E$1315, F$1)</f>
        <v>51</v>
      </c>
      <c r="G152" s="2">
        <f>SUMIFS(DataRegularSeason20242025!$AA$3:$AA$1315,DataRegularSeason20242025!$B$3:$B$1315, "&lt;=" &amp; $A152, DataRegularSeason20242025!$D$3:$D$1315, G$1)+SUMIFS(DataRegularSeason20242025!$AB$3:$AB$1315,DataRegularSeason20242025!$B$3:$B$1315, "&lt;=" &amp; $A152, DataRegularSeason20242025!$E$3:$E$1315, G$1)</f>
        <v>51</v>
      </c>
      <c r="H152" s="2">
        <f>SUMIFS(DataRegularSeason20242025!$AA$3:$AA$1315,DataRegularSeason20242025!$B$3:$B$1315, "&lt;=" &amp; $A152, DataRegularSeason20242025!$D$3:$D$1315, H$1)+SUMIFS(DataRegularSeason20242025!$AB$3:$AB$1315,DataRegularSeason20242025!$B$3:$B$1315, "&lt;=" &amp; $A152, DataRegularSeason20242025!$E$3:$E$1315, H$1)</f>
        <v>34</v>
      </c>
      <c r="I152" s="2">
        <f>SUMIFS(DataRegularSeason20242025!$AA$3:$AA$1315,DataRegularSeason20242025!$B$3:$B$1315, "&lt;=" &amp; $A152, DataRegularSeason20242025!$D$3:$D$1315, I$1)+SUMIFS(DataRegularSeason20242025!$AB$3:$AB$1315,DataRegularSeason20242025!$B$3:$B$1315, "&lt;=" &amp; $A152, DataRegularSeason20242025!$E$3:$E$1315, I$1)</f>
        <v>57</v>
      </c>
      <c r="J152" s="2">
        <f>SUMIFS(DataRegularSeason20242025!$AA$3:$AA$1315,DataRegularSeason20242025!$B$3:$B$1315, "&lt;=" &amp; $A152, DataRegularSeason20242025!$D$3:$D$1315, J$1)+SUMIFS(DataRegularSeason20242025!$AB$3:$AB$1315,DataRegularSeason20242025!$B$3:$B$1315, "&lt;=" &amp; $A152, DataRegularSeason20242025!$E$3:$E$1315, J$1)</f>
        <v>59</v>
      </c>
      <c r="K152" s="2">
        <f>SUMIFS(DataRegularSeason20242025!$AA$3:$AA$1315,DataRegularSeason20242025!$B$3:$B$1315, "&lt;=" &amp; $A152, DataRegularSeason20242025!$D$3:$D$1315, K$1)+SUMIFS(DataRegularSeason20242025!$AB$3:$AB$1315,DataRegularSeason20242025!$B$3:$B$1315, "&lt;=" &amp; $A152, DataRegularSeason20242025!$E$3:$E$1315, K$1)</f>
        <v>47</v>
      </c>
      <c r="L152" s="2">
        <f>SUMIFS(DataRegularSeason20242025!$AA$3:$AA$1315,DataRegularSeason20242025!$B$3:$B$1315, "&lt;=" &amp; $A152, DataRegularSeason20242025!$D$3:$D$1315, L$1)+SUMIFS(DataRegularSeason20242025!$AB$3:$AB$1315,DataRegularSeason20242025!$B$3:$B$1315, "&lt;=" &amp; $A152, DataRegularSeason20242025!$E$3:$E$1315, L$1)</f>
        <v>61</v>
      </c>
      <c r="M152" s="2">
        <f>SUMIFS(DataRegularSeason20242025!$AA$3:$AA$1315,DataRegularSeason20242025!$B$3:$B$1315, "&lt;=" &amp; $A152, DataRegularSeason20242025!$D$3:$D$1315, M$1)+SUMIFS(DataRegularSeason20242025!$AB$3:$AB$1315,DataRegularSeason20242025!$B$3:$B$1315, "&lt;=" &amp; $A152, DataRegularSeason20242025!$E$3:$E$1315, M$1)</f>
        <v>57</v>
      </c>
      <c r="N152" s="2">
        <f>SUMIFS(DataRegularSeason20242025!$AA$3:$AA$1315,DataRegularSeason20242025!$B$3:$B$1315, "&lt;=" &amp; $A152, DataRegularSeason20242025!$D$3:$D$1315, N$1)+SUMIFS(DataRegularSeason20242025!$AB$3:$AB$1315,DataRegularSeason20242025!$B$3:$B$1315, "&lt;=" &amp; $A152, DataRegularSeason20242025!$E$3:$E$1315, N$1)</f>
        <v>55</v>
      </c>
      <c r="O152" s="2">
        <f>SUMIFS(DataRegularSeason20242025!$AA$3:$AA$1315,DataRegularSeason20242025!$B$3:$B$1315, "&lt;=" &amp; $A152, DataRegularSeason20242025!$D$3:$D$1315, O$1)+SUMIFS(DataRegularSeason20242025!$AB$3:$AB$1315,DataRegularSeason20242025!$B$3:$B$1315, "&lt;=" &amp; $A152, DataRegularSeason20242025!$E$3:$E$1315, O$1)</f>
        <v>60</v>
      </c>
      <c r="P152" s="2">
        <f>SUMIFS(DataRegularSeason20242025!$AA$3:$AA$1315,DataRegularSeason20242025!$B$3:$B$1315, "&lt;=" &amp; $A152, DataRegularSeason20242025!$D$3:$D$1315, P$1)+SUMIFS(DataRegularSeason20242025!$AB$3:$AB$1315,DataRegularSeason20242025!$B$3:$B$1315, "&lt;=" &amp; $A152, DataRegularSeason20242025!$E$3:$E$1315, P$1)</f>
        <v>52</v>
      </c>
      <c r="Q152" s="2">
        <f>SUMIFS(DataRegularSeason20242025!$AA$3:$AA$1315,DataRegularSeason20242025!$B$3:$B$1315, "&lt;=" &amp; $A152, DataRegularSeason20242025!$D$3:$D$1315, Q$1)+SUMIFS(DataRegularSeason20242025!$AB$3:$AB$1315,DataRegularSeason20242025!$B$3:$B$1315, "&lt;=" &amp; $A152, DataRegularSeason20242025!$E$3:$E$1315, Q$1)</f>
        <v>58</v>
      </c>
      <c r="R152" s="2">
        <f>SUMIFS(DataRegularSeason20242025!$AA$3:$AA$1315,DataRegularSeason20242025!$B$3:$B$1315, "&lt;=" &amp; $A152, DataRegularSeason20242025!$D$3:$D$1315, R$1)+SUMIFS(DataRegularSeason20242025!$AB$3:$AB$1315,DataRegularSeason20242025!$B$3:$B$1315, "&lt;=" &amp; $A152, DataRegularSeason20242025!$E$3:$E$1315, R$1)</f>
        <v>41</v>
      </c>
      <c r="S152" s="2">
        <f>SUMIFS(DataRegularSeason20242025!$AA$3:$AA$1315,DataRegularSeason20242025!$B$3:$B$1315, "&lt;=" &amp; $A152, DataRegularSeason20242025!$D$3:$D$1315, S$1)+SUMIFS(DataRegularSeason20242025!$AB$3:$AB$1315,DataRegularSeason20242025!$B$3:$B$1315, "&lt;=" &amp; $A152, DataRegularSeason20242025!$E$3:$E$1315, S$1)</f>
        <v>45</v>
      </c>
      <c r="T152" s="2">
        <f>SUMIFS(DataRegularSeason20242025!$AA$3:$AA$1315,DataRegularSeason20242025!$B$3:$B$1315, "&lt;=" &amp; $A152, DataRegularSeason20242025!$D$3:$D$1315, T$1)+SUMIFS(DataRegularSeason20242025!$AB$3:$AB$1315,DataRegularSeason20242025!$B$3:$B$1315, "&lt;=" &amp; $A152, DataRegularSeason20242025!$E$3:$E$1315, T$1)</f>
        <v>50</v>
      </c>
      <c r="U152" s="2">
        <f>SUMIFS(DataRegularSeason20242025!$AA$3:$AA$1315,DataRegularSeason20242025!$B$3:$B$1315, "&lt;=" &amp; $A152, DataRegularSeason20242025!$D$3:$D$1315, U$1)+SUMIFS(DataRegularSeason20242025!$AB$3:$AB$1315,DataRegularSeason20242025!$B$3:$B$1315, "&lt;=" &amp; $A152, DataRegularSeason20242025!$E$3:$E$1315, U$1)</f>
        <v>52</v>
      </c>
      <c r="V152" s="2">
        <f>SUMIFS(DataRegularSeason20242025!$AA$3:$AA$1315,DataRegularSeason20242025!$B$3:$B$1315, "&lt;=" &amp; $A152, DataRegularSeason20242025!$D$3:$D$1315, V$1)+SUMIFS(DataRegularSeason20242025!$AB$3:$AB$1315,DataRegularSeason20242025!$B$3:$B$1315, "&lt;=" &amp; $A152, DataRegularSeason20242025!$E$3:$E$1315, V$1)</f>
        <v>50</v>
      </c>
      <c r="W152" s="2">
        <f>SUMIFS(DataRegularSeason20242025!$AA$3:$AA$1315,DataRegularSeason20242025!$B$3:$B$1315, "&lt;=" &amp; $A152, DataRegularSeason20242025!$D$3:$D$1315, W$1)+SUMIFS(DataRegularSeason20242025!$AB$3:$AB$1315,DataRegularSeason20242025!$B$3:$B$1315, "&lt;=" &amp; $A152, DataRegularSeason20242025!$E$3:$E$1315, W$1)</f>
        <v>48</v>
      </c>
      <c r="X152" s="2">
        <f>SUMIFS(DataRegularSeason20242025!$AA$3:$AA$1315,DataRegularSeason20242025!$B$3:$B$1315, "&lt;=" &amp; $A152, DataRegularSeason20242025!$D$3:$D$1315, X$1)+SUMIFS(DataRegularSeason20242025!$AB$3:$AB$1315,DataRegularSeason20242025!$B$3:$B$1315, "&lt;=" &amp; $A152, DataRegularSeason20242025!$E$3:$E$1315, X$1)</f>
        <v>45</v>
      </c>
      <c r="Y152" s="2">
        <f>SUMIFS(DataRegularSeason20242025!$AA$3:$AA$1315,DataRegularSeason20242025!$B$3:$B$1315, "&lt;=" &amp; $A152, DataRegularSeason20242025!$D$3:$D$1315, Y$1)+SUMIFS(DataRegularSeason20242025!$AB$3:$AB$1315,DataRegularSeason20242025!$B$3:$B$1315, "&lt;=" &amp; $A152, DataRegularSeason20242025!$E$3:$E$1315, Y$1)</f>
        <v>34</v>
      </c>
      <c r="Z152" s="2">
        <f>SUMIFS(DataRegularSeason20242025!$AA$3:$AA$1315,DataRegularSeason20242025!$B$3:$B$1315, "&lt;=" &amp; $A152, DataRegularSeason20242025!$D$3:$D$1315, Z$1)+SUMIFS(DataRegularSeason20242025!$AB$3:$AB$1315,DataRegularSeason20242025!$B$3:$B$1315, "&lt;=" &amp; $A152, DataRegularSeason20242025!$E$3:$E$1315, Z$1)</f>
        <v>50</v>
      </c>
      <c r="AA152" s="2">
        <f>SUMIFS(DataRegularSeason20242025!$AA$3:$AA$1315,DataRegularSeason20242025!$B$3:$B$1315, "&lt;=" &amp; $A152, DataRegularSeason20242025!$D$3:$D$1315, AA$1)+SUMIFS(DataRegularSeason20242025!$AB$3:$AB$1315,DataRegularSeason20242025!$B$3:$B$1315, "&lt;=" &amp; $A152, DataRegularSeason20242025!$E$3:$E$1315, AA$1)</f>
        <v>53</v>
      </c>
      <c r="AB152" s="2">
        <f>SUMIFS(DataRegularSeason20242025!$AA$3:$AA$1315,DataRegularSeason20242025!$B$3:$B$1315, "&lt;=" &amp; $A152, DataRegularSeason20242025!$D$3:$D$1315, AB$1)+SUMIFS(DataRegularSeason20242025!$AB$3:$AB$1315,DataRegularSeason20242025!$B$3:$B$1315, "&lt;=" &amp; $A152, DataRegularSeason20242025!$E$3:$E$1315, AB$1)</f>
        <v>60</v>
      </c>
      <c r="AC152" s="2">
        <f>SUMIFS(DataRegularSeason20242025!$AA$3:$AA$1315,DataRegularSeason20242025!$B$3:$B$1315, "&lt;=" &amp; $A152, DataRegularSeason20242025!$D$3:$D$1315, AC$1)+SUMIFS(DataRegularSeason20242025!$AB$3:$AB$1315,DataRegularSeason20242025!$B$3:$B$1315, "&lt;=" &amp; $A152, DataRegularSeason20242025!$E$3:$E$1315, AC$1)</f>
        <v>47</v>
      </c>
      <c r="AD152" s="2">
        <f>SUMIFS(DataRegularSeason20242025!$AA$3:$AA$1315,DataRegularSeason20242025!$B$3:$B$1315, "&lt;=" &amp; $A152, DataRegularSeason20242025!$D$3:$D$1315, AD$1)+SUMIFS(DataRegularSeason20242025!$AB$3:$AB$1315,DataRegularSeason20242025!$B$3:$B$1315, "&lt;=" &amp; $A152, DataRegularSeason20242025!$E$3:$E$1315, AD$1)</f>
        <v>50</v>
      </c>
      <c r="AE152" s="2">
        <f>SUMIFS(DataRegularSeason20242025!$AA$3:$AA$1315,DataRegularSeason20242025!$B$3:$B$1315, "&lt;=" &amp; $A152, DataRegularSeason20242025!$D$3:$D$1315, AE$1)+SUMIFS(DataRegularSeason20242025!$AB$3:$AB$1315,DataRegularSeason20242025!$B$3:$B$1315, "&lt;=" &amp; $A152, DataRegularSeason20242025!$E$3:$E$1315, AE$1)</f>
        <v>62</v>
      </c>
      <c r="AF152" s="2">
        <f>SUMIFS(DataRegularSeason20242025!$AA$3:$AA$1315,DataRegularSeason20242025!$B$3:$B$1315, "&lt;=" &amp; $A152, DataRegularSeason20242025!$D$3:$D$1315, AF$1)+SUMIFS(DataRegularSeason20242025!$AB$3:$AB$1315,DataRegularSeason20242025!$B$3:$B$1315, "&lt;=" &amp; $A152, DataRegularSeason20242025!$E$3:$E$1315, AF$1)</f>
        <v>65</v>
      </c>
      <c r="AG152" s="2">
        <f>SUMIFS(DataRegularSeason20242025!$AA$3:$AA$1315,DataRegularSeason20242025!$B$3:$B$1315, "&lt;=" &amp; $A152, DataRegularSeason20242025!$D$3:$D$1315, AG$1)+SUMIFS(DataRegularSeason20242025!$AB$3:$AB$1315,DataRegularSeason20242025!$B$3:$B$1315, "&lt;=" &amp; $A152, DataRegularSeason20242025!$E$3:$E$1315, AG$1)</f>
        <v>67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42</v>
      </c>
      <c r="C153" s="2">
        <f>SUMIFS(DataRegularSeason20242025!$AA$3:$AA$1315,DataRegularSeason20242025!$B$3:$B$1315, "&lt;=" &amp; $A153, DataRegularSeason20242025!$D$3:$D$1315, C$1)+SUMIFS(DataRegularSeason20242025!$AB$3:$AB$1315,DataRegularSeason20242025!$B$3:$B$1315, "&lt;=" &amp; $A153, DataRegularSeason20242025!$E$3:$E$1315, C$1)</f>
        <v>52</v>
      </c>
      <c r="D153" s="2">
        <f>SUMIFS(DataRegularSeason20242025!$AA$3:$AA$1315,DataRegularSeason20242025!$B$3:$B$1315, "&lt;=" &amp; $A153, DataRegularSeason20242025!$D$3:$D$1315, D$1)+SUMIFS(DataRegularSeason20242025!$AB$3:$AB$1315,DataRegularSeason20242025!$B$3:$B$1315, "&lt;=" &amp; $A153, DataRegularSeason20242025!$E$3:$E$1315, D$1)</f>
        <v>39</v>
      </c>
      <c r="E153" s="2">
        <f>SUMIFS(DataRegularSeason20242025!$AA$3:$AA$1315,DataRegularSeason20242025!$B$3:$B$1315, "&lt;=" &amp; $A153, DataRegularSeason20242025!$D$3:$D$1315, E$1)+SUMIFS(DataRegularSeason20242025!$AB$3:$AB$1315,DataRegularSeason20242025!$B$3:$B$1315, "&lt;=" &amp; $A153, DataRegularSeason20242025!$E$3:$E$1315, E$1)</f>
        <v>59</v>
      </c>
      <c r="F153" s="2">
        <f>SUMIFS(DataRegularSeason20242025!$AA$3:$AA$1315,DataRegularSeason20242025!$B$3:$B$1315, "&lt;=" &amp; $A153, DataRegularSeason20242025!$D$3:$D$1315, F$1)+SUMIFS(DataRegularSeason20242025!$AB$3:$AB$1315,DataRegularSeason20242025!$B$3:$B$1315, "&lt;=" &amp; $A153, DataRegularSeason20242025!$E$3:$E$1315, F$1)</f>
        <v>51</v>
      </c>
      <c r="G153" s="2">
        <f>SUMIFS(DataRegularSeason20242025!$AA$3:$AA$1315,DataRegularSeason20242025!$B$3:$B$1315, "&lt;=" &amp; $A153, DataRegularSeason20242025!$D$3:$D$1315, G$1)+SUMIFS(DataRegularSeason20242025!$AB$3:$AB$1315,DataRegularSeason20242025!$B$3:$B$1315, "&lt;=" &amp; $A153, DataRegularSeason20242025!$E$3:$E$1315, G$1)</f>
        <v>51</v>
      </c>
      <c r="H153" s="2">
        <f>SUMIFS(DataRegularSeason20242025!$AA$3:$AA$1315,DataRegularSeason20242025!$B$3:$B$1315, "&lt;=" &amp; $A153, DataRegularSeason20242025!$D$3:$D$1315, H$1)+SUMIFS(DataRegularSeason20242025!$AB$3:$AB$1315,DataRegularSeason20242025!$B$3:$B$1315, "&lt;=" &amp; $A153, DataRegularSeason20242025!$E$3:$E$1315, H$1)</f>
        <v>34</v>
      </c>
      <c r="I153" s="2">
        <f>SUMIFS(DataRegularSeason20242025!$AA$3:$AA$1315,DataRegularSeason20242025!$B$3:$B$1315, "&lt;=" &amp; $A153, DataRegularSeason20242025!$D$3:$D$1315, I$1)+SUMIFS(DataRegularSeason20242025!$AB$3:$AB$1315,DataRegularSeason20242025!$B$3:$B$1315, "&lt;=" &amp; $A153, DataRegularSeason20242025!$E$3:$E$1315, I$1)</f>
        <v>57</v>
      </c>
      <c r="J153" s="2">
        <f>SUMIFS(DataRegularSeason20242025!$AA$3:$AA$1315,DataRegularSeason20242025!$B$3:$B$1315, "&lt;=" &amp; $A153, DataRegularSeason20242025!$D$3:$D$1315, J$1)+SUMIFS(DataRegularSeason20242025!$AB$3:$AB$1315,DataRegularSeason20242025!$B$3:$B$1315, "&lt;=" &amp; $A153, DataRegularSeason20242025!$E$3:$E$1315, J$1)</f>
        <v>59</v>
      </c>
      <c r="K153" s="2">
        <f>SUMIFS(DataRegularSeason20242025!$AA$3:$AA$1315,DataRegularSeason20242025!$B$3:$B$1315, "&lt;=" &amp; $A153, DataRegularSeason20242025!$D$3:$D$1315, K$1)+SUMIFS(DataRegularSeason20242025!$AB$3:$AB$1315,DataRegularSeason20242025!$B$3:$B$1315, "&lt;=" &amp; $A153, DataRegularSeason20242025!$E$3:$E$1315, K$1)</f>
        <v>47</v>
      </c>
      <c r="L153" s="2">
        <f>SUMIFS(DataRegularSeason20242025!$AA$3:$AA$1315,DataRegularSeason20242025!$B$3:$B$1315, "&lt;=" &amp; $A153, DataRegularSeason20242025!$D$3:$D$1315, L$1)+SUMIFS(DataRegularSeason20242025!$AB$3:$AB$1315,DataRegularSeason20242025!$B$3:$B$1315, "&lt;=" &amp; $A153, DataRegularSeason20242025!$E$3:$E$1315, L$1)</f>
        <v>61</v>
      </c>
      <c r="M153" s="2">
        <f>SUMIFS(DataRegularSeason20242025!$AA$3:$AA$1315,DataRegularSeason20242025!$B$3:$B$1315, "&lt;=" &amp; $A153, DataRegularSeason20242025!$D$3:$D$1315, M$1)+SUMIFS(DataRegularSeason20242025!$AB$3:$AB$1315,DataRegularSeason20242025!$B$3:$B$1315, "&lt;=" &amp; $A153, DataRegularSeason20242025!$E$3:$E$1315, M$1)</f>
        <v>57</v>
      </c>
      <c r="N153" s="2">
        <f>SUMIFS(DataRegularSeason20242025!$AA$3:$AA$1315,DataRegularSeason20242025!$B$3:$B$1315, "&lt;=" &amp; $A153, DataRegularSeason20242025!$D$3:$D$1315, N$1)+SUMIFS(DataRegularSeason20242025!$AB$3:$AB$1315,DataRegularSeason20242025!$B$3:$B$1315, "&lt;=" &amp; $A153, DataRegularSeason20242025!$E$3:$E$1315, N$1)</f>
        <v>55</v>
      </c>
      <c r="O153" s="2">
        <f>SUMIFS(DataRegularSeason20242025!$AA$3:$AA$1315,DataRegularSeason20242025!$B$3:$B$1315, "&lt;=" &amp; $A153, DataRegularSeason20242025!$D$3:$D$1315, O$1)+SUMIFS(DataRegularSeason20242025!$AB$3:$AB$1315,DataRegularSeason20242025!$B$3:$B$1315, "&lt;=" &amp; $A153, DataRegularSeason20242025!$E$3:$E$1315, O$1)</f>
        <v>60</v>
      </c>
      <c r="P153" s="2">
        <f>SUMIFS(DataRegularSeason20242025!$AA$3:$AA$1315,DataRegularSeason20242025!$B$3:$B$1315, "&lt;=" &amp; $A153, DataRegularSeason20242025!$D$3:$D$1315, P$1)+SUMIFS(DataRegularSeason20242025!$AB$3:$AB$1315,DataRegularSeason20242025!$B$3:$B$1315, "&lt;=" &amp; $A153, DataRegularSeason20242025!$E$3:$E$1315, P$1)</f>
        <v>52</v>
      </c>
      <c r="Q153" s="2">
        <f>SUMIFS(DataRegularSeason20242025!$AA$3:$AA$1315,DataRegularSeason20242025!$B$3:$B$1315, "&lt;=" &amp; $A153, DataRegularSeason20242025!$D$3:$D$1315, Q$1)+SUMIFS(DataRegularSeason20242025!$AB$3:$AB$1315,DataRegularSeason20242025!$B$3:$B$1315, "&lt;=" &amp; $A153, DataRegularSeason20242025!$E$3:$E$1315, Q$1)</f>
        <v>58</v>
      </c>
      <c r="R153" s="2">
        <f>SUMIFS(DataRegularSeason20242025!$AA$3:$AA$1315,DataRegularSeason20242025!$B$3:$B$1315, "&lt;=" &amp; $A153, DataRegularSeason20242025!$D$3:$D$1315, R$1)+SUMIFS(DataRegularSeason20242025!$AB$3:$AB$1315,DataRegularSeason20242025!$B$3:$B$1315, "&lt;=" &amp; $A153, DataRegularSeason20242025!$E$3:$E$1315, R$1)</f>
        <v>41</v>
      </c>
      <c r="S153" s="2">
        <f>SUMIFS(DataRegularSeason20242025!$AA$3:$AA$1315,DataRegularSeason20242025!$B$3:$B$1315, "&lt;=" &amp; $A153, DataRegularSeason20242025!$D$3:$D$1315, S$1)+SUMIFS(DataRegularSeason20242025!$AB$3:$AB$1315,DataRegularSeason20242025!$B$3:$B$1315, "&lt;=" &amp; $A153, DataRegularSeason20242025!$E$3:$E$1315, S$1)</f>
        <v>45</v>
      </c>
      <c r="T153" s="2">
        <f>SUMIFS(DataRegularSeason20242025!$AA$3:$AA$1315,DataRegularSeason20242025!$B$3:$B$1315, "&lt;=" &amp; $A153, DataRegularSeason20242025!$D$3:$D$1315, T$1)+SUMIFS(DataRegularSeason20242025!$AB$3:$AB$1315,DataRegularSeason20242025!$B$3:$B$1315, "&lt;=" &amp; $A153, DataRegularSeason20242025!$E$3:$E$1315, T$1)</f>
        <v>50</v>
      </c>
      <c r="U153" s="2">
        <f>SUMIFS(DataRegularSeason20242025!$AA$3:$AA$1315,DataRegularSeason20242025!$B$3:$B$1315, "&lt;=" &amp; $A153, DataRegularSeason20242025!$D$3:$D$1315, U$1)+SUMIFS(DataRegularSeason20242025!$AB$3:$AB$1315,DataRegularSeason20242025!$B$3:$B$1315, "&lt;=" &amp; $A153, DataRegularSeason20242025!$E$3:$E$1315, U$1)</f>
        <v>52</v>
      </c>
      <c r="V153" s="2">
        <f>SUMIFS(DataRegularSeason20242025!$AA$3:$AA$1315,DataRegularSeason20242025!$B$3:$B$1315, "&lt;=" &amp; $A153, DataRegularSeason20242025!$D$3:$D$1315, V$1)+SUMIFS(DataRegularSeason20242025!$AB$3:$AB$1315,DataRegularSeason20242025!$B$3:$B$1315, "&lt;=" &amp; $A153, DataRegularSeason20242025!$E$3:$E$1315, V$1)</f>
        <v>50</v>
      </c>
      <c r="W153" s="2">
        <f>SUMIFS(DataRegularSeason20242025!$AA$3:$AA$1315,DataRegularSeason20242025!$B$3:$B$1315, "&lt;=" &amp; $A153, DataRegularSeason20242025!$D$3:$D$1315, W$1)+SUMIFS(DataRegularSeason20242025!$AB$3:$AB$1315,DataRegularSeason20242025!$B$3:$B$1315, "&lt;=" &amp; $A153, DataRegularSeason20242025!$E$3:$E$1315, W$1)</f>
        <v>48</v>
      </c>
      <c r="X153" s="2">
        <f>SUMIFS(DataRegularSeason20242025!$AA$3:$AA$1315,DataRegularSeason20242025!$B$3:$B$1315, "&lt;=" &amp; $A153, DataRegularSeason20242025!$D$3:$D$1315, X$1)+SUMIFS(DataRegularSeason20242025!$AB$3:$AB$1315,DataRegularSeason20242025!$B$3:$B$1315, "&lt;=" &amp; $A153, DataRegularSeason20242025!$E$3:$E$1315, X$1)</f>
        <v>45</v>
      </c>
      <c r="Y153" s="2">
        <f>SUMIFS(DataRegularSeason20242025!$AA$3:$AA$1315,DataRegularSeason20242025!$B$3:$B$1315, "&lt;=" &amp; $A153, DataRegularSeason20242025!$D$3:$D$1315, Y$1)+SUMIFS(DataRegularSeason20242025!$AB$3:$AB$1315,DataRegularSeason20242025!$B$3:$B$1315, "&lt;=" &amp; $A153, DataRegularSeason20242025!$E$3:$E$1315, Y$1)</f>
        <v>34</v>
      </c>
      <c r="Z153" s="2">
        <f>SUMIFS(DataRegularSeason20242025!$AA$3:$AA$1315,DataRegularSeason20242025!$B$3:$B$1315, "&lt;=" &amp; $A153, DataRegularSeason20242025!$D$3:$D$1315, Z$1)+SUMIFS(DataRegularSeason20242025!$AB$3:$AB$1315,DataRegularSeason20242025!$B$3:$B$1315, "&lt;=" &amp; $A153, DataRegularSeason20242025!$E$3:$E$1315, Z$1)</f>
        <v>50</v>
      </c>
      <c r="AA153" s="2">
        <f>SUMIFS(DataRegularSeason20242025!$AA$3:$AA$1315,DataRegularSeason20242025!$B$3:$B$1315, "&lt;=" &amp; $A153, DataRegularSeason20242025!$D$3:$D$1315, AA$1)+SUMIFS(DataRegularSeason20242025!$AB$3:$AB$1315,DataRegularSeason20242025!$B$3:$B$1315, "&lt;=" &amp; $A153, DataRegularSeason20242025!$E$3:$E$1315, AA$1)</f>
        <v>53</v>
      </c>
      <c r="AB153" s="2">
        <f>SUMIFS(DataRegularSeason20242025!$AA$3:$AA$1315,DataRegularSeason20242025!$B$3:$B$1315, "&lt;=" &amp; $A153, DataRegularSeason20242025!$D$3:$D$1315, AB$1)+SUMIFS(DataRegularSeason20242025!$AB$3:$AB$1315,DataRegularSeason20242025!$B$3:$B$1315, "&lt;=" &amp; $A153, DataRegularSeason20242025!$E$3:$E$1315, AB$1)</f>
        <v>60</v>
      </c>
      <c r="AC153" s="2">
        <f>SUMIFS(DataRegularSeason20242025!$AA$3:$AA$1315,DataRegularSeason20242025!$B$3:$B$1315, "&lt;=" &amp; $A153, DataRegularSeason20242025!$D$3:$D$1315, AC$1)+SUMIFS(DataRegularSeason20242025!$AB$3:$AB$1315,DataRegularSeason20242025!$B$3:$B$1315, "&lt;=" &amp; $A153, DataRegularSeason20242025!$E$3:$E$1315, AC$1)</f>
        <v>47</v>
      </c>
      <c r="AD153" s="2">
        <f>SUMIFS(DataRegularSeason20242025!$AA$3:$AA$1315,DataRegularSeason20242025!$B$3:$B$1315, "&lt;=" &amp; $A153, DataRegularSeason20242025!$D$3:$D$1315, AD$1)+SUMIFS(DataRegularSeason20242025!$AB$3:$AB$1315,DataRegularSeason20242025!$B$3:$B$1315, "&lt;=" &amp; $A153, DataRegularSeason20242025!$E$3:$E$1315, AD$1)</f>
        <v>50</v>
      </c>
      <c r="AE153" s="2">
        <f>SUMIFS(DataRegularSeason20242025!$AA$3:$AA$1315,DataRegularSeason20242025!$B$3:$B$1315, "&lt;=" &amp; $A153, DataRegularSeason20242025!$D$3:$D$1315, AE$1)+SUMIFS(DataRegularSeason20242025!$AB$3:$AB$1315,DataRegularSeason20242025!$B$3:$B$1315, "&lt;=" &amp; $A153, DataRegularSeason20242025!$E$3:$E$1315, AE$1)</f>
        <v>62</v>
      </c>
      <c r="AF153" s="2">
        <f>SUMIFS(DataRegularSeason20242025!$AA$3:$AA$1315,DataRegularSeason20242025!$B$3:$B$1315, "&lt;=" &amp; $A153, DataRegularSeason20242025!$D$3:$D$1315, AF$1)+SUMIFS(DataRegularSeason20242025!$AB$3:$AB$1315,DataRegularSeason20242025!$B$3:$B$1315, "&lt;=" &amp; $A153, DataRegularSeason20242025!$E$3:$E$1315, AF$1)</f>
        <v>65</v>
      </c>
      <c r="AG153" s="2">
        <f>SUMIFS(DataRegularSeason20242025!$AA$3:$AA$1315,DataRegularSeason20242025!$B$3:$B$1315, "&lt;=" &amp; $A153, DataRegularSeason20242025!$D$3:$D$1315, AG$1)+SUMIFS(DataRegularSeason20242025!$AB$3:$AB$1315,DataRegularSeason20242025!$B$3:$B$1315, "&lt;=" &amp; $A153, DataRegularSeason20242025!$E$3:$E$1315, AG$1)</f>
        <v>67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42</v>
      </c>
      <c r="C154" s="2">
        <f>SUMIFS(DataRegularSeason20242025!$AA$3:$AA$1315,DataRegularSeason20242025!$B$3:$B$1315, "&lt;=" &amp; $A154, DataRegularSeason20242025!$D$3:$D$1315, C$1)+SUMIFS(DataRegularSeason20242025!$AB$3:$AB$1315,DataRegularSeason20242025!$B$3:$B$1315, "&lt;=" &amp; $A154, DataRegularSeason20242025!$E$3:$E$1315, C$1)</f>
        <v>52</v>
      </c>
      <c r="D154" s="2">
        <f>SUMIFS(DataRegularSeason20242025!$AA$3:$AA$1315,DataRegularSeason20242025!$B$3:$B$1315, "&lt;=" &amp; $A154, DataRegularSeason20242025!$D$3:$D$1315, D$1)+SUMIFS(DataRegularSeason20242025!$AB$3:$AB$1315,DataRegularSeason20242025!$B$3:$B$1315, "&lt;=" &amp; $A154, DataRegularSeason20242025!$E$3:$E$1315, D$1)</f>
        <v>39</v>
      </c>
      <c r="E154" s="2">
        <f>SUMIFS(DataRegularSeason20242025!$AA$3:$AA$1315,DataRegularSeason20242025!$B$3:$B$1315, "&lt;=" &amp; $A154, DataRegularSeason20242025!$D$3:$D$1315, E$1)+SUMIFS(DataRegularSeason20242025!$AB$3:$AB$1315,DataRegularSeason20242025!$B$3:$B$1315, "&lt;=" &amp; $A154, DataRegularSeason20242025!$E$3:$E$1315, E$1)</f>
        <v>59</v>
      </c>
      <c r="F154" s="2">
        <f>SUMIFS(DataRegularSeason20242025!$AA$3:$AA$1315,DataRegularSeason20242025!$B$3:$B$1315, "&lt;=" &amp; $A154, DataRegularSeason20242025!$D$3:$D$1315, F$1)+SUMIFS(DataRegularSeason20242025!$AB$3:$AB$1315,DataRegularSeason20242025!$B$3:$B$1315, "&lt;=" &amp; $A154, DataRegularSeason20242025!$E$3:$E$1315, F$1)</f>
        <v>51</v>
      </c>
      <c r="G154" s="2">
        <f>SUMIFS(DataRegularSeason20242025!$AA$3:$AA$1315,DataRegularSeason20242025!$B$3:$B$1315, "&lt;=" &amp; $A154, DataRegularSeason20242025!$D$3:$D$1315, G$1)+SUMIFS(DataRegularSeason20242025!$AB$3:$AB$1315,DataRegularSeason20242025!$B$3:$B$1315, "&lt;=" &amp; $A154, DataRegularSeason20242025!$E$3:$E$1315, G$1)</f>
        <v>51</v>
      </c>
      <c r="H154" s="2">
        <f>SUMIFS(DataRegularSeason20242025!$AA$3:$AA$1315,DataRegularSeason20242025!$B$3:$B$1315, "&lt;=" &amp; $A154, DataRegularSeason20242025!$D$3:$D$1315, H$1)+SUMIFS(DataRegularSeason20242025!$AB$3:$AB$1315,DataRegularSeason20242025!$B$3:$B$1315, "&lt;=" &amp; $A154, DataRegularSeason20242025!$E$3:$E$1315, H$1)</f>
        <v>34</v>
      </c>
      <c r="I154" s="2">
        <f>SUMIFS(DataRegularSeason20242025!$AA$3:$AA$1315,DataRegularSeason20242025!$B$3:$B$1315, "&lt;=" &amp; $A154, DataRegularSeason20242025!$D$3:$D$1315, I$1)+SUMIFS(DataRegularSeason20242025!$AB$3:$AB$1315,DataRegularSeason20242025!$B$3:$B$1315, "&lt;=" &amp; $A154, DataRegularSeason20242025!$E$3:$E$1315, I$1)</f>
        <v>57</v>
      </c>
      <c r="J154" s="2">
        <f>SUMIFS(DataRegularSeason20242025!$AA$3:$AA$1315,DataRegularSeason20242025!$B$3:$B$1315, "&lt;=" &amp; $A154, DataRegularSeason20242025!$D$3:$D$1315, J$1)+SUMIFS(DataRegularSeason20242025!$AB$3:$AB$1315,DataRegularSeason20242025!$B$3:$B$1315, "&lt;=" &amp; $A154, DataRegularSeason20242025!$E$3:$E$1315, J$1)</f>
        <v>59</v>
      </c>
      <c r="K154" s="2">
        <f>SUMIFS(DataRegularSeason20242025!$AA$3:$AA$1315,DataRegularSeason20242025!$B$3:$B$1315, "&lt;=" &amp; $A154, DataRegularSeason20242025!$D$3:$D$1315, K$1)+SUMIFS(DataRegularSeason20242025!$AB$3:$AB$1315,DataRegularSeason20242025!$B$3:$B$1315, "&lt;=" &amp; $A154, DataRegularSeason20242025!$E$3:$E$1315, K$1)</f>
        <v>47</v>
      </c>
      <c r="L154" s="2">
        <f>SUMIFS(DataRegularSeason20242025!$AA$3:$AA$1315,DataRegularSeason20242025!$B$3:$B$1315, "&lt;=" &amp; $A154, DataRegularSeason20242025!$D$3:$D$1315, L$1)+SUMIFS(DataRegularSeason20242025!$AB$3:$AB$1315,DataRegularSeason20242025!$B$3:$B$1315, "&lt;=" &amp; $A154, DataRegularSeason20242025!$E$3:$E$1315, L$1)</f>
        <v>61</v>
      </c>
      <c r="M154" s="2">
        <f>SUMIFS(DataRegularSeason20242025!$AA$3:$AA$1315,DataRegularSeason20242025!$B$3:$B$1315, "&lt;=" &amp; $A154, DataRegularSeason20242025!$D$3:$D$1315, M$1)+SUMIFS(DataRegularSeason20242025!$AB$3:$AB$1315,DataRegularSeason20242025!$B$3:$B$1315, "&lt;=" &amp; $A154, DataRegularSeason20242025!$E$3:$E$1315, M$1)</f>
        <v>57</v>
      </c>
      <c r="N154" s="2">
        <f>SUMIFS(DataRegularSeason20242025!$AA$3:$AA$1315,DataRegularSeason20242025!$B$3:$B$1315, "&lt;=" &amp; $A154, DataRegularSeason20242025!$D$3:$D$1315, N$1)+SUMIFS(DataRegularSeason20242025!$AB$3:$AB$1315,DataRegularSeason20242025!$B$3:$B$1315, "&lt;=" &amp; $A154, DataRegularSeason20242025!$E$3:$E$1315, N$1)</f>
        <v>55</v>
      </c>
      <c r="O154" s="2">
        <f>SUMIFS(DataRegularSeason20242025!$AA$3:$AA$1315,DataRegularSeason20242025!$B$3:$B$1315, "&lt;=" &amp; $A154, DataRegularSeason20242025!$D$3:$D$1315, O$1)+SUMIFS(DataRegularSeason20242025!$AB$3:$AB$1315,DataRegularSeason20242025!$B$3:$B$1315, "&lt;=" &amp; $A154, DataRegularSeason20242025!$E$3:$E$1315, O$1)</f>
        <v>60</v>
      </c>
      <c r="P154" s="2">
        <f>SUMIFS(DataRegularSeason20242025!$AA$3:$AA$1315,DataRegularSeason20242025!$B$3:$B$1315, "&lt;=" &amp; $A154, DataRegularSeason20242025!$D$3:$D$1315, P$1)+SUMIFS(DataRegularSeason20242025!$AB$3:$AB$1315,DataRegularSeason20242025!$B$3:$B$1315, "&lt;=" &amp; $A154, DataRegularSeason20242025!$E$3:$E$1315, P$1)</f>
        <v>52</v>
      </c>
      <c r="Q154" s="2">
        <f>SUMIFS(DataRegularSeason20242025!$AA$3:$AA$1315,DataRegularSeason20242025!$B$3:$B$1315, "&lt;=" &amp; $A154, DataRegularSeason20242025!$D$3:$D$1315, Q$1)+SUMIFS(DataRegularSeason20242025!$AB$3:$AB$1315,DataRegularSeason20242025!$B$3:$B$1315, "&lt;=" &amp; $A154, DataRegularSeason20242025!$E$3:$E$1315, Q$1)</f>
        <v>58</v>
      </c>
      <c r="R154" s="2">
        <f>SUMIFS(DataRegularSeason20242025!$AA$3:$AA$1315,DataRegularSeason20242025!$B$3:$B$1315, "&lt;=" &amp; $A154, DataRegularSeason20242025!$D$3:$D$1315, R$1)+SUMIFS(DataRegularSeason20242025!$AB$3:$AB$1315,DataRegularSeason20242025!$B$3:$B$1315, "&lt;=" &amp; $A154, DataRegularSeason20242025!$E$3:$E$1315, R$1)</f>
        <v>41</v>
      </c>
      <c r="S154" s="2">
        <f>SUMIFS(DataRegularSeason20242025!$AA$3:$AA$1315,DataRegularSeason20242025!$B$3:$B$1315, "&lt;=" &amp; $A154, DataRegularSeason20242025!$D$3:$D$1315, S$1)+SUMIFS(DataRegularSeason20242025!$AB$3:$AB$1315,DataRegularSeason20242025!$B$3:$B$1315, "&lt;=" &amp; $A154, DataRegularSeason20242025!$E$3:$E$1315, S$1)</f>
        <v>45</v>
      </c>
      <c r="T154" s="2">
        <f>SUMIFS(DataRegularSeason20242025!$AA$3:$AA$1315,DataRegularSeason20242025!$B$3:$B$1315, "&lt;=" &amp; $A154, DataRegularSeason20242025!$D$3:$D$1315, T$1)+SUMIFS(DataRegularSeason20242025!$AB$3:$AB$1315,DataRegularSeason20242025!$B$3:$B$1315, "&lt;=" &amp; $A154, DataRegularSeason20242025!$E$3:$E$1315, T$1)</f>
        <v>50</v>
      </c>
      <c r="U154" s="2">
        <f>SUMIFS(DataRegularSeason20242025!$AA$3:$AA$1315,DataRegularSeason20242025!$B$3:$B$1315, "&lt;=" &amp; $A154, DataRegularSeason20242025!$D$3:$D$1315, U$1)+SUMIFS(DataRegularSeason20242025!$AB$3:$AB$1315,DataRegularSeason20242025!$B$3:$B$1315, "&lt;=" &amp; $A154, DataRegularSeason20242025!$E$3:$E$1315, U$1)</f>
        <v>52</v>
      </c>
      <c r="V154" s="2">
        <f>SUMIFS(DataRegularSeason20242025!$AA$3:$AA$1315,DataRegularSeason20242025!$B$3:$B$1315, "&lt;=" &amp; $A154, DataRegularSeason20242025!$D$3:$D$1315, V$1)+SUMIFS(DataRegularSeason20242025!$AB$3:$AB$1315,DataRegularSeason20242025!$B$3:$B$1315, "&lt;=" &amp; $A154, DataRegularSeason20242025!$E$3:$E$1315, V$1)</f>
        <v>50</v>
      </c>
      <c r="W154" s="2">
        <f>SUMIFS(DataRegularSeason20242025!$AA$3:$AA$1315,DataRegularSeason20242025!$B$3:$B$1315, "&lt;=" &amp; $A154, DataRegularSeason20242025!$D$3:$D$1315, W$1)+SUMIFS(DataRegularSeason20242025!$AB$3:$AB$1315,DataRegularSeason20242025!$B$3:$B$1315, "&lt;=" &amp; $A154, DataRegularSeason20242025!$E$3:$E$1315, W$1)</f>
        <v>48</v>
      </c>
      <c r="X154" s="2">
        <f>SUMIFS(DataRegularSeason20242025!$AA$3:$AA$1315,DataRegularSeason20242025!$B$3:$B$1315, "&lt;=" &amp; $A154, DataRegularSeason20242025!$D$3:$D$1315, X$1)+SUMIFS(DataRegularSeason20242025!$AB$3:$AB$1315,DataRegularSeason20242025!$B$3:$B$1315, "&lt;=" &amp; $A154, DataRegularSeason20242025!$E$3:$E$1315, X$1)</f>
        <v>45</v>
      </c>
      <c r="Y154" s="2">
        <f>SUMIFS(DataRegularSeason20242025!$AA$3:$AA$1315,DataRegularSeason20242025!$B$3:$B$1315, "&lt;=" &amp; $A154, DataRegularSeason20242025!$D$3:$D$1315, Y$1)+SUMIFS(DataRegularSeason20242025!$AB$3:$AB$1315,DataRegularSeason20242025!$B$3:$B$1315, "&lt;=" &amp; $A154, DataRegularSeason20242025!$E$3:$E$1315, Y$1)</f>
        <v>34</v>
      </c>
      <c r="Z154" s="2">
        <f>SUMIFS(DataRegularSeason20242025!$AA$3:$AA$1315,DataRegularSeason20242025!$B$3:$B$1315, "&lt;=" &amp; $A154, DataRegularSeason20242025!$D$3:$D$1315, Z$1)+SUMIFS(DataRegularSeason20242025!$AB$3:$AB$1315,DataRegularSeason20242025!$B$3:$B$1315, "&lt;=" &amp; $A154, DataRegularSeason20242025!$E$3:$E$1315, Z$1)</f>
        <v>50</v>
      </c>
      <c r="AA154" s="2">
        <f>SUMIFS(DataRegularSeason20242025!$AA$3:$AA$1315,DataRegularSeason20242025!$B$3:$B$1315, "&lt;=" &amp; $A154, DataRegularSeason20242025!$D$3:$D$1315, AA$1)+SUMIFS(DataRegularSeason20242025!$AB$3:$AB$1315,DataRegularSeason20242025!$B$3:$B$1315, "&lt;=" &amp; $A154, DataRegularSeason20242025!$E$3:$E$1315, AA$1)</f>
        <v>53</v>
      </c>
      <c r="AB154" s="2">
        <f>SUMIFS(DataRegularSeason20242025!$AA$3:$AA$1315,DataRegularSeason20242025!$B$3:$B$1315, "&lt;=" &amp; $A154, DataRegularSeason20242025!$D$3:$D$1315, AB$1)+SUMIFS(DataRegularSeason20242025!$AB$3:$AB$1315,DataRegularSeason20242025!$B$3:$B$1315, "&lt;=" &amp; $A154, DataRegularSeason20242025!$E$3:$E$1315, AB$1)</f>
        <v>60</v>
      </c>
      <c r="AC154" s="2">
        <f>SUMIFS(DataRegularSeason20242025!$AA$3:$AA$1315,DataRegularSeason20242025!$B$3:$B$1315, "&lt;=" &amp; $A154, DataRegularSeason20242025!$D$3:$D$1315, AC$1)+SUMIFS(DataRegularSeason20242025!$AB$3:$AB$1315,DataRegularSeason20242025!$B$3:$B$1315, "&lt;=" &amp; $A154, DataRegularSeason20242025!$E$3:$E$1315, AC$1)</f>
        <v>47</v>
      </c>
      <c r="AD154" s="2">
        <f>SUMIFS(DataRegularSeason20242025!$AA$3:$AA$1315,DataRegularSeason20242025!$B$3:$B$1315, "&lt;=" &amp; $A154, DataRegularSeason20242025!$D$3:$D$1315, AD$1)+SUMIFS(DataRegularSeason20242025!$AB$3:$AB$1315,DataRegularSeason20242025!$B$3:$B$1315, "&lt;=" &amp; $A154, DataRegularSeason20242025!$E$3:$E$1315, AD$1)</f>
        <v>50</v>
      </c>
      <c r="AE154" s="2">
        <f>SUMIFS(DataRegularSeason20242025!$AA$3:$AA$1315,DataRegularSeason20242025!$B$3:$B$1315, "&lt;=" &amp; $A154, DataRegularSeason20242025!$D$3:$D$1315, AE$1)+SUMIFS(DataRegularSeason20242025!$AB$3:$AB$1315,DataRegularSeason20242025!$B$3:$B$1315, "&lt;=" &amp; $A154, DataRegularSeason20242025!$E$3:$E$1315, AE$1)</f>
        <v>62</v>
      </c>
      <c r="AF154" s="2">
        <f>SUMIFS(DataRegularSeason20242025!$AA$3:$AA$1315,DataRegularSeason20242025!$B$3:$B$1315, "&lt;=" &amp; $A154, DataRegularSeason20242025!$D$3:$D$1315, AF$1)+SUMIFS(DataRegularSeason20242025!$AB$3:$AB$1315,DataRegularSeason20242025!$B$3:$B$1315, "&lt;=" &amp; $A154, DataRegularSeason20242025!$E$3:$E$1315, AF$1)</f>
        <v>65</v>
      </c>
      <c r="AG154" s="2">
        <f>SUMIFS(DataRegularSeason20242025!$AA$3:$AA$1315,DataRegularSeason20242025!$B$3:$B$1315, "&lt;=" &amp; $A154, DataRegularSeason20242025!$D$3:$D$1315, AG$1)+SUMIFS(DataRegularSeason20242025!$AB$3:$AB$1315,DataRegularSeason20242025!$B$3:$B$1315, "&lt;=" &amp; $A154, DataRegularSeason20242025!$E$3:$E$1315, AG$1)</f>
        <v>67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42</v>
      </c>
      <c r="C155" s="2">
        <f>SUMIFS(DataRegularSeason20242025!$AA$3:$AA$1315,DataRegularSeason20242025!$B$3:$B$1315, "&lt;=" &amp; $A155, DataRegularSeason20242025!$D$3:$D$1315, C$1)+SUMIFS(DataRegularSeason20242025!$AB$3:$AB$1315,DataRegularSeason20242025!$B$3:$B$1315, "&lt;=" &amp; $A155, DataRegularSeason20242025!$E$3:$E$1315, C$1)</f>
        <v>52</v>
      </c>
      <c r="D155" s="2">
        <f>SUMIFS(DataRegularSeason20242025!$AA$3:$AA$1315,DataRegularSeason20242025!$B$3:$B$1315, "&lt;=" &amp; $A155, DataRegularSeason20242025!$D$3:$D$1315, D$1)+SUMIFS(DataRegularSeason20242025!$AB$3:$AB$1315,DataRegularSeason20242025!$B$3:$B$1315, "&lt;=" &amp; $A155, DataRegularSeason20242025!$E$3:$E$1315, D$1)</f>
        <v>39</v>
      </c>
      <c r="E155" s="2">
        <f>SUMIFS(DataRegularSeason20242025!$AA$3:$AA$1315,DataRegularSeason20242025!$B$3:$B$1315, "&lt;=" &amp; $A155, DataRegularSeason20242025!$D$3:$D$1315, E$1)+SUMIFS(DataRegularSeason20242025!$AB$3:$AB$1315,DataRegularSeason20242025!$B$3:$B$1315, "&lt;=" &amp; $A155, DataRegularSeason20242025!$E$3:$E$1315, E$1)</f>
        <v>59</v>
      </c>
      <c r="F155" s="2">
        <f>SUMIFS(DataRegularSeason20242025!$AA$3:$AA$1315,DataRegularSeason20242025!$B$3:$B$1315, "&lt;=" &amp; $A155, DataRegularSeason20242025!$D$3:$D$1315, F$1)+SUMIFS(DataRegularSeason20242025!$AB$3:$AB$1315,DataRegularSeason20242025!$B$3:$B$1315, "&lt;=" &amp; $A155, DataRegularSeason20242025!$E$3:$E$1315, F$1)</f>
        <v>51</v>
      </c>
      <c r="G155" s="2">
        <f>SUMIFS(DataRegularSeason20242025!$AA$3:$AA$1315,DataRegularSeason20242025!$B$3:$B$1315, "&lt;=" &amp; $A155, DataRegularSeason20242025!$D$3:$D$1315, G$1)+SUMIFS(DataRegularSeason20242025!$AB$3:$AB$1315,DataRegularSeason20242025!$B$3:$B$1315, "&lt;=" &amp; $A155, DataRegularSeason20242025!$E$3:$E$1315, G$1)</f>
        <v>51</v>
      </c>
      <c r="H155" s="2">
        <f>SUMIFS(DataRegularSeason20242025!$AA$3:$AA$1315,DataRegularSeason20242025!$B$3:$B$1315, "&lt;=" &amp; $A155, DataRegularSeason20242025!$D$3:$D$1315, H$1)+SUMIFS(DataRegularSeason20242025!$AB$3:$AB$1315,DataRegularSeason20242025!$B$3:$B$1315, "&lt;=" &amp; $A155, DataRegularSeason20242025!$E$3:$E$1315, H$1)</f>
        <v>34</v>
      </c>
      <c r="I155" s="2">
        <f>SUMIFS(DataRegularSeason20242025!$AA$3:$AA$1315,DataRegularSeason20242025!$B$3:$B$1315, "&lt;=" &amp; $A155, DataRegularSeason20242025!$D$3:$D$1315, I$1)+SUMIFS(DataRegularSeason20242025!$AB$3:$AB$1315,DataRegularSeason20242025!$B$3:$B$1315, "&lt;=" &amp; $A155, DataRegularSeason20242025!$E$3:$E$1315, I$1)</f>
        <v>57</v>
      </c>
      <c r="J155" s="2">
        <f>SUMIFS(DataRegularSeason20242025!$AA$3:$AA$1315,DataRegularSeason20242025!$B$3:$B$1315, "&lt;=" &amp; $A155, DataRegularSeason20242025!$D$3:$D$1315, J$1)+SUMIFS(DataRegularSeason20242025!$AB$3:$AB$1315,DataRegularSeason20242025!$B$3:$B$1315, "&lt;=" &amp; $A155, DataRegularSeason20242025!$E$3:$E$1315, J$1)</f>
        <v>59</v>
      </c>
      <c r="K155" s="2">
        <f>SUMIFS(DataRegularSeason20242025!$AA$3:$AA$1315,DataRegularSeason20242025!$B$3:$B$1315, "&lt;=" &amp; $A155, DataRegularSeason20242025!$D$3:$D$1315, K$1)+SUMIFS(DataRegularSeason20242025!$AB$3:$AB$1315,DataRegularSeason20242025!$B$3:$B$1315, "&lt;=" &amp; $A155, DataRegularSeason20242025!$E$3:$E$1315, K$1)</f>
        <v>47</v>
      </c>
      <c r="L155" s="2">
        <f>SUMIFS(DataRegularSeason20242025!$AA$3:$AA$1315,DataRegularSeason20242025!$B$3:$B$1315, "&lt;=" &amp; $A155, DataRegularSeason20242025!$D$3:$D$1315, L$1)+SUMIFS(DataRegularSeason20242025!$AB$3:$AB$1315,DataRegularSeason20242025!$B$3:$B$1315, "&lt;=" &amp; $A155, DataRegularSeason20242025!$E$3:$E$1315, L$1)</f>
        <v>61</v>
      </c>
      <c r="M155" s="2">
        <f>SUMIFS(DataRegularSeason20242025!$AA$3:$AA$1315,DataRegularSeason20242025!$B$3:$B$1315, "&lt;=" &amp; $A155, DataRegularSeason20242025!$D$3:$D$1315, M$1)+SUMIFS(DataRegularSeason20242025!$AB$3:$AB$1315,DataRegularSeason20242025!$B$3:$B$1315, "&lt;=" &amp; $A155, DataRegularSeason20242025!$E$3:$E$1315, M$1)</f>
        <v>57</v>
      </c>
      <c r="N155" s="2">
        <f>SUMIFS(DataRegularSeason20242025!$AA$3:$AA$1315,DataRegularSeason20242025!$B$3:$B$1315, "&lt;=" &amp; $A155, DataRegularSeason20242025!$D$3:$D$1315, N$1)+SUMIFS(DataRegularSeason20242025!$AB$3:$AB$1315,DataRegularSeason20242025!$B$3:$B$1315, "&lt;=" &amp; $A155, DataRegularSeason20242025!$E$3:$E$1315, N$1)</f>
        <v>55</v>
      </c>
      <c r="O155" s="2">
        <f>SUMIFS(DataRegularSeason20242025!$AA$3:$AA$1315,DataRegularSeason20242025!$B$3:$B$1315, "&lt;=" &amp; $A155, DataRegularSeason20242025!$D$3:$D$1315, O$1)+SUMIFS(DataRegularSeason20242025!$AB$3:$AB$1315,DataRegularSeason20242025!$B$3:$B$1315, "&lt;=" &amp; $A155, DataRegularSeason20242025!$E$3:$E$1315, O$1)</f>
        <v>60</v>
      </c>
      <c r="P155" s="2">
        <f>SUMIFS(DataRegularSeason20242025!$AA$3:$AA$1315,DataRegularSeason20242025!$B$3:$B$1315, "&lt;=" &amp; $A155, DataRegularSeason20242025!$D$3:$D$1315, P$1)+SUMIFS(DataRegularSeason20242025!$AB$3:$AB$1315,DataRegularSeason20242025!$B$3:$B$1315, "&lt;=" &amp; $A155, DataRegularSeason20242025!$E$3:$E$1315, P$1)</f>
        <v>52</v>
      </c>
      <c r="Q155" s="2">
        <f>SUMIFS(DataRegularSeason20242025!$AA$3:$AA$1315,DataRegularSeason20242025!$B$3:$B$1315, "&lt;=" &amp; $A155, DataRegularSeason20242025!$D$3:$D$1315, Q$1)+SUMIFS(DataRegularSeason20242025!$AB$3:$AB$1315,DataRegularSeason20242025!$B$3:$B$1315, "&lt;=" &amp; $A155, DataRegularSeason20242025!$E$3:$E$1315, Q$1)</f>
        <v>58</v>
      </c>
      <c r="R155" s="2">
        <f>SUMIFS(DataRegularSeason20242025!$AA$3:$AA$1315,DataRegularSeason20242025!$B$3:$B$1315, "&lt;=" &amp; $A155, DataRegularSeason20242025!$D$3:$D$1315, R$1)+SUMIFS(DataRegularSeason20242025!$AB$3:$AB$1315,DataRegularSeason20242025!$B$3:$B$1315, "&lt;=" &amp; $A155, DataRegularSeason20242025!$E$3:$E$1315, R$1)</f>
        <v>41</v>
      </c>
      <c r="S155" s="2">
        <f>SUMIFS(DataRegularSeason20242025!$AA$3:$AA$1315,DataRegularSeason20242025!$B$3:$B$1315, "&lt;=" &amp; $A155, DataRegularSeason20242025!$D$3:$D$1315, S$1)+SUMIFS(DataRegularSeason20242025!$AB$3:$AB$1315,DataRegularSeason20242025!$B$3:$B$1315, "&lt;=" &amp; $A155, DataRegularSeason20242025!$E$3:$E$1315, S$1)</f>
        <v>45</v>
      </c>
      <c r="T155" s="2">
        <f>SUMIFS(DataRegularSeason20242025!$AA$3:$AA$1315,DataRegularSeason20242025!$B$3:$B$1315, "&lt;=" &amp; $A155, DataRegularSeason20242025!$D$3:$D$1315, T$1)+SUMIFS(DataRegularSeason20242025!$AB$3:$AB$1315,DataRegularSeason20242025!$B$3:$B$1315, "&lt;=" &amp; $A155, DataRegularSeason20242025!$E$3:$E$1315, T$1)</f>
        <v>50</v>
      </c>
      <c r="U155" s="2">
        <f>SUMIFS(DataRegularSeason20242025!$AA$3:$AA$1315,DataRegularSeason20242025!$B$3:$B$1315, "&lt;=" &amp; $A155, DataRegularSeason20242025!$D$3:$D$1315, U$1)+SUMIFS(DataRegularSeason20242025!$AB$3:$AB$1315,DataRegularSeason20242025!$B$3:$B$1315, "&lt;=" &amp; $A155, DataRegularSeason20242025!$E$3:$E$1315, U$1)</f>
        <v>52</v>
      </c>
      <c r="V155" s="2">
        <f>SUMIFS(DataRegularSeason20242025!$AA$3:$AA$1315,DataRegularSeason20242025!$B$3:$B$1315, "&lt;=" &amp; $A155, DataRegularSeason20242025!$D$3:$D$1315, V$1)+SUMIFS(DataRegularSeason20242025!$AB$3:$AB$1315,DataRegularSeason20242025!$B$3:$B$1315, "&lt;=" &amp; $A155, DataRegularSeason20242025!$E$3:$E$1315, V$1)</f>
        <v>50</v>
      </c>
      <c r="W155" s="2">
        <f>SUMIFS(DataRegularSeason20242025!$AA$3:$AA$1315,DataRegularSeason20242025!$B$3:$B$1315, "&lt;=" &amp; $A155, DataRegularSeason20242025!$D$3:$D$1315, W$1)+SUMIFS(DataRegularSeason20242025!$AB$3:$AB$1315,DataRegularSeason20242025!$B$3:$B$1315, "&lt;=" &amp; $A155, DataRegularSeason20242025!$E$3:$E$1315, W$1)</f>
        <v>48</v>
      </c>
      <c r="X155" s="2">
        <f>SUMIFS(DataRegularSeason20242025!$AA$3:$AA$1315,DataRegularSeason20242025!$B$3:$B$1315, "&lt;=" &amp; $A155, DataRegularSeason20242025!$D$3:$D$1315, X$1)+SUMIFS(DataRegularSeason20242025!$AB$3:$AB$1315,DataRegularSeason20242025!$B$3:$B$1315, "&lt;=" &amp; $A155, DataRegularSeason20242025!$E$3:$E$1315, X$1)</f>
        <v>45</v>
      </c>
      <c r="Y155" s="2">
        <f>SUMIFS(DataRegularSeason20242025!$AA$3:$AA$1315,DataRegularSeason20242025!$B$3:$B$1315, "&lt;=" &amp; $A155, DataRegularSeason20242025!$D$3:$D$1315, Y$1)+SUMIFS(DataRegularSeason20242025!$AB$3:$AB$1315,DataRegularSeason20242025!$B$3:$B$1315, "&lt;=" &amp; $A155, DataRegularSeason20242025!$E$3:$E$1315, Y$1)</f>
        <v>34</v>
      </c>
      <c r="Z155" s="2">
        <f>SUMIFS(DataRegularSeason20242025!$AA$3:$AA$1315,DataRegularSeason20242025!$B$3:$B$1315, "&lt;=" &amp; $A155, DataRegularSeason20242025!$D$3:$D$1315, Z$1)+SUMIFS(DataRegularSeason20242025!$AB$3:$AB$1315,DataRegularSeason20242025!$B$3:$B$1315, "&lt;=" &amp; $A155, DataRegularSeason20242025!$E$3:$E$1315, Z$1)</f>
        <v>50</v>
      </c>
      <c r="AA155" s="2">
        <f>SUMIFS(DataRegularSeason20242025!$AA$3:$AA$1315,DataRegularSeason20242025!$B$3:$B$1315, "&lt;=" &amp; $A155, DataRegularSeason20242025!$D$3:$D$1315, AA$1)+SUMIFS(DataRegularSeason20242025!$AB$3:$AB$1315,DataRegularSeason20242025!$B$3:$B$1315, "&lt;=" &amp; $A155, DataRegularSeason20242025!$E$3:$E$1315, AA$1)</f>
        <v>53</v>
      </c>
      <c r="AB155" s="2">
        <f>SUMIFS(DataRegularSeason20242025!$AA$3:$AA$1315,DataRegularSeason20242025!$B$3:$B$1315, "&lt;=" &amp; $A155, DataRegularSeason20242025!$D$3:$D$1315, AB$1)+SUMIFS(DataRegularSeason20242025!$AB$3:$AB$1315,DataRegularSeason20242025!$B$3:$B$1315, "&lt;=" &amp; $A155, DataRegularSeason20242025!$E$3:$E$1315, AB$1)</f>
        <v>60</v>
      </c>
      <c r="AC155" s="2">
        <f>SUMIFS(DataRegularSeason20242025!$AA$3:$AA$1315,DataRegularSeason20242025!$B$3:$B$1315, "&lt;=" &amp; $A155, DataRegularSeason20242025!$D$3:$D$1315, AC$1)+SUMIFS(DataRegularSeason20242025!$AB$3:$AB$1315,DataRegularSeason20242025!$B$3:$B$1315, "&lt;=" &amp; $A155, DataRegularSeason20242025!$E$3:$E$1315, AC$1)</f>
        <v>47</v>
      </c>
      <c r="AD155" s="2">
        <f>SUMIFS(DataRegularSeason20242025!$AA$3:$AA$1315,DataRegularSeason20242025!$B$3:$B$1315, "&lt;=" &amp; $A155, DataRegularSeason20242025!$D$3:$D$1315, AD$1)+SUMIFS(DataRegularSeason20242025!$AB$3:$AB$1315,DataRegularSeason20242025!$B$3:$B$1315, "&lt;=" &amp; $A155, DataRegularSeason20242025!$E$3:$E$1315, AD$1)</f>
        <v>50</v>
      </c>
      <c r="AE155" s="2">
        <f>SUMIFS(DataRegularSeason20242025!$AA$3:$AA$1315,DataRegularSeason20242025!$B$3:$B$1315, "&lt;=" &amp; $A155, DataRegularSeason20242025!$D$3:$D$1315, AE$1)+SUMIFS(DataRegularSeason20242025!$AB$3:$AB$1315,DataRegularSeason20242025!$B$3:$B$1315, "&lt;=" &amp; $A155, DataRegularSeason20242025!$E$3:$E$1315, AE$1)</f>
        <v>62</v>
      </c>
      <c r="AF155" s="2">
        <f>SUMIFS(DataRegularSeason20242025!$AA$3:$AA$1315,DataRegularSeason20242025!$B$3:$B$1315, "&lt;=" &amp; $A155, DataRegularSeason20242025!$D$3:$D$1315, AF$1)+SUMIFS(DataRegularSeason20242025!$AB$3:$AB$1315,DataRegularSeason20242025!$B$3:$B$1315, "&lt;=" &amp; $A155, DataRegularSeason20242025!$E$3:$E$1315, AF$1)</f>
        <v>65</v>
      </c>
      <c r="AG155" s="2">
        <f>SUMIFS(DataRegularSeason20242025!$AA$3:$AA$1315,DataRegularSeason20242025!$B$3:$B$1315, "&lt;=" &amp; $A155, DataRegularSeason20242025!$D$3:$D$1315, AG$1)+SUMIFS(DataRegularSeason20242025!$AB$3:$AB$1315,DataRegularSeason20242025!$B$3:$B$1315, "&lt;=" &amp; $A155, DataRegularSeason20242025!$E$3:$E$1315, AG$1)</f>
        <v>67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42</v>
      </c>
      <c r="C156" s="2">
        <f>SUMIFS(DataRegularSeason20242025!$AA$3:$AA$1315,DataRegularSeason20242025!$B$3:$B$1315, "&lt;=" &amp; $A156, DataRegularSeason20242025!$D$3:$D$1315, C$1)+SUMIFS(DataRegularSeason20242025!$AB$3:$AB$1315,DataRegularSeason20242025!$B$3:$B$1315, "&lt;=" &amp; $A156, DataRegularSeason20242025!$E$3:$E$1315, C$1)</f>
        <v>52</v>
      </c>
      <c r="D156" s="2">
        <f>SUMIFS(DataRegularSeason20242025!$AA$3:$AA$1315,DataRegularSeason20242025!$B$3:$B$1315, "&lt;=" &amp; $A156, DataRegularSeason20242025!$D$3:$D$1315, D$1)+SUMIFS(DataRegularSeason20242025!$AB$3:$AB$1315,DataRegularSeason20242025!$B$3:$B$1315, "&lt;=" &amp; $A156, DataRegularSeason20242025!$E$3:$E$1315, D$1)</f>
        <v>39</v>
      </c>
      <c r="E156" s="2">
        <f>SUMIFS(DataRegularSeason20242025!$AA$3:$AA$1315,DataRegularSeason20242025!$B$3:$B$1315, "&lt;=" &amp; $A156, DataRegularSeason20242025!$D$3:$D$1315, E$1)+SUMIFS(DataRegularSeason20242025!$AB$3:$AB$1315,DataRegularSeason20242025!$B$3:$B$1315, "&lt;=" &amp; $A156, DataRegularSeason20242025!$E$3:$E$1315, E$1)</f>
        <v>59</v>
      </c>
      <c r="F156" s="2">
        <f>SUMIFS(DataRegularSeason20242025!$AA$3:$AA$1315,DataRegularSeason20242025!$B$3:$B$1315, "&lt;=" &amp; $A156, DataRegularSeason20242025!$D$3:$D$1315, F$1)+SUMIFS(DataRegularSeason20242025!$AB$3:$AB$1315,DataRegularSeason20242025!$B$3:$B$1315, "&lt;=" &amp; $A156, DataRegularSeason20242025!$E$3:$E$1315, F$1)</f>
        <v>51</v>
      </c>
      <c r="G156" s="2">
        <f>SUMIFS(DataRegularSeason20242025!$AA$3:$AA$1315,DataRegularSeason20242025!$B$3:$B$1315, "&lt;=" &amp; $A156, DataRegularSeason20242025!$D$3:$D$1315, G$1)+SUMIFS(DataRegularSeason20242025!$AB$3:$AB$1315,DataRegularSeason20242025!$B$3:$B$1315, "&lt;=" &amp; $A156, DataRegularSeason20242025!$E$3:$E$1315, G$1)</f>
        <v>51</v>
      </c>
      <c r="H156" s="2">
        <f>SUMIFS(DataRegularSeason20242025!$AA$3:$AA$1315,DataRegularSeason20242025!$B$3:$B$1315, "&lt;=" &amp; $A156, DataRegularSeason20242025!$D$3:$D$1315, H$1)+SUMIFS(DataRegularSeason20242025!$AB$3:$AB$1315,DataRegularSeason20242025!$B$3:$B$1315, "&lt;=" &amp; $A156, DataRegularSeason20242025!$E$3:$E$1315, H$1)</f>
        <v>34</v>
      </c>
      <c r="I156" s="2">
        <f>SUMIFS(DataRegularSeason20242025!$AA$3:$AA$1315,DataRegularSeason20242025!$B$3:$B$1315, "&lt;=" &amp; $A156, DataRegularSeason20242025!$D$3:$D$1315, I$1)+SUMIFS(DataRegularSeason20242025!$AB$3:$AB$1315,DataRegularSeason20242025!$B$3:$B$1315, "&lt;=" &amp; $A156, DataRegularSeason20242025!$E$3:$E$1315, I$1)</f>
        <v>57</v>
      </c>
      <c r="J156" s="2">
        <f>SUMIFS(DataRegularSeason20242025!$AA$3:$AA$1315,DataRegularSeason20242025!$B$3:$B$1315, "&lt;=" &amp; $A156, DataRegularSeason20242025!$D$3:$D$1315, J$1)+SUMIFS(DataRegularSeason20242025!$AB$3:$AB$1315,DataRegularSeason20242025!$B$3:$B$1315, "&lt;=" &amp; $A156, DataRegularSeason20242025!$E$3:$E$1315, J$1)</f>
        <v>59</v>
      </c>
      <c r="K156" s="2">
        <f>SUMIFS(DataRegularSeason20242025!$AA$3:$AA$1315,DataRegularSeason20242025!$B$3:$B$1315, "&lt;=" &amp; $A156, DataRegularSeason20242025!$D$3:$D$1315, K$1)+SUMIFS(DataRegularSeason20242025!$AB$3:$AB$1315,DataRegularSeason20242025!$B$3:$B$1315, "&lt;=" &amp; $A156, DataRegularSeason20242025!$E$3:$E$1315, K$1)</f>
        <v>47</v>
      </c>
      <c r="L156" s="2">
        <f>SUMIFS(DataRegularSeason20242025!$AA$3:$AA$1315,DataRegularSeason20242025!$B$3:$B$1315, "&lt;=" &amp; $A156, DataRegularSeason20242025!$D$3:$D$1315, L$1)+SUMIFS(DataRegularSeason20242025!$AB$3:$AB$1315,DataRegularSeason20242025!$B$3:$B$1315, "&lt;=" &amp; $A156, DataRegularSeason20242025!$E$3:$E$1315, L$1)</f>
        <v>61</v>
      </c>
      <c r="M156" s="2">
        <f>SUMIFS(DataRegularSeason20242025!$AA$3:$AA$1315,DataRegularSeason20242025!$B$3:$B$1315, "&lt;=" &amp; $A156, DataRegularSeason20242025!$D$3:$D$1315, M$1)+SUMIFS(DataRegularSeason20242025!$AB$3:$AB$1315,DataRegularSeason20242025!$B$3:$B$1315, "&lt;=" &amp; $A156, DataRegularSeason20242025!$E$3:$E$1315, M$1)</f>
        <v>57</v>
      </c>
      <c r="N156" s="2">
        <f>SUMIFS(DataRegularSeason20242025!$AA$3:$AA$1315,DataRegularSeason20242025!$B$3:$B$1315, "&lt;=" &amp; $A156, DataRegularSeason20242025!$D$3:$D$1315, N$1)+SUMIFS(DataRegularSeason20242025!$AB$3:$AB$1315,DataRegularSeason20242025!$B$3:$B$1315, "&lt;=" &amp; $A156, DataRegularSeason20242025!$E$3:$E$1315, N$1)</f>
        <v>55</v>
      </c>
      <c r="O156" s="2">
        <f>SUMIFS(DataRegularSeason20242025!$AA$3:$AA$1315,DataRegularSeason20242025!$B$3:$B$1315, "&lt;=" &amp; $A156, DataRegularSeason20242025!$D$3:$D$1315, O$1)+SUMIFS(DataRegularSeason20242025!$AB$3:$AB$1315,DataRegularSeason20242025!$B$3:$B$1315, "&lt;=" &amp; $A156, DataRegularSeason20242025!$E$3:$E$1315, O$1)</f>
        <v>60</v>
      </c>
      <c r="P156" s="2">
        <f>SUMIFS(DataRegularSeason20242025!$AA$3:$AA$1315,DataRegularSeason20242025!$B$3:$B$1315, "&lt;=" &amp; $A156, DataRegularSeason20242025!$D$3:$D$1315, P$1)+SUMIFS(DataRegularSeason20242025!$AB$3:$AB$1315,DataRegularSeason20242025!$B$3:$B$1315, "&lt;=" &amp; $A156, DataRegularSeason20242025!$E$3:$E$1315, P$1)</f>
        <v>52</v>
      </c>
      <c r="Q156" s="2">
        <f>SUMIFS(DataRegularSeason20242025!$AA$3:$AA$1315,DataRegularSeason20242025!$B$3:$B$1315, "&lt;=" &amp; $A156, DataRegularSeason20242025!$D$3:$D$1315, Q$1)+SUMIFS(DataRegularSeason20242025!$AB$3:$AB$1315,DataRegularSeason20242025!$B$3:$B$1315, "&lt;=" &amp; $A156, DataRegularSeason20242025!$E$3:$E$1315, Q$1)</f>
        <v>58</v>
      </c>
      <c r="R156" s="2">
        <f>SUMIFS(DataRegularSeason20242025!$AA$3:$AA$1315,DataRegularSeason20242025!$B$3:$B$1315, "&lt;=" &amp; $A156, DataRegularSeason20242025!$D$3:$D$1315, R$1)+SUMIFS(DataRegularSeason20242025!$AB$3:$AB$1315,DataRegularSeason20242025!$B$3:$B$1315, "&lt;=" &amp; $A156, DataRegularSeason20242025!$E$3:$E$1315, R$1)</f>
        <v>41</v>
      </c>
      <c r="S156" s="2">
        <f>SUMIFS(DataRegularSeason20242025!$AA$3:$AA$1315,DataRegularSeason20242025!$B$3:$B$1315, "&lt;=" &amp; $A156, DataRegularSeason20242025!$D$3:$D$1315, S$1)+SUMIFS(DataRegularSeason20242025!$AB$3:$AB$1315,DataRegularSeason20242025!$B$3:$B$1315, "&lt;=" &amp; $A156, DataRegularSeason20242025!$E$3:$E$1315, S$1)</f>
        <v>45</v>
      </c>
      <c r="T156" s="2">
        <f>SUMIFS(DataRegularSeason20242025!$AA$3:$AA$1315,DataRegularSeason20242025!$B$3:$B$1315, "&lt;=" &amp; $A156, DataRegularSeason20242025!$D$3:$D$1315, T$1)+SUMIFS(DataRegularSeason20242025!$AB$3:$AB$1315,DataRegularSeason20242025!$B$3:$B$1315, "&lt;=" &amp; $A156, DataRegularSeason20242025!$E$3:$E$1315, T$1)</f>
        <v>50</v>
      </c>
      <c r="U156" s="2">
        <f>SUMIFS(DataRegularSeason20242025!$AA$3:$AA$1315,DataRegularSeason20242025!$B$3:$B$1315, "&lt;=" &amp; $A156, DataRegularSeason20242025!$D$3:$D$1315, U$1)+SUMIFS(DataRegularSeason20242025!$AB$3:$AB$1315,DataRegularSeason20242025!$B$3:$B$1315, "&lt;=" &amp; $A156, DataRegularSeason20242025!$E$3:$E$1315, U$1)</f>
        <v>52</v>
      </c>
      <c r="V156" s="2">
        <f>SUMIFS(DataRegularSeason20242025!$AA$3:$AA$1315,DataRegularSeason20242025!$B$3:$B$1315, "&lt;=" &amp; $A156, DataRegularSeason20242025!$D$3:$D$1315, V$1)+SUMIFS(DataRegularSeason20242025!$AB$3:$AB$1315,DataRegularSeason20242025!$B$3:$B$1315, "&lt;=" &amp; $A156, DataRegularSeason20242025!$E$3:$E$1315, V$1)</f>
        <v>50</v>
      </c>
      <c r="W156" s="2">
        <f>SUMIFS(DataRegularSeason20242025!$AA$3:$AA$1315,DataRegularSeason20242025!$B$3:$B$1315, "&lt;=" &amp; $A156, DataRegularSeason20242025!$D$3:$D$1315, W$1)+SUMIFS(DataRegularSeason20242025!$AB$3:$AB$1315,DataRegularSeason20242025!$B$3:$B$1315, "&lt;=" &amp; $A156, DataRegularSeason20242025!$E$3:$E$1315, W$1)</f>
        <v>48</v>
      </c>
      <c r="X156" s="2">
        <f>SUMIFS(DataRegularSeason20242025!$AA$3:$AA$1315,DataRegularSeason20242025!$B$3:$B$1315, "&lt;=" &amp; $A156, DataRegularSeason20242025!$D$3:$D$1315, X$1)+SUMIFS(DataRegularSeason20242025!$AB$3:$AB$1315,DataRegularSeason20242025!$B$3:$B$1315, "&lt;=" &amp; $A156, DataRegularSeason20242025!$E$3:$E$1315, X$1)</f>
        <v>45</v>
      </c>
      <c r="Y156" s="2">
        <f>SUMIFS(DataRegularSeason20242025!$AA$3:$AA$1315,DataRegularSeason20242025!$B$3:$B$1315, "&lt;=" &amp; $A156, DataRegularSeason20242025!$D$3:$D$1315, Y$1)+SUMIFS(DataRegularSeason20242025!$AB$3:$AB$1315,DataRegularSeason20242025!$B$3:$B$1315, "&lt;=" &amp; $A156, DataRegularSeason20242025!$E$3:$E$1315, Y$1)</f>
        <v>34</v>
      </c>
      <c r="Z156" s="2">
        <f>SUMIFS(DataRegularSeason20242025!$AA$3:$AA$1315,DataRegularSeason20242025!$B$3:$B$1315, "&lt;=" &amp; $A156, DataRegularSeason20242025!$D$3:$D$1315, Z$1)+SUMIFS(DataRegularSeason20242025!$AB$3:$AB$1315,DataRegularSeason20242025!$B$3:$B$1315, "&lt;=" &amp; $A156, DataRegularSeason20242025!$E$3:$E$1315, Z$1)</f>
        <v>50</v>
      </c>
      <c r="AA156" s="2">
        <f>SUMIFS(DataRegularSeason20242025!$AA$3:$AA$1315,DataRegularSeason20242025!$B$3:$B$1315, "&lt;=" &amp; $A156, DataRegularSeason20242025!$D$3:$D$1315, AA$1)+SUMIFS(DataRegularSeason20242025!$AB$3:$AB$1315,DataRegularSeason20242025!$B$3:$B$1315, "&lt;=" &amp; $A156, DataRegularSeason20242025!$E$3:$E$1315, AA$1)</f>
        <v>53</v>
      </c>
      <c r="AB156" s="2">
        <f>SUMIFS(DataRegularSeason20242025!$AA$3:$AA$1315,DataRegularSeason20242025!$B$3:$B$1315, "&lt;=" &amp; $A156, DataRegularSeason20242025!$D$3:$D$1315, AB$1)+SUMIFS(DataRegularSeason20242025!$AB$3:$AB$1315,DataRegularSeason20242025!$B$3:$B$1315, "&lt;=" &amp; $A156, DataRegularSeason20242025!$E$3:$E$1315, AB$1)</f>
        <v>60</v>
      </c>
      <c r="AC156" s="2">
        <f>SUMIFS(DataRegularSeason20242025!$AA$3:$AA$1315,DataRegularSeason20242025!$B$3:$B$1315, "&lt;=" &amp; $A156, DataRegularSeason20242025!$D$3:$D$1315, AC$1)+SUMIFS(DataRegularSeason20242025!$AB$3:$AB$1315,DataRegularSeason20242025!$B$3:$B$1315, "&lt;=" &amp; $A156, DataRegularSeason20242025!$E$3:$E$1315, AC$1)</f>
        <v>47</v>
      </c>
      <c r="AD156" s="2">
        <f>SUMIFS(DataRegularSeason20242025!$AA$3:$AA$1315,DataRegularSeason20242025!$B$3:$B$1315, "&lt;=" &amp; $A156, DataRegularSeason20242025!$D$3:$D$1315, AD$1)+SUMIFS(DataRegularSeason20242025!$AB$3:$AB$1315,DataRegularSeason20242025!$B$3:$B$1315, "&lt;=" &amp; $A156, DataRegularSeason20242025!$E$3:$E$1315, AD$1)</f>
        <v>50</v>
      </c>
      <c r="AE156" s="2">
        <f>SUMIFS(DataRegularSeason20242025!$AA$3:$AA$1315,DataRegularSeason20242025!$B$3:$B$1315, "&lt;=" &amp; $A156, DataRegularSeason20242025!$D$3:$D$1315, AE$1)+SUMIFS(DataRegularSeason20242025!$AB$3:$AB$1315,DataRegularSeason20242025!$B$3:$B$1315, "&lt;=" &amp; $A156, DataRegularSeason20242025!$E$3:$E$1315, AE$1)</f>
        <v>62</v>
      </c>
      <c r="AF156" s="2">
        <f>SUMIFS(DataRegularSeason20242025!$AA$3:$AA$1315,DataRegularSeason20242025!$B$3:$B$1315, "&lt;=" &amp; $A156, DataRegularSeason20242025!$D$3:$D$1315, AF$1)+SUMIFS(DataRegularSeason20242025!$AB$3:$AB$1315,DataRegularSeason20242025!$B$3:$B$1315, "&lt;=" &amp; $A156, DataRegularSeason20242025!$E$3:$E$1315, AF$1)</f>
        <v>65</v>
      </c>
      <c r="AG156" s="2">
        <f>SUMIFS(DataRegularSeason20242025!$AA$3:$AA$1315,DataRegularSeason20242025!$B$3:$B$1315, "&lt;=" &amp; $A156, DataRegularSeason20242025!$D$3:$D$1315, AG$1)+SUMIFS(DataRegularSeason20242025!$AB$3:$AB$1315,DataRegularSeason20242025!$B$3:$B$1315, "&lt;=" &amp; $A156, DataRegularSeason20242025!$E$3:$E$1315, AG$1)</f>
        <v>67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42</v>
      </c>
      <c r="C157" s="2">
        <f>SUMIFS(DataRegularSeason20242025!$AA$3:$AA$1315,DataRegularSeason20242025!$B$3:$B$1315, "&lt;=" &amp; $A157, DataRegularSeason20242025!$D$3:$D$1315, C$1)+SUMIFS(DataRegularSeason20242025!$AB$3:$AB$1315,DataRegularSeason20242025!$B$3:$B$1315, "&lt;=" &amp; $A157, DataRegularSeason20242025!$E$3:$E$1315, C$1)</f>
        <v>52</v>
      </c>
      <c r="D157" s="2">
        <f>SUMIFS(DataRegularSeason20242025!$AA$3:$AA$1315,DataRegularSeason20242025!$B$3:$B$1315, "&lt;=" &amp; $A157, DataRegularSeason20242025!$D$3:$D$1315, D$1)+SUMIFS(DataRegularSeason20242025!$AB$3:$AB$1315,DataRegularSeason20242025!$B$3:$B$1315, "&lt;=" &amp; $A157, DataRegularSeason20242025!$E$3:$E$1315, D$1)</f>
        <v>39</v>
      </c>
      <c r="E157" s="2">
        <f>SUMIFS(DataRegularSeason20242025!$AA$3:$AA$1315,DataRegularSeason20242025!$B$3:$B$1315, "&lt;=" &amp; $A157, DataRegularSeason20242025!$D$3:$D$1315, E$1)+SUMIFS(DataRegularSeason20242025!$AB$3:$AB$1315,DataRegularSeason20242025!$B$3:$B$1315, "&lt;=" &amp; $A157, DataRegularSeason20242025!$E$3:$E$1315, E$1)</f>
        <v>59</v>
      </c>
      <c r="F157" s="2">
        <f>SUMIFS(DataRegularSeason20242025!$AA$3:$AA$1315,DataRegularSeason20242025!$B$3:$B$1315, "&lt;=" &amp; $A157, DataRegularSeason20242025!$D$3:$D$1315, F$1)+SUMIFS(DataRegularSeason20242025!$AB$3:$AB$1315,DataRegularSeason20242025!$B$3:$B$1315, "&lt;=" &amp; $A157, DataRegularSeason20242025!$E$3:$E$1315, F$1)</f>
        <v>51</v>
      </c>
      <c r="G157" s="2">
        <f>SUMIFS(DataRegularSeason20242025!$AA$3:$AA$1315,DataRegularSeason20242025!$B$3:$B$1315, "&lt;=" &amp; $A157, DataRegularSeason20242025!$D$3:$D$1315, G$1)+SUMIFS(DataRegularSeason20242025!$AB$3:$AB$1315,DataRegularSeason20242025!$B$3:$B$1315, "&lt;=" &amp; $A157, DataRegularSeason20242025!$E$3:$E$1315, G$1)</f>
        <v>51</v>
      </c>
      <c r="H157" s="2">
        <f>SUMIFS(DataRegularSeason20242025!$AA$3:$AA$1315,DataRegularSeason20242025!$B$3:$B$1315, "&lt;=" &amp; $A157, DataRegularSeason20242025!$D$3:$D$1315, H$1)+SUMIFS(DataRegularSeason20242025!$AB$3:$AB$1315,DataRegularSeason20242025!$B$3:$B$1315, "&lt;=" &amp; $A157, DataRegularSeason20242025!$E$3:$E$1315, H$1)</f>
        <v>34</v>
      </c>
      <c r="I157" s="2">
        <f>SUMIFS(DataRegularSeason20242025!$AA$3:$AA$1315,DataRegularSeason20242025!$B$3:$B$1315, "&lt;=" &amp; $A157, DataRegularSeason20242025!$D$3:$D$1315, I$1)+SUMIFS(DataRegularSeason20242025!$AB$3:$AB$1315,DataRegularSeason20242025!$B$3:$B$1315, "&lt;=" &amp; $A157, DataRegularSeason20242025!$E$3:$E$1315, I$1)</f>
        <v>57</v>
      </c>
      <c r="J157" s="2">
        <f>SUMIFS(DataRegularSeason20242025!$AA$3:$AA$1315,DataRegularSeason20242025!$B$3:$B$1315, "&lt;=" &amp; $A157, DataRegularSeason20242025!$D$3:$D$1315, J$1)+SUMIFS(DataRegularSeason20242025!$AB$3:$AB$1315,DataRegularSeason20242025!$B$3:$B$1315, "&lt;=" &amp; $A157, DataRegularSeason20242025!$E$3:$E$1315, J$1)</f>
        <v>59</v>
      </c>
      <c r="K157" s="2">
        <f>SUMIFS(DataRegularSeason20242025!$AA$3:$AA$1315,DataRegularSeason20242025!$B$3:$B$1315, "&lt;=" &amp; $A157, DataRegularSeason20242025!$D$3:$D$1315, K$1)+SUMIFS(DataRegularSeason20242025!$AB$3:$AB$1315,DataRegularSeason20242025!$B$3:$B$1315, "&lt;=" &amp; $A157, DataRegularSeason20242025!$E$3:$E$1315, K$1)</f>
        <v>47</v>
      </c>
      <c r="L157" s="2">
        <f>SUMIFS(DataRegularSeason20242025!$AA$3:$AA$1315,DataRegularSeason20242025!$B$3:$B$1315, "&lt;=" &amp; $A157, DataRegularSeason20242025!$D$3:$D$1315, L$1)+SUMIFS(DataRegularSeason20242025!$AB$3:$AB$1315,DataRegularSeason20242025!$B$3:$B$1315, "&lt;=" &amp; $A157, DataRegularSeason20242025!$E$3:$E$1315, L$1)</f>
        <v>61</v>
      </c>
      <c r="M157" s="2">
        <f>SUMIFS(DataRegularSeason20242025!$AA$3:$AA$1315,DataRegularSeason20242025!$B$3:$B$1315, "&lt;=" &amp; $A157, DataRegularSeason20242025!$D$3:$D$1315, M$1)+SUMIFS(DataRegularSeason20242025!$AB$3:$AB$1315,DataRegularSeason20242025!$B$3:$B$1315, "&lt;=" &amp; $A157, DataRegularSeason20242025!$E$3:$E$1315, M$1)</f>
        <v>57</v>
      </c>
      <c r="N157" s="2">
        <f>SUMIFS(DataRegularSeason20242025!$AA$3:$AA$1315,DataRegularSeason20242025!$B$3:$B$1315, "&lt;=" &amp; $A157, DataRegularSeason20242025!$D$3:$D$1315, N$1)+SUMIFS(DataRegularSeason20242025!$AB$3:$AB$1315,DataRegularSeason20242025!$B$3:$B$1315, "&lt;=" &amp; $A157, DataRegularSeason20242025!$E$3:$E$1315, N$1)</f>
        <v>55</v>
      </c>
      <c r="O157" s="2">
        <f>SUMIFS(DataRegularSeason20242025!$AA$3:$AA$1315,DataRegularSeason20242025!$B$3:$B$1315, "&lt;=" &amp; $A157, DataRegularSeason20242025!$D$3:$D$1315, O$1)+SUMIFS(DataRegularSeason20242025!$AB$3:$AB$1315,DataRegularSeason20242025!$B$3:$B$1315, "&lt;=" &amp; $A157, DataRegularSeason20242025!$E$3:$E$1315, O$1)</f>
        <v>60</v>
      </c>
      <c r="P157" s="2">
        <f>SUMIFS(DataRegularSeason20242025!$AA$3:$AA$1315,DataRegularSeason20242025!$B$3:$B$1315, "&lt;=" &amp; $A157, DataRegularSeason20242025!$D$3:$D$1315, P$1)+SUMIFS(DataRegularSeason20242025!$AB$3:$AB$1315,DataRegularSeason20242025!$B$3:$B$1315, "&lt;=" &amp; $A157, DataRegularSeason20242025!$E$3:$E$1315, P$1)</f>
        <v>52</v>
      </c>
      <c r="Q157" s="2">
        <f>SUMIFS(DataRegularSeason20242025!$AA$3:$AA$1315,DataRegularSeason20242025!$B$3:$B$1315, "&lt;=" &amp; $A157, DataRegularSeason20242025!$D$3:$D$1315, Q$1)+SUMIFS(DataRegularSeason20242025!$AB$3:$AB$1315,DataRegularSeason20242025!$B$3:$B$1315, "&lt;=" &amp; $A157, DataRegularSeason20242025!$E$3:$E$1315, Q$1)</f>
        <v>58</v>
      </c>
      <c r="R157" s="2">
        <f>SUMIFS(DataRegularSeason20242025!$AA$3:$AA$1315,DataRegularSeason20242025!$B$3:$B$1315, "&lt;=" &amp; $A157, DataRegularSeason20242025!$D$3:$D$1315, R$1)+SUMIFS(DataRegularSeason20242025!$AB$3:$AB$1315,DataRegularSeason20242025!$B$3:$B$1315, "&lt;=" &amp; $A157, DataRegularSeason20242025!$E$3:$E$1315, R$1)</f>
        <v>41</v>
      </c>
      <c r="S157" s="2">
        <f>SUMIFS(DataRegularSeason20242025!$AA$3:$AA$1315,DataRegularSeason20242025!$B$3:$B$1315, "&lt;=" &amp; $A157, DataRegularSeason20242025!$D$3:$D$1315, S$1)+SUMIFS(DataRegularSeason20242025!$AB$3:$AB$1315,DataRegularSeason20242025!$B$3:$B$1315, "&lt;=" &amp; $A157, DataRegularSeason20242025!$E$3:$E$1315, S$1)</f>
        <v>45</v>
      </c>
      <c r="T157" s="2">
        <f>SUMIFS(DataRegularSeason20242025!$AA$3:$AA$1315,DataRegularSeason20242025!$B$3:$B$1315, "&lt;=" &amp; $A157, DataRegularSeason20242025!$D$3:$D$1315, T$1)+SUMIFS(DataRegularSeason20242025!$AB$3:$AB$1315,DataRegularSeason20242025!$B$3:$B$1315, "&lt;=" &amp; $A157, DataRegularSeason20242025!$E$3:$E$1315, T$1)</f>
        <v>50</v>
      </c>
      <c r="U157" s="2">
        <f>SUMIFS(DataRegularSeason20242025!$AA$3:$AA$1315,DataRegularSeason20242025!$B$3:$B$1315, "&lt;=" &amp; $A157, DataRegularSeason20242025!$D$3:$D$1315, U$1)+SUMIFS(DataRegularSeason20242025!$AB$3:$AB$1315,DataRegularSeason20242025!$B$3:$B$1315, "&lt;=" &amp; $A157, DataRegularSeason20242025!$E$3:$E$1315, U$1)</f>
        <v>52</v>
      </c>
      <c r="V157" s="2">
        <f>SUMIFS(DataRegularSeason20242025!$AA$3:$AA$1315,DataRegularSeason20242025!$B$3:$B$1315, "&lt;=" &amp; $A157, DataRegularSeason20242025!$D$3:$D$1315, V$1)+SUMIFS(DataRegularSeason20242025!$AB$3:$AB$1315,DataRegularSeason20242025!$B$3:$B$1315, "&lt;=" &amp; $A157, DataRegularSeason20242025!$E$3:$E$1315, V$1)</f>
        <v>50</v>
      </c>
      <c r="W157" s="2">
        <f>SUMIFS(DataRegularSeason20242025!$AA$3:$AA$1315,DataRegularSeason20242025!$B$3:$B$1315, "&lt;=" &amp; $A157, DataRegularSeason20242025!$D$3:$D$1315, W$1)+SUMIFS(DataRegularSeason20242025!$AB$3:$AB$1315,DataRegularSeason20242025!$B$3:$B$1315, "&lt;=" &amp; $A157, DataRegularSeason20242025!$E$3:$E$1315, W$1)</f>
        <v>48</v>
      </c>
      <c r="X157" s="2">
        <f>SUMIFS(DataRegularSeason20242025!$AA$3:$AA$1315,DataRegularSeason20242025!$B$3:$B$1315, "&lt;=" &amp; $A157, DataRegularSeason20242025!$D$3:$D$1315, X$1)+SUMIFS(DataRegularSeason20242025!$AB$3:$AB$1315,DataRegularSeason20242025!$B$3:$B$1315, "&lt;=" &amp; $A157, DataRegularSeason20242025!$E$3:$E$1315, X$1)</f>
        <v>45</v>
      </c>
      <c r="Y157" s="2">
        <f>SUMIFS(DataRegularSeason20242025!$AA$3:$AA$1315,DataRegularSeason20242025!$B$3:$B$1315, "&lt;=" &amp; $A157, DataRegularSeason20242025!$D$3:$D$1315, Y$1)+SUMIFS(DataRegularSeason20242025!$AB$3:$AB$1315,DataRegularSeason20242025!$B$3:$B$1315, "&lt;=" &amp; $A157, DataRegularSeason20242025!$E$3:$E$1315, Y$1)</f>
        <v>34</v>
      </c>
      <c r="Z157" s="2">
        <f>SUMIFS(DataRegularSeason20242025!$AA$3:$AA$1315,DataRegularSeason20242025!$B$3:$B$1315, "&lt;=" &amp; $A157, DataRegularSeason20242025!$D$3:$D$1315, Z$1)+SUMIFS(DataRegularSeason20242025!$AB$3:$AB$1315,DataRegularSeason20242025!$B$3:$B$1315, "&lt;=" &amp; $A157, DataRegularSeason20242025!$E$3:$E$1315, Z$1)</f>
        <v>50</v>
      </c>
      <c r="AA157" s="2">
        <f>SUMIFS(DataRegularSeason20242025!$AA$3:$AA$1315,DataRegularSeason20242025!$B$3:$B$1315, "&lt;=" &amp; $A157, DataRegularSeason20242025!$D$3:$D$1315, AA$1)+SUMIFS(DataRegularSeason20242025!$AB$3:$AB$1315,DataRegularSeason20242025!$B$3:$B$1315, "&lt;=" &amp; $A157, DataRegularSeason20242025!$E$3:$E$1315, AA$1)</f>
        <v>53</v>
      </c>
      <c r="AB157" s="2">
        <f>SUMIFS(DataRegularSeason20242025!$AA$3:$AA$1315,DataRegularSeason20242025!$B$3:$B$1315, "&lt;=" &amp; $A157, DataRegularSeason20242025!$D$3:$D$1315, AB$1)+SUMIFS(DataRegularSeason20242025!$AB$3:$AB$1315,DataRegularSeason20242025!$B$3:$B$1315, "&lt;=" &amp; $A157, DataRegularSeason20242025!$E$3:$E$1315, AB$1)</f>
        <v>60</v>
      </c>
      <c r="AC157" s="2">
        <f>SUMIFS(DataRegularSeason20242025!$AA$3:$AA$1315,DataRegularSeason20242025!$B$3:$B$1315, "&lt;=" &amp; $A157, DataRegularSeason20242025!$D$3:$D$1315, AC$1)+SUMIFS(DataRegularSeason20242025!$AB$3:$AB$1315,DataRegularSeason20242025!$B$3:$B$1315, "&lt;=" &amp; $A157, DataRegularSeason20242025!$E$3:$E$1315, AC$1)</f>
        <v>47</v>
      </c>
      <c r="AD157" s="2">
        <f>SUMIFS(DataRegularSeason20242025!$AA$3:$AA$1315,DataRegularSeason20242025!$B$3:$B$1315, "&lt;=" &amp; $A157, DataRegularSeason20242025!$D$3:$D$1315, AD$1)+SUMIFS(DataRegularSeason20242025!$AB$3:$AB$1315,DataRegularSeason20242025!$B$3:$B$1315, "&lt;=" &amp; $A157, DataRegularSeason20242025!$E$3:$E$1315, AD$1)</f>
        <v>50</v>
      </c>
      <c r="AE157" s="2">
        <f>SUMIFS(DataRegularSeason20242025!$AA$3:$AA$1315,DataRegularSeason20242025!$B$3:$B$1315, "&lt;=" &amp; $A157, DataRegularSeason20242025!$D$3:$D$1315, AE$1)+SUMIFS(DataRegularSeason20242025!$AB$3:$AB$1315,DataRegularSeason20242025!$B$3:$B$1315, "&lt;=" &amp; $A157, DataRegularSeason20242025!$E$3:$E$1315, AE$1)</f>
        <v>62</v>
      </c>
      <c r="AF157" s="2">
        <f>SUMIFS(DataRegularSeason20242025!$AA$3:$AA$1315,DataRegularSeason20242025!$B$3:$B$1315, "&lt;=" &amp; $A157, DataRegularSeason20242025!$D$3:$D$1315, AF$1)+SUMIFS(DataRegularSeason20242025!$AB$3:$AB$1315,DataRegularSeason20242025!$B$3:$B$1315, "&lt;=" &amp; $A157, DataRegularSeason20242025!$E$3:$E$1315, AF$1)</f>
        <v>65</v>
      </c>
      <c r="AG157" s="2">
        <f>SUMIFS(DataRegularSeason20242025!$AA$3:$AA$1315,DataRegularSeason20242025!$B$3:$B$1315, "&lt;=" &amp; $A157, DataRegularSeason20242025!$D$3:$D$1315, AG$1)+SUMIFS(DataRegularSeason20242025!$AB$3:$AB$1315,DataRegularSeason20242025!$B$3:$B$1315, "&lt;=" &amp; $A157, DataRegularSeason20242025!$E$3:$E$1315, AG$1)</f>
        <v>67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42</v>
      </c>
      <c r="C158" s="2">
        <f>SUMIFS(DataRegularSeason20242025!$AA$3:$AA$1315,DataRegularSeason20242025!$B$3:$B$1315, "&lt;=" &amp; $A158, DataRegularSeason20242025!$D$3:$D$1315, C$1)+SUMIFS(DataRegularSeason20242025!$AB$3:$AB$1315,DataRegularSeason20242025!$B$3:$B$1315, "&lt;=" &amp; $A158, DataRegularSeason20242025!$E$3:$E$1315, C$1)</f>
        <v>52</v>
      </c>
      <c r="D158" s="2">
        <f>SUMIFS(DataRegularSeason20242025!$AA$3:$AA$1315,DataRegularSeason20242025!$B$3:$B$1315, "&lt;=" &amp; $A158, DataRegularSeason20242025!$D$3:$D$1315, D$1)+SUMIFS(DataRegularSeason20242025!$AB$3:$AB$1315,DataRegularSeason20242025!$B$3:$B$1315, "&lt;=" &amp; $A158, DataRegularSeason20242025!$E$3:$E$1315, D$1)</f>
        <v>39</v>
      </c>
      <c r="E158" s="2">
        <f>SUMIFS(DataRegularSeason20242025!$AA$3:$AA$1315,DataRegularSeason20242025!$B$3:$B$1315, "&lt;=" &amp; $A158, DataRegularSeason20242025!$D$3:$D$1315, E$1)+SUMIFS(DataRegularSeason20242025!$AB$3:$AB$1315,DataRegularSeason20242025!$B$3:$B$1315, "&lt;=" &amp; $A158, DataRegularSeason20242025!$E$3:$E$1315, E$1)</f>
        <v>59</v>
      </c>
      <c r="F158" s="2">
        <f>SUMIFS(DataRegularSeason20242025!$AA$3:$AA$1315,DataRegularSeason20242025!$B$3:$B$1315, "&lt;=" &amp; $A158, DataRegularSeason20242025!$D$3:$D$1315, F$1)+SUMIFS(DataRegularSeason20242025!$AB$3:$AB$1315,DataRegularSeason20242025!$B$3:$B$1315, "&lt;=" &amp; $A158, DataRegularSeason20242025!$E$3:$E$1315, F$1)</f>
        <v>51</v>
      </c>
      <c r="G158" s="2">
        <f>SUMIFS(DataRegularSeason20242025!$AA$3:$AA$1315,DataRegularSeason20242025!$B$3:$B$1315, "&lt;=" &amp; $A158, DataRegularSeason20242025!$D$3:$D$1315, G$1)+SUMIFS(DataRegularSeason20242025!$AB$3:$AB$1315,DataRegularSeason20242025!$B$3:$B$1315, "&lt;=" &amp; $A158, DataRegularSeason20242025!$E$3:$E$1315, G$1)</f>
        <v>51</v>
      </c>
      <c r="H158" s="2">
        <f>SUMIFS(DataRegularSeason20242025!$AA$3:$AA$1315,DataRegularSeason20242025!$B$3:$B$1315, "&lt;=" &amp; $A158, DataRegularSeason20242025!$D$3:$D$1315, H$1)+SUMIFS(DataRegularSeason20242025!$AB$3:$AB$1315,DataRegularSeason20242025!$B$3:$B$1315, "&lt;=" &amp; $A158, DataRegularSeason20242025!$E$3:$E$1315, H$1)</f>
        <v>34</v>
      </c>
      <c r="I158" s="2">
        <f>SUMIFS(DataRegularSeason20242025!$AA$3:$AA$1315,DataRegularSeason20242025!$B$3:$B$1315, "&lt;=" &amp; $A158, DataRegularSeason20242025!$D$3:$D$1315, I$1)+SUMIFS(DataRegularSeason20242025!$AB$3:$AB$1315,DataRegularSeason20242025!$B$3:$B$1315, "&lt;=" &amp; $A158, DataRegularSeason20242025!$E$3:$E$1315, I$1)</f>
        <v>57</v>
      </c>
      <c r="J158" s="2">
        <f>SUMIFS(DataRegularSeason20242025!$AA$3:$AA$1315,DataRegularSeason20242025!$B$3:$B$1315, "&lt;=" &amp; $A158, DataRegularSeason20242025!$D$3:$D$1315, J$1)+SUMIFS(DataRegularSeason20242025!$AB$3:$AB$1315,DataRegularSeason20242025!$B$3:$B$1315, "&lt;=" &amp; $A158, DataRegularSeason20242025!$E$3:$E$1315, J$1)</f>
        <v>59</v>
      </c>
      <c r="K158" s="2">
        <f>SUMIFS(DataRegularSeason20242025!$AA$3:$AA$1315,DataRegularSeason20242025!$B$3:$B$1315, "&lt;=" &amp; $A158, DataRegularSeason20242025!$D$3:$D$1315, K$1)+SUMIFS(DataRegularSeason20242025!$AB$3:$AB$1315,DataRegularSeason20242025!$B$3:$B$1315, "&lt;=" &amp; $A158, DataRegularSeason20242025!$E$3:$E$1315, K$1)</f>
        <v>47</v>
      </c>
      <c r="L158" s="2">
        <f>SUMIFS(DataRegularSeason20242025!$AA$3:$AA$1315,DataRegularSeason20242025!$B$3:$B$1315, "&lt;=" &amp; $A158, DataRegularSeason20242025!$D$3:$D$1315, L$1)+SUMIFS(DataRegularSeason20242025!$AB$3:$AB$1315,DataRegularSeason20242025!$B$3:$B$1315, "&lt;=" &amp; $A158, DataRegularSeason20242025!$E$3:$E$1315, L$1)</f>
        <v>61</v>
      </c>
      <c r="M158" s="2">
        <f>SUMIFS(DataRegularSeason20242025!$AA$3:$AA$1315,DataRegularSeason20242025!$B$3:$B$1315, "&lt;=" &amp; $A158, DataRegularSeason20242025!$D$3:$D$1315, M$1)+SUMIFS(DataRegularSeason20242025!$AB$3:$AB$1315,DataRegularSeason20242025!$B$3:$B$1315, "&lt;=" &amp; $A158, DataRegularSeason20242025!$E$3:$E$1315, M$1)</f>
        <v>57</v>
      </c>
      <c r="N158" s="2">
        <f>SUMIFS(DataRegularSeason20242025!$AA$3:$AA$1315,DataRegularSeason20242025!$B$3:$B$1315, "&lt;=" &amp; $A158, DataRegularSeason20242025!$D$3:$D$1315, N$1)+SUMIFS(DataRegularSeason20242025!$AB$3:$AB$1315,DataRegularSeason20242025!$B$3:$B$1315, "&lt;=" &amp; $A158, DataRegularSeason20242025!$E$3:$E$1315, N$1)</f>
        <v>55</v>
      </c>
      <c r="O158" s="2">
        <f>SUMIFS(DataRegularSeason20242025!$AA$3:$AA$1315,DataRegularSeason20242025!$B$3:$B$1315, "&lt;=" &amp; $A158, DataRegularSeason20242025!$D$3:$D$1315, O$1)+SUMIFS(DataRegularSeason20242025!$AB$3:$AB$1315,DataRegularSeason20242025!$B$3:$B$1315, "&lt;=" &amp; $A158, DataRegularSeason20242025!$E$3:$E$1315, O$1)</f>
        <v>60</v>
      </c>
      <c r="P158" s="2">
        <f>SUMIFS(DataRegularSeason20242025!$AA$3:$AA$1315,DataRegularSeason20242025!$B$3:$B$1315, "&lt;=" &amp; $A158, DataRegularSeason20242025!$D$3:$D$1315, P$1)+SUMIFS(DataRegularSeason20242025!$AB$3:$AB$1315,DataRegularSeason20242025!$B$3:$B$1315, "&lt;=" &amp; $A158, DataRegularSeason20242025!$E$3:$E$1315, P$1)</f>
        <v>52</v>
      </c>
      <c r="Q158" s="2">
        <f>SUMIFS(DataRegularSeason20242025!$AA$3:$AA$1315,DataRegularSeason20242025!$B$3:$B$1315, "&lt;=" &amp; $A158, DataRegularSeason20242025!$D$3:$D$1315, Q$1)+SUMIFS(DataRegularSeason20242025!$AB$3:$AB$1315,DataRegularSeason20242025!$B$3:$B$1315, "&lt;=" &amp; $A158, DataRegularSeason20242025!$E$3:$E$1315, Q$1)</f>
        <v>58</v>
      </c>
      <c r="R158" s="2">
        <f>SUMIFS(DataRegularSeason20242025!$AA$3:$AA$1315,DataRegularSeason20242025!$B$3:$B$1315, "&lt;=" &amp; $A158, DataRegularSeason20242025!$D$3:$D$1315, R$1)+SUMIFS(DataRegularSeason20242025!$AB$3:$AB$1315,DataRegularSeason20242025!$B$3:$B$1315, "&lt;=" &amp; $A158, DataRegularSeason20242025!$E$3:$E$1315, R$1)</f>
        <v>41</v>
      </c>
      <c r="S158" s="2">
        <f>SUMIFS(DataRegularSeason20242025!$AA$3:$AA$1315,DataRegularSeason20242025!$B$3:$B$1315, "&lt;=" &amp; $A158, DataRegularSeason20242025!$D$3:$D$1315, S$1)+SUMIFS(DataRegularSeason20242025!$AB$3:$AB$1315,DataRegularSeason20242025!$B$3:$B$1315, "&lt;=" &amp; $A158, DataRegularSeason20242025!$E$3:$E$1315, S$1)</f>
        <v>45</v>
      </c>
      <c r="T158" s="2">
        <f>SUMIFS(DataRegularSeason20242025!$AA$3:$AA$1315,DataRegularSeason20242025!$B$3:$B$1315, "&lt;=" &amp; $A158, DataRegularSeason20242025!$D$3:$D$1315, T$1)+SUMIFS(DataRegularSeason20242025!$AB$3:$AB$1315,DataRegularSeason20242025!$B$3:$B$1315, "&lt;=" &amp; $A158, DataRegularSeason20242025!$E$3:$E$1315, T$1)</f>
        <v>50</v>
      </c>
      <c r="U158" s="2">
        <f>SUMIFS(DataRegularSeason20242025!$AA$3:$AA$1315,DataRegularSeason20242025!$B$3:$B$1315, "&lt;=" &amp; $A158, DataRegularSeason20242025!$D$3:$D$1315, U$1)+SUMIFS(DataRegularSeason20242025!$AB$3:$AB$1315,DataRegularSeason20242025!$B$3:$B$1315, "&lt;=" &amp; $A158, DataRegularSeason20242025!$E$3:$E$1315, U$1)</f>
        <v>52</v>
      </c>
      <c r="V158" s="2">
        <f>SUMIFS(DataRegularSeason20242025!$AA$3:$AA$1315,DataRegularSeason20242025!$B$3:$B$1315, "&lt;=" &amp; $A158, DataRegularSeason20242025!$D$3:$D$1315, V$1)+SUMIFS(DataRegularSeason20242025!$AB$3:$AB$1315,DataRegularSeason20242025!$B$3:$B$1315, "&lt;=" &amp; $A158, DataRegularSeason20242025!$E$3:$E$1315, V$1)</f>
        <v>50</v>
      </c>
      <c r="W158" s="2">
        <f>SUMIFS(DataRegularSeason20242025!$AA$3:$AA$1315,DataRegularSeason20242025!$B$3:$B$1315, "&lt;=" &amp; $A158, DataRegularSeason20242025!$D$3:$D$1315, W$1)+SUMIFS(DataRegularSeason20242025!$AB$3:$AB$1315,DataRegularSeason20242025!$B$3:$B$1315, "&lt;=" &amp; $A158, DataRegularSeason20242025!$E$3:$E$1315, W$1)</f>
        <v>48</v>
      </c>
      <c r="X158" s="2">
        <f>SUMIFS(DataRegularSeason20242025!$AA$3:$AA$1315,DataRegularSeason20242025!$B$3:$B$1315, "&lt;=" &amp; $A158, DataRegularSeason20242025!$D$3:$D$1315, X$1)+SUMIFS(DataRegularSeason20242025!$AB$3:$AB$1315,DataRegularSeason20242025!$B$3:$B$1315, "&lt;=" &amp; $A158, DataRegularSeason20242025!$E$3:$E$1315, X$1)</f>
        <v>45</v>
      </c>
      <c r="Y158" s="2">
        <f>SUMIFS(DataRegularSeason20242025!$AA$3:$AA$1315,DataRegularSeason20242025!$B$3:$B$1315, "&lt;=" &amp; $A158, DataRegularSeason20242025!$D$3:$D$1315, Y$1)+SUMIFS(DataRegularSeason20242025!$AB$3:$AB$1315,DataRegularSeason20242025!$B$3:$B$1315, "&lt;=" &amp; $A158, DataRegularSeason20242025!$E$3:$E$1315, Y$1)</f>
        <v>34</v>
      </c>
      <c r="Z158" s="2">
        <f>SUMIFS(DataRegularSeason20242025!$AA$3:$AA$1315,DataRegularSeason20242025!$B$3:$B$1315, "&lt;=" &amp; $A158, DataRegularSeason20242025!$D$3:$D$1315, Z$1)+SUMIFS(DataRegularSeason20242025!$AB$3:$AB$1315,DataRegularSeason20242025!$B$3:$B$1315, "&lt;=" &amp; $A158, DataRegularSeason20242025!$E$3:$E$1315, Z$1)</f>
        <v>50</v>
      </c>
      <c r="AA158" s="2">
        <f>SUMIFS(DataRegularSeason20242025!$AA$3:$AA$1315,DataRegularSeason20242025!$B$3:$B$1315, "&lt;=" &amp; $A158, DataRegularSeason20242025!$D$3:$D$1315, AA$1)+SUMIFS(DataRegularSeason20242025!$AB$3:$AB$1315,DataRegularSeason20242025!$B$3:$B$1315, "&lt;=" &amp; $A158, DataRegularSeason20242025!$E$3:$E$1315, AA$1)</f>
        <v>53</v>
      </c>
      <c r="AB158" s="2">
        <f>SUMIFS(DataRegularSeason20242025!$AA$3:$AA$1315,DataRegularSeason20242025!$B$3:$B$1315, "&lt;=" &amp; $A158, DataRegularSeason20242025!$D$3:$D$1315, AB$1)+SUMIFS(DataRegularSeason20242025!$AB$3:$AB$1315,DataRegularSeason20242025!$B$3:$B$1315, "&lt;=" &amp; $A158, DataRegularSeason20242025!$E$3:$E$1315, AB$1)</f>
        <v>60</v>
      </c>
      <c r="AC158" s="2">
        <f>SUMIFS(DataRegularSeason20242025!$AA$3:$AA$1315,DataRegularSeason20242025!$B$3:$B$1315, "&lt;=" &amp; $A158, DataRegularSeason20242025!$D$3:$D$1315, AC$1)+SUMIFS(DataRegularSeason20242025!$AB$3:$AB$1315,DataRegularSeason20242025!$B$3:$B$1315, "&lt;=" &amp; $A158, DataRegularSeason20242025!$E$3:$E$1315, AC$1)</f>
        <v>47</v>
      </c>
      <c r="AD158" s="2">
        <f>SUMIFS(DataRegularSeason20242025!$AA$3:$AA$1315,DataRegularSeason20242025!$B$3:$B$1315, "&lt;=" &amp; $A158, DataRegularSeason20242025!$D$3:$D$1315, AD$1)+SUMIFS(DataRegularSeason20242025!$AB$3:$AB$1315,DataRegularSeason20242025!$B$3:$B$1315, "&lt;=" &amp; $A158, DataRegularSeason20242025!$E$3:$E$1315, AD$1)</f>
        <v>50</v>
      </c>
      <c r="AE158" s="2">
        <f>SUMIFS(DataRegularSeason20242025!$AA$3:$AA$1315,DataRegularSeason20242025!$B$3:$B$1315, "&lt;=" &amp; $A158, DataRegularSeason20242025!$D$3:$D$1315, AE$1)+SUMIFS(DataRegularSeason20242025!$AB$3:$AB$1315,DataRegularSeason20242025!$B$3:$B$1315, "&lt;=" &amp; $A158, DataRegularSeason20242025!$E$3:$E$1315, AE$1)</f>
        <v>62</v>
      </c>
      <c r="AF158" s="2">
        <f>SUMIFS(DataRegularSeason20242025!$AA$3:$AA$1315,DataRegularSeason20242025!$B$3:$B$1315, "&lt;=" &amp; $A158, DataRegularSeason20242025!$D$3:$D$1315, AF$1)+SUMIFS(DataRegularSeason20242025!$AB$3:$AB$1315,DataRegularSeason20242025!$B$3:$B$1315, "&lt;=" &amp; $A158, DataRegularSeason20242025!$E$3:$E$1315, AF$1)</f>
        <v>65</v>
      </c>
      <c r="AG158" s="2">
        <f>SUMIFS(DataRegularSeason20242025!$AA$3:$AA$1315,DataRegularSeason20242025!$B$3:$B$1315, "&lt;=" &amp; $A158, DataRegularSeason20242025!$D$3:$D$1315, AG$1)+SUMIFS(DataRegularSeason20242025!$AB$3:$AB$1315,DataRegularSeason20242025!$B$3:$B$1315, "&lt;=" &amp; $A158, DataRegularSeason20242025!$E$3:$E$1315, AG$1)</f>
        <v>67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42</v>
      </c>
      <c r="C159" s="2">
        <f>SUMIFS(DataRegularSeason20242025!$AA$3:$AA$1315,DataRegularSeason20242025!$B$3:$B$1315, "&lt;=" &amp; $A159, DataRegularSeason20242025!$D$3:$D$1315, C$1)+SUMIFS(DataRegularSeason20242025!$AB$3:$AB$1315,DataRegularSeason20242025!$B$3:$B$1315, "&lt;=" &amp; $A159, DataRegularSeason20242025!$E$3:$E$1315, C$1)</f>
        <v>52</v>
      </c>
      <c r="D159" s="2">
        <f>SUMIFS(DataRegularSeason20242025!$AA$3:$AA$1315,DataRegularSeason20242025!$B$3:$B$1315, "&lt;=" &amp; $A159, DataRegularSeason20242025!$D$3:$D$1315, D$1)+SUMIFS(DataRegularSeason20242025!$AB$3:$AB$1315,DataRegularSeason20242025!$B$3:$B$1315, "&lt;=" &amp; $A159, DataRegularSeason20242025!$E$3:$E$1315, D$1)</f>
        <v>39</v>
      </c>
      <c r="E159" s="2">
        <f>SUMIFS(DataRegularSeason20242025!$AA$3:$AA$1315,DataRegularSeason20242025!$B$3:$B$1315, "&lt;=" &amp; $A159, DataRegularSeason20242025!$D$3:$D$1315, E$1)+SUMIFS(DataRegularSeason20242025!$AB$3:$AB$1315,DataRegularSeason20242025!$B$3:$B$1315, "&lt;=" &amp; $A159, DataRegularSeason20242025!$E$3:$E$1315, E$1)</f>
        <v>59</v>
      </c>
      <c r="F159" s="2">
        <f>SUMIFS(DataRegularSeason20242025!$AA$3:$AA$1315,DataRegularSeason20242025!$B$3:$B$1315, "&lt;=" &amp; $A159, DataRegularSeason20242025!$D$3:$D$1315, F$1)+SUMIFS(DataRegularSeason20242025!$AB$3:$AB$1315,DataRegularSeason20242025!$B$3:$B$1315, "&lt;=" &amp; $A159, DataRegularSeason20242025!$E$3:$E$1315, F$1)</f>
        <v>51</v>
      </c>
      <c r="G159" s="2">
        <f>SUMIFS(DataRegularSeason20242025!$AA$3:$AA$1315,DataRegularSeason20242025!$B$3:$B$1315, "&lt;=" &amp; $A159, DataRegularSeason20242025!$D$3:$D$1315, G$1)+SUMIFS(DataRegularSeason20242025!$AB$3:$AB$1315,DataRegularSeason20242025!$B$3:$B$1315, "&lt;=" &amp; $A159, DataRegularSeason20242025!$E$3:$E$1315, G$1)</f>
        <v>51</v>
      </c>
      <c r="H159" s="2">
        <f>SUMIFS(DataRegularSeason20242025!$AA$3:$AA$1315,DataRegularSeason20242025!$B$3:$B$1315, "&lt;=" &amp; $A159, DataRegularSeason20242025!$D$3:$D$1315, H$1)+SUMIFS(DataRegularSeason20242025!$AB$3:$AB$1315,DataRegularSeason20242025!$B$3:$B$1315, "&lt;=" &amp; $A159, DataRegularSeason20242025!$E$3:$E$1315, H$1)</f>
        <v>34</v>
      </c>
      <c r="I159" s="2">
        <f>SUMIFS(DataRegularSeason20242025!$AA$3:$AA$1315,DataRegularSeason20242025!$B$3:$B$1315, "&lt;=" &amp; $A159, DataRegularSeason20242025!$D$3:$D$1315, I$1)+SUMIFS(DataRegularSeason20242025!$AB$3:$AB$1315,DataRegularSeason20242025!$B$3:$B$1315, "&lt;=" &amp; $A159, DataRegularSeason20242025!$E$3:$E$1315, I$1)</f>
        <v>57</v>
      </c>
      <c r="J159" s="2">
        <f>SUMIFS(DataRegularSeason20242025!$AA$3:$AA$1315,DataRegularSeason20242025!$B$3:$B$1315, "&lt;=" &amp; $A159, DataRegularSeason20242025!$D$3:$D$1315, J$1)+SUMIFS(DataRegularSeason20242025!$AB$3:$AB$1315,DataRegularSeason20242025!$B$3:$B$1315, "&lt;=" &amp; $A159, DataRegularSeason20242025!$E$3:$E$1315, J$1)</f>
        <v>59</v>
      </c>
      <c r="K159" s="2">
        <f>SUMIFS(DataRegularSeason20242025!$AA$3:$AA$1315,DataRegularSeason20242025!$B$3:$B$1315, "&lt;=" &amp; $A159, DataRegularSeason20242025!$D$3:$D$1315, K$1)+SUMIFS(DataRegularSeason20242025!$AB$3:$AB$1315,DataRegularSeason20242025!$B$3:$B$1315, "&lt;=" &amp; $A159, DataRegularSeason20242025!$E$3:$E$1315, K$1)</f>
        <v>47</v>
      </c>
      <c r="L159" s="2">
        <f>SUMIFS(DataRegularSeason20242025!$AA$3:$AA$1315,DataRegularSeason20242025!$B$3:$B$1315, "&lt;=" &amp; $A159, DataRegularSeason20242025!$D$3:$D$1315, L$1)+SUMIFS(DataRegularSeason20242025!$AB$3:$AB$1315,DataRegularSeason20242025!$B$3:$B$1315, "&lt;=" &amp; $A159, DataRegularSeason20242025!$E$3:$E$1315, L$1)</f>
        <v>61</v>
      </c>
      <c r="M159" s="2">
        <f>SUMIFS(DataRegularSeason20242025!$AA$3:$AA$1315,DataRegularSeason20242025!$B$3:$B$1315, "&lt;=" &amp; $A159, DataRegularSeason20242025!$D$3:$D$1315, M$1)+SUMIFS(DataRegularSeason20242025!$AB$3:$AB$1315,DataRegularSeason20242025!$B$3:$B$1315, "&lt;=" &amp; $A159, DataRegularSeason20242025!$E$3:$E$1315, M$1)</f>
        <v>57</v>
      </c>
      <c r="N159" s="2">
        <f>SUMIFS(DataRegularSeason20242025!$AA$3:$AA$1315,DataRegularSeason20242025!$B$3:$B$1315, "&lt;=" &amp; $A159, DataRegularSeason20242025!$D$3:$D$1315, N$1)+SUMIFS(DataRegularSeason20242025!$AB$3:$AB$1315,DataRegularSeason20242025!$B$3:$B$1315, "&lt;=" &amp; $A159, DataRegularSeason20242025!$E$3:$E$1315, N$1)</f>
        <v>55</v>
      </c>
      <c r="O159" s="2">
        <f>SUMIFS(DataRegularSeason20242025!$AA$3:$AA$1315,DataRegularSeason20242025!$B$3:$B$1315, "&lt;=" &amp; $A159, DataRegularSeason20242025!$D$3:$D$1315, O$1)+SUMIFS(DataRegularSeason20242025!$AB$3:$AB$1315,DataRegularSeason20242025!$B$3:$B$1315, "&lt;=" &amp; $A159, DataRegularSeason20242025!$E$3:$E$1315, O$1)</f>
        <v>60</v>
      </c>
      <c r="P159" s="2">
        <f>SUMIFS(DataRegularSeason20242025!$AA$3:$AA$1315,DataRegularSeason20242025!$B$3:$B$1315, "&lt;=" &amp; $A159, DataRegularSeason20242025!$D$3:$D$1315, P$1)+SUMIFS(DataRegularSeason20242025!$AB$3:$AB$1315,DataRegularSeason20242025!$B$3:$B$1315, "&lt;=" &amp; $A159, DataRegularSeason20242025!$E$3:$E$1315, P$1)</f>
        <v>52</v>
      </c>
      <c r="Q159" s="2">
        <f>SUMIFS(DataRegularSeason20242025!$AA$3:$AA$1315,DataRegularSeason20242025!$B$3:$B$1315, "&lt;=" &amp; $A159, DataRegularSeason20242025!$D$3:$D$1315, Q$1)+SUMIFS(DataRegularSeason20242025!$AB$3:$AB$1315,DataRegularSeason20242025!$B$3:$B$1315, "&lt;=" &amp; $A159, DataRegularSeason20242025!$E$3:$E$1315, Q$1)</f>
        <v>58</v>
      </c>
      <c r="R159" s="2">
        <f>SUMIFS(DataRegularSeason20242025!$AA$3:$AA$1315,DataRegularSeason20242025!$B$3:$B$1315, "&lt;=" &amp; $A159, DataRegularSeason20242025!$D$3:$D$1315, R$1)+SUMIFS(DataRegularSeason20242025!$AB$3:$AB$1315,DataRegularSeason20242025!$B$3:$B$1315, "&lt;=" &amp; $A159, DataRegularSeason20242025!$E$3:$E$1315, R$1)</f>
        <v>41</v>
      </c>
      <c r="S159" s="2">
        <f>SUMIFS(DataRegularSeason20242025!$AA$3:$AA$1315,DataRegularSeason20242025!$B$3:$B$1315, "&lt;=" &amp; $A159, DataRegularSeason20242025!$D$3:$D$1315, S$1)+SUMIFS(DataRegularSeason20242025!$AB$3:$AB$1315,DataRegularSeason20242025!$B$3:$B$1315, "&lt;=" &amp; $A159, DataRegularSeason20242025!$E$3:$E$1315, S$1)</f>
        <v>45</v>
      </c>
      <c r="T159" s="2">
        <f>SUMIFS(DataRegularSeason20242025!$AA$3:$AA$1315,DataRegularSeason20242025!$B$3:$B$1315, "&lt;=" &amp; $A159, DataRegularSeason20242025!$D$3:$D$1315, T$1)+SUMIFS(DataRegularSeason20242025!$AB$3:$AB$1315,DataRegularSeason20242025!$B$3:$B$1315, "&lt;=" &amp; $A159, DataRegularSeason20242025!$E$3:$E$1315, T$1)</f>
        <v>50</v>
      </c>
      <c r="U159" s="2">
        <f>SUMIFS(DataRegularSeason20242025!$AA$3:$AA$1315,DataRegularSeason20242025!$B$3:$B$1315, "&lt;=" &amp; $A159, DataRegularSeason20242025!$D$3:$D$1315, U$1)+SUMIFS(DataRegularSeason20242025!$AB$3:$AB$1315,DataRegularSeason20242025!$B$3:$B$1315, "&lt;=" &amp; $A159, DataRegularSeason20242025!$E$3:$E$1315, U$1)</f>
        <v>52</v>
      </c>
      <c r="V159" s="2">
        <f>SUMIFS(DataRegularSeason20242025!$AA$3:$AA$1315,DataRegularSeason20242025!$B$3:$B$1315, "&lt;=" &amp; $A159, DataRegularSeason20242025!$D$3:$D$1315, V$1)+SUMIFS(DataRegularSeason20242025!$AB$3:$AB$1315,DataRegularSeason20242025!$B$3:$B$1315, "&lt;=" &amp; $A159, DataRegularSeason20242025!$E$3:$E$1315, V$1)</f>
        <v>50</v>
      </c>
      <c r="W159" s="2">
        <f>SUMIFS(DataRegularSeason20242025!$AA$3:$AA$1315,DataRegularSeason20242025!$B$3:$B$1315, "&lt;=" &amp; $A159, DataRegularSeason20242025!$D$3:$D$1315, W$1)+SUMIFS(DataRegularSeason20242025!$AB$3:$AB$1315,DataRegularSeason20242025!$B$3:$B$1315, "&lt;=" &amp; $A159, DataRegularSeason20242025!$E$3:$E$1315, W$1)</f>
        <v>48</v>
      </c>
      <c r="X159" s="2">
        <f>SUMIFS(DataRegularSeason20242025!$AA$3:$AA$1315,DataRegularSeason20242025!$B$3:$B$1315, "&lt;=" &amp; $A159, DataRegularSeason20242025!$D$3:$D$1315, X$1)+SUMIFS(DataRegularSeason20242025!$AB$3:$AB$1315,DataRegularSeason20242025!$B$3:$B$1315, "&lt;=" &amp; $A159, DataRegularSeason20242025!$E$3:$E$1315, X$1)</f>
        <v>45</v>
      </c>
      <c r="Y159" s="2">
        <f>SUMIFS(DataRegularSeason20242025!$AA$3:$AA$1315,DataRegularSeason20242025!$B$3:$B$1315, "&lt;=" &amp; $A159, DataRegularSeason20242025!$D$3:$D$1315, Y$1)+SUMIFS(DataRegularSeason20242025!$AB$3:$AB$1315,DataRegularSeason20242025!$B$3:$B$1315, "&lt;=" &amp; $A159, DataRegularSeason20242025!$E$3:$E$1315, Y$1)</f>
        <v>34</v>
      </c>
      <c r="Z159" s="2">
        <f>SUMIFS(DataRegularSeason20242025!$AA$3:$AA$1315,DataRegularSeason20242025!$B$3:$B$1315, "&lt;=" &amp; $A159, DataRegularSeason20242025!$D$3:$D$1315, Z$1)+SUMIFS(DataRegularSeason20242025!$AB$3:$AB$1315,DataRegularSeason20242025!$B$3:$B$1315, "&lt;=" &amp; $A159, DataRegularSeason20242025!$E$3:$E$1315, Z$1)</f>
        <v>50</v>
      </c>
      <c r="AA159" s="2">
        <f>SUMIFS(DataRegularSeason20242025!$AA$3:$AA$1315,DataRegularSeason20242025!$B$3:$B$1315, "&lt;=" &amp; $A159, DataRegularSeason20242025!$D$3:$D$1315, AA$1)+SUMIFS(DataRegularSeason20242025!$AB$3:$AB$1315,DataRegularSeason20242025!$B$3:$B$1315, "&lt;=" &amp; $A159, DataRegularSeason20242025!$E$3:$E$1315, AA$1)</f>
        <v>53</v>
      </c>
      <c r="AB159" s="2">
        <f>SUMIFS(DataRegularSeason20242025!$AA$3:$AA$1315,DataRegularSeason20242025!$B$3:$B$1315, "&lt;=" &amp; $A159, DataRegularSeason20242025!$D$3:$D$1315, AB$1)+SUMIFS(DataRegularSeason20242025!$AB$3:$AB$1315,DataRegularSeason20242025!$B$3:$B$1315, "&lt;=" &amp; $A159, DataRegularSeason20242025!$E$3:$E$1315, AB$1)</f>
        <v>60</v>
      </c>
      <c r="AC159" s="2">
        <f>SUMIFS(DataRegularSeason20242025!$AA$3:$AA$1315,DataRegularSeason20242025!$B$3:$B$1315, "&lt;=" &amp; $A159, DataRegularSeason20242025!$D$3:$D$1315, AC$1)+SUMIFS(DataRegularSeason20242025!$AB$3:$AB$1315,DataRegularSeason20242025!$B$3:$B$1315, "&lt;=" &amp; $A159, DataRegularSeason20242025!$E$3:$E$1315, AC$1)</f>
        <v>47</v>
      </c>
      <c r="AD159" s="2">
        <f>SUMIFS(DataRegularSeason20242025!$AA$3:$AA$1315,DataRegularSeason20242025!$B$3:$B$1315, "&lt;=" &amp; $A159, DataRegularSeason20242025!$D$3:$D$1315, AD$1)+SUMIFS(DataRegularSeason20242025!$AB$3:$AB$1315,DataRegularSeason20242025!$B$3:$B$1315, "&lt;=" &amp; $A159, DataRegularSeason20242025!$E$3:$E$1315, AD$1)</f>
        <v>50</v>
      </c>
      <c r="AE159" s="2">
        <f>SUMIFS(DataRegularSeason20242025!$AA$3:$AA$1315,DataRegularSeason20242025!$B$3:$B$1315, "&lt;=" &amp; $A159, DataRegularSeason20242025!$D$3:$D$1315, AE$1)+SUMIFS(DataRegularSeason20242025!$AB$3:$AB$1315,DataRegularSeason20242025!$B$3:$B$1315, "&lt;=" &amp; $A159, DataRegularSeason20242025!$E$3:$E$1315, AE$1)</f>
        <v>62</v>
      </c>
      <c r="AF159" s="2">
        <f>SUMIFS(DataRegularSeason20242025!$AA$3:$AA$1315,DataRegularSeason20242025!$B$3:$B$1315, "&lt;=" &amp; $A159, DataRegularSeason20242025!$D$3:$D$1315, AF$1)+SUMIFS(DataRegularSeason20242025!$AB$3:$AB$1315,DataRegularSeason20242025!$B$3:$B$1315, "&lt;=" &amp; $A159, DataRegularSeason20242025!$E$3:$E$1315, AF$1)</f>
        <v>65</v>
      </c>
      <c r="AG159" s="2">
        <f>SUMIFS(DataRegularSeason20242025!$AA$3:$AA$1315,DataRegularSeason20242025!$B$3:$B$1315, "&lt;=" &amp; $A159, DataRegularSeason20242025!$D$3:$D$1315, AG$1)+SUMIFS(DataRegularSeason20242025!$AB$3:$AB$1315,DataRegularSeason20242025!$B$3:$B$1315, "&lt;=" &amp; $A159, DataRegularSeason20242025!$E$3:$E$1315, AG$1)</f>
        <v>67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42</v>
      </c>
      <c r="C160" s="2">
        <f>SUMIFS(DataRegularSeason20242025!$AA$3:$AA$1315,DataRegularSeason20242025!$B$3:$B$1315, "&lt;=" &amp; $A160, DataRegularSeason20242025!$D$3:$D$1315, C$1)+SUMIFS(DataRegularSeason20242025!$AB$3:$AB$1315,DataRegularSeason20242025!$B$3:$B$1315, "&lt;=" &amp; $A160, DataRegularSeason20242025!$E$3:$E$1315, C$1)</f>
        <v>52</v>
      </c>
      <c r="D160" s="2">
        <f>SUMIFS(DataRegularSeason20242025!$AA$3:$AA$1315,DataRegularSeason20242025!$B$3:$B$1315, "&lt;=" &amp; $A160, DataRegularSeason20242025!$D$3:$D$1315, D$1)+SUMIFS(DataRegularSeason20242025!$AB$3:$AB$1315,DataRegularSeason20242025!$B$3:$B$1315, "&lt;=" &amp; $A160, DataRegularSeason20242025!$E$3:$E$1315, D$1)</f>
        <v>39</v>
      </c>
      <c r="E160" s="2">
        <f>SUMIFS(DataRegularSeason20242025!$AA$3:$AA$1315,DataRegularSeason20242025!$B$3:$B$1315, "&lt;=" &amp; $A160, DataRegularSeason20242025!$D$3:$D$1315, E$1)+SUMIFS(DataRegularSeason20242025!$AB$3:$AB$1315,DataRegularSeason20242025!$B$3:$B$1315, "&lt;=" &amp; $A160, DataRegularSeason20242025!$E$3:$E$1315, E$1)</f>
        <v>59</v>
      </c>
      <c r="F160" s="2">
        <f>SUMIFS(DataRegularSeason20242025!$AA$3:$AA$1315,DataRegularSeason20242025!$B$3:$B$1315, "&lt;=" &amp; $A160, DataRegularSeason20242025!$D$3:$D$1315, F$1)+SUMIFS(DataRegularSeason20242025!$AB$3:$AB$1315,DataRegularSeason20242025!$B$3:$B$1315, "&lt;=" &amp; $A160, DataRegularSeason20242025!$E$3:$E$1315, F$1)</f>
        <v>51</v>
      </c>
      <c r="G160" s="2">
        <f>SUMIFS(DataRegularSeason20242025!$AA$3:$AA$1315,DataRegularSeason20242025!$B$3:$B$1315, "&lt;=" &amp; $A160, DataRegularSeason20242025!$D$3:$D$1315, G$1)+SUMIFS(DataRegularSeason20242025!$AB$3:$AB$1315,DataRegularSeason20242025!$B$3:$B$1315, "&lt;=" &amp; $A160, DataRegularSeason20242025!$E$3:$E$1315, G$1)</f>
        <v>51</v>
      </c>
      <c r="H160" s="2">
        <f>SUMIFS(DataRegularSeason20242025!$AA$3:$AA$1315,DataRegularSeason20242025!$B$3:$B$1315, "&lt;=" &amp; $A160, DataRegularSeason20242025!$D$3:$D$1315, H$1)+SUMIFS(DataRegularSeason20242025!$AB$3:$AB$1315,DataRegularSeason20242025!$B$3:$B$1315, "&lt;=" &amp; $A160, DataRegularSeason20242025!$E$3:$E$1315, H$1)</f>
        <v>34</v>
      </c>
      <c r="I160" s="2">
        <f>SUMIFS(DataRegularSeason20242025!$AA$3:$AA$1315,DataRegularSeason20242025!$B$3:$B$1315, "&lt;=" &amp; $A160, DataRegularSeason20242025!$D$3:$D$1315, I$1)+SUMIFS(DataRegularSeason20242025!$AB$3:$AB$1315,DataRegularSeason20242025!$B$3:$B$1315, "&lt;=" &amp; $A160, DataRegularSeason20242025!$E$3:$E$1315, I$1)</f>
        <v>57</v>
      </c>
      <c r="J160" s="2">
        <f>SUMIFS(DataRegularSeason20242025!$AA$3:$AA$1315,DataRegularSeason20242025!$B$3:$B$1315, "&lt;=" &amp; $A160, DataRegularSeason20242025!$D$3:$D$1315, J$1)+SUMIFS(DataRegularSeason20242025!$AB$3:$AB$1315,DataRegularSeason20242025!$B$3:$B$1315, "&lt;=" &amp; $A160, DataRegularSeason20242025!$E$3:$E$1315, J$1)</f>
        <v>59</v>
      </c>
      <c r="K160" s="2">
        <f>SUMIFS(DataRegularSeason20242025!$AA$3:$AA$1315,DataRegularSeason20242025!$B$3:$B$1315, "&lt;=" &amp; $A160, DataRegularSeason20242025!$D$3:$D$1315, K$1)+SUMIFS(DataRegularSeason20242025!$AB$3:$AB$1315,DataRegularSeason20242025!$B$3:$B$1315, "&lt;=" &amp; $A160, DataRegularSeason20242025!$E$3:$E$1315, K$1)</f>
        <v>47</v>
      </c>
      <c r="L160" s="2">
        <f>SUMIFS(DataRegularSeason20242025!$AA$3:$AA$1315,DataRegularSeason20242025!$B$3:$B$1315, "&lt;=" &amp; $A160, DataRegularSeason20242025!$D$3:$D$1315, L$1)+SUMIFS(DataRegularSeason20242025!$AB$3:$AB$1315,DataRegularSeason20242025!$B$3:$B$1315, "&lt;=" &amp; $A160, DataRegularSeason20242025!$E$3:$E$1315, L$1)</f>
        <v>61</v>
      </c>
      <c r="M160" s="2">
        <f>SUMIFS(DataRegularSeason20242025!$AA$3:$AA$1315,DataRegularSeason20242025!$B$3:$B$1315, "&lt;=" &amp; $A160, DataRegularSeason20242025!$D$3:$D$1315, M$1)+SUMIFS(DataRegularSeason20242025!$AB$3:$AB$1315,DataRegularSeason20242025!$B$3:$B$1315, "&lt;=" &amp; $A160, DataRegularSeason20242025!$E$3:$E$1315, M$1)</f>
        <v>57</v>
      </c>
      <c r="N160" s="2">
        <f>SUMIFS(DataRegularSeason20242025!$AA$3:$AA$1315,DataRegularSeason20242025!$B$3:$B$1315, "&lt;=" &amp; $A160, DataRegularSeason20242025!$D$3:$D$1315, N$1)+SUMIFS(DataRegularSeason20242025!$AB$3:$AB$1315,DataRegularSeason20242025!$B$3:$B$1315, "&lt;=" &amp; $A160, DataRegularSeason20242025!$E$3:$E$1315, N$1)</f>
        <v>55</v>
      </c>
      <c r="O160" s="2">
        <f>SUMIFS(DataRegularSeason20242025!$AA$3:$AA$1315,DataRegularSeason20242025!$B$3:$B$1315, "&lt;=" &amp; $A160, DataRegularSeason20242025!$D$3:$D$1315, O$1)+SUMIFS(DataRegularSeason20242025!$AB$3:$AB$1315,DataRegularSeason20242025!$B$3:$B$1315, "&lt;=" &amp; $A160, DataRegularSeason20242025!$E$3:$E$1315, O$1)</f>
        <v>60</v>
      </c>
      <c r="P160" s="2">
        <f>SUMIFS(DataRegularSeason20242025!$AA$3:$AA$1315,DataRegularSeason20242025!$B$3:$B$1315, "&lt;=" &amp; $A160, DataRegularSeason20242025!$D$3:$D$1315, P$1)+SUMIFS(DataRegularSeason20242025!$AB$3:$AB$1315,DataRegularSeason20242025!$B$3:$B$1315, "&lt;=" &amp; $A160, DataRegularSeason20242025!$E$3:$E$1315, P$1)</f>
        <v>52</v>
      </c>
      <c r="Q160" s="2">
        <f>SUMIFS(DataRegularSeason20242025!$AA$3:$AA$1315,DataRegularSeason20242025!$B$3:$B$1315, "&lt;=" &amp; $A160, DataRegularSeason20242025!$D$3:$D$1315, Q$1)+SUMIFS(DataRegularSeason20242025!$AB$3:$AB$1315,DataRegularSeason20242025!$B$3:$B$1315, "&lt;=" &amp; $A160, DataRegularSeason20242025!$E$3:$E$1315, Q$1)</f>
        <v>58</v>
      </c>
      <c r="R160" s="2">
        <f>SUMIFS(DataRegularSeason20242025!$AA$3:$AA$1315,DataRegularSeason20242025!$B$3:$B$1315, "&lt;=" &amp; $A160, DataRegularSeason20242025!$D$3:$D$1315, R$1)+SUMIFS(DataRegularSeason20242025!$AB$3:$AB$1315,DataRegularSeason20242025!$B$3:$B$1315, "&lt;=" &amp; $A160, DataRegularSeason20242025!$E$3:$E$1315, R$1)</f>
        <v>41</v>
      </c>
      <c r="S160" s="2">
        <f>SUMIFS(DataRegularSeason20242025!$AA$3:$AA$1315,DataRegularSeason20242025!$B$3:$B$1315, "&lt;=" &amp; $A160, DataRegularSeason20242025!$D$3:$D$1315, S$1)+SUMIFS(DataRegularSeason20242025!$AB$3:$AB$1315,DataRegularSeason20242025!$B$3:$B$1315, "&lt;=" &amp; $A160, DataRegularSeason20242025!$E$3:$E$1315, S$1)</f>
        <v>45</v>
      </c>
      <c r="T160" s="2">
        <f>SUMIFS(DataRegularSeason20242025!$AA$3:$AA$1315,DataRegularSeason20242025!$B$3:$B$1315, "&lt;=" &amp; $A160, DataRegularSeason20242025!$D$3:$D$1315, T$1)+SUMIFS(DataRegularSeason20242025!$AB$3:$AB$1315,DataRegularSeason20242025!$B$3:$B$1315, "&lt;=" &amp; $A160, DataRegularSeason20242025!$E$3:$E$1315, T$1)</f>
        <v>50</v>
      </c>
      <c r="U160" s="2">
        <f>SUMIFS(DataRegularSeason20242025!$AA$3:$AA$1315,DataRegularSeason20242025!$B$3:$B$1315, "&lt;=" &amp; $A160, DataRegularSeason20242025!$D$3:$D$1315, U$1)+SUMIFS(DataRegularSeason20242025!$AB$3:$AB$1315,DataRegularSeason20242025!$B$3:$B$1315, "&lt;=" &amp; $A160, DataRegularSeason20242025!$E$3:$E$1315, U$1)</f>
        <v>52</v>
      </c>
      <c r="V160" s="2">
        <f>SUMIFS(DataRegularSeason20242025!$AA$3:$AA$1315,DataRegularSeason20242025!$B$3:$B$1315, "&lt;=" &amp; $A160, DataRegularSeason20242025!$D$3:$D$1315, V$1)+SUMIFS(DataRegularSeason20242025!$AB$3:$AB$1315,DataRegularSeason20242025!$B$3:$B$1315, "&lt;=" &amp; $A160, DataRegularSeason20242025!$E$3:$E$1315, V$1)</f>
        <v>50</v>
      </c>
      <c r="W160" s="2">
        <f>SUMIFS(DataRegularSeason20242025!$AA$3:$AA$1315,DataRegularSeason20242025!$B$3:$B$1315, "&lt;=" &amp; $A160, DataRegularSeason20242025!$D$3:$D$1315, W$1)+SUMIFS(DataRegularSeason20242025!$AB$3:$AB$1315,DataRegularSeason20242025!$B$3:$B$1315, "&lt;=" &amp; $A160, DataRegularSeason20242025!$E$3:$E$1315, W$1)</f>
        <v>48</v>
      </c>
      <c r="X160" s="2">
        <f>SUMIFS(DataRegularSeason20242025!$AA$3:$AA$1315,DataRegularSeason20242025!$B$3:$B$1315, "&lt;=" &amp; $A160, DataRegularSeason20242025!$D$3:$D$1315, X$1)+SUMIFS(DataRegularSeason20242025!$AB$3:$AB$1315,DataRegularSeason20242025!$B$3:$B$1315, "&lt;=" &amp; $A160, DataRegularSeason20242025!$E$3:$E$1315, X$1)</f>
        <v>45</v>
      </c>
      <c r="Y160" s="2">
        <f>SUMIFS(DataRegularSeason20242025!$AA$3:$AA$1315,DataRegularSeason20242025!$B$3:$B$1315, "&lt;=" &amp; $A160, DataRegularSeason20242025!$D$3:$D$1315, Y$1)+SUMIFS(DataRegularSeason20242025!$AB$3:$AB$1315,DataRegularSeason20242025!$B$3:$B$1315, "&lt;=" &amp; $A160, DataRegularSeason20242025!$E$3:$E$1315, Y$1)</f>
        <v>34</v>
      </c>
      <c r="Z160" s="2">
        <f>SUMIFS(DataRegularSeason20242025!$AA$3:$AA$1315,DataRegularSeason20242025!$B$3:$B$1315, "&lt;=" &amp; $A160, DataRegularSeason20242025!$D$3:$D$1315, Z$1)+SUMIFS(DataRegularSeason20242025!$AB$3:$AB$1315,DataRegularSeason20242025!$B$3:$B$1315, "&lt;=" &amp; $A160, DataRegularSeason20242025!$E$3:$E$1315, Z$1)</f>
        <v>50</v>
      </c>
      <c r="AA160" s="2">
        <f>SUMIFS(DataRegularSeason20242025!$AA$3:$AA$1315,DataRegularSeason20242025!$B$3:$B$1315, "&lt;=" &amp; $A160, DataRegularSeason20242025!$D$3:$D$1315, AA$1)+SUMIFS(DataRegularSeason20242025!$AB$3:$AB$1315,DataRegularSeason20242025!$B$3:$B$1315, "&lt;=" &amp; $A160, DataRegularSeason20242025!$E$3:$E$1315, AA$1)</f>
        <v>53</v>
      </c>
      <c r="AB160" s="2">
        <f>SUMIFS(DataRegularSeason20242025!$AA$3:$AA$1315,DataRegularSeason20242025!$B$3:$B$1315, "&lt;=" &amp; $A160, DataRegularSeason20242025!$D$3:$D$1315, AB$1)+SUMIFS(DataRegularSeason20242025!$AB$3:$AB$1315,DataRegularSeason20242025!$B$3:$B$1315, "&lt;=" &amp; $A160, DataRegularSeason20242025!$E$3:$E$1315, AB$1)</f>
        <v>60</v>
      </c>
      <c r="AC160" s="2">
        <f>SUMIFS(DataRegularSeason20242025!$AA$3:$AA$1315,DataRegularSeason20242025!$B$3:$B$1315, "&lt;=" &amp; $A160, DataRegularSeason20242025!$D$3:$D$1315, AC$1)+SUMIFS(DataRegularSeason20242025!$AB$3:$AB$1315,DataRegularSeason20242025!$B$3:$B$1315, "&lt;=" &amp; $A160, DataRegularSeason20242025!$E$3:$E$1315, AC$1)</f>
        <v>47</v>
      </c>
      <c r="AD160" s="2">
        <f>SUMIFS(DataRegularSeason20242025!$AA$3:$AA$1315,DataRegularSeason20242025!$B$3:$B$1315, "&lt;=" &amp; $A160, DataRegularSeason20242025!$D$3:$D$1315, AD$1)+SUMIFS(DataRegularSeason20242025!$AB$3:$AB$1315,DataRegularSeason20242025!$B$3:$B$1315, "&lt;=" &amp; $A160, DataRegularSeason20242025!$E$3:$E$1315, AD$1)</f>
        <v>50</v>
      </c>
      <c r="AE160" s="2">
        <f>SUMIFS(DataRegularSeason20242025!$AA$3:$AA$1315,DataRegularSeason20242025!$B$3:$B$1315, "&lt;=" &amp; $A160, DataRegularSeason20242025!$D$3:$D$1315, AE$1)+SUMIFS(DataRegularSeason20242025!$AB$3:$AB$1315,DataRegularSeason20242025!$B$3:$B$1315, "&lt;=" &amp; $A160, DataRegularSeason20242025!$E$3:$E$1315, AE$1)</f>
        <v>62</v>
      </c>
      <c r="AF160" s="2">
        <f>SUMIFS(DataRegularSeason20242025!$AA$3:$AA$1315,DataRegularSeason20242025!$B$3:$B$1315, "&lt;=" &amp; $A160, DataRegularSeason20242025!$D$3:$D$1315, AF$1)+SUMIFS(DataRegularSeason20242025!$AB$3:$AB$1315,DataRegularSeason20242025!$B$3:$B$1315, "&lt;=" &amp; $A160, DataRegularSeason20242025!$E$3:$E$1315, AF$1)</f>
        <v>65</v>
      </c>
      <c r="AG160" s="2">
        <f>SUMIFS(DataRegularSeason20242025!$AA$3:$AA$1315,DataRegularSeason20242025!$B$3:$B$1315, "&lt;=" &amp; $A160, DataRegularSeason20242025!$D$3:$D$1315, AG$1)+SUMIFS(DataRegularSeason20242025!$AB$3:$AB$1315,DataRegularSeason20242025!$B$3:$B$1315, "&lt;=" &amp; $A160, DataRegularSeason20242025!$E$3:$E$1315, AG$1)</f>
        <v>67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42</v>
      </c>
      <c r="C161" s="2">
        <f>SUMIFS(DataRegularSeason20242025!$AA$3:$AA$1315,DataRegularSeason20242025!$B$3:$B$1315, "&lt;=" &amp; $A161, DataRegularSeason20242025!$D$3:$D$1315, C$1)+SUMIFS(DataRegularSeason20242025!$AB$3:$AB$1315,DataRegularSeason20242025!$B$3:$B$1315, "&lt;=" &amp; $A161, DataRegularSeason20242025!$E$3:$E$1315, C$1)</f>
        <v>52</v>
      </c>
      <c r="D161" s="2">
        <f>SUMIFS(DataRegularSeason20242025!$AA$3:$AA$1315,DataRegularSeason20242025!$B$3:$B$1315, "&lt;=" &amp; $A161, DataRegularSeason20242025!$D$3:$D$1315, D$1)+SUMIFS(DataRegularSeason20242025!$AB$3:$AB$1315,DataRegularSeason20242025!$B$3:$B$1315, "&lt;=" &amp; $A161, DataRegularSeason20242025!$E$3:$E$1315, D$1)</f>
        <v>39</v>
      </c>
      <c r="E161" s="2">
        <f>SUMIFS(DataRegularSeason20242025!$AA$3:$AA$1315,DataRegularSeason20242025!$B$3:$B$1315, "&lt;=" &amp; $A161, DataRegularSeason20242025!$D$3:$D$1315, E$1)+SUMIFS(DataRegularSeason20242025!$AB$3:$AB$1315,DataRegularSeason20242025!$B$3:$B$1315, "&lt;=" &amp; $A161, DataRegularSeason20242025!$E$3:$E$1315, E$1)</f>
        <v>59</v>
      </c>
      <c r="F161" s="2">
        <f>SUMIFS(DataRegularSeason20242025!$AA$3:$AA$1315,DataRegularSeason20242025!$B$3:$B$1315, "&lt;=" &amp; $A161, DataRegularSeason20242025!$D$3:$D$1315, F$1)+SUMIFS(DataRegularSeason20242025!$AB$3:$AB$1315,DataRegularSeason20242025!$B$3:$B$1315, "&lt;=" &amp; $A161, DataRegularSeason20242025!$E$3:$E$1315, F$1)</f>
        <v>51</v>
      </c>
      <c r="G161" s="2">
        <f>SUMIFS(DataRegularSeason20242025!$AA$3:$AA$1315,DataRegularSeason20242025!$B$3:$B$1315, "&lt;=" &amp; $A161, DataRegularSeason20242025!$D$3:$D$1315, G$1)+SUMIFS(DataRegularSeason20242025!$AB$3:$AB$1315,DataRegularSeason20242025!$B$3:$B$1315, "&lt;=" &amp; $A161, DataRegularSeason20242025!$E$3:$E$1315, G$1)</f>
        <v>51</v>
      </c>
      <c r="H161" s="2">
        <f>SUMIFS(DataRegularSeason20242025!$AA$3:$AA$1315,DataRegularSeason20242025!$B$3:$B$1315, "&lt;=" &amp; $A161, DataRegularSeason20242025!$D$3:$D$1315, H$1)+SUMIFS(DataRegularSeason20242025!$AB$3:$AB$1315,DataRegularSeason20242025!$B$3:$B$1315, "&lt;=" &amp; $A161, DataRegularSeason20242025!$E$3:$E$1315, H$1)</f>
        <v>34</v>
      </c>
      <c r="I161" s="2">
        <f>SUMIFS(DataRegularSeason20242025!$AA$3:$AA$1315,DataRegularSeason20242025!$B$3:$B$1315, "&lt;=" &amp; $A161, DataRegularSeason20242025!$D$3:$D$1315, I$1)+SUMIFS(DataRegularSeason20242025!$AB$3:$AB$1315,DataRegularSeason20242025!$B$3:$B$1315, "&lt;=" &amp; $A161, DataRegularSeason20242025!$E$3:$E$1315, I$1)</f>
        <v>57</v>
      </c>
      <c r="J161" s="2">
        <f>SUMIFS(DataRegularSeason20242025!$AA$3:$AA$1315,DataRegularSeason20242025!$B$3:$B$1315, "&lt;=" &amp; $A161, DataRegularSeason20242025!$D$3:$D$1315, J$1)+SUMIFS(DataRegularSeason20242025!$AB$3:$AB$1315,DataRegularSeason20242025!$B$3:$B$1315, "&lt;=" &amp; $A161, DataRegularSeason20242025!$E$3:$E$1315, J$1)</f>
        <v>59</v>
      </c>
      <c r="K161" s="2">
        <f>SUMIFS(DataRegularSeason20242025!$AA$3:$AA$1315,DataRegularSeason20242025!$B$3:$B$1315, "&lt;=" &amp; $A161, DataRegularSeason20242025!$D$3:$D$1315, K$1)+SUMIFS(DataRegularSeason20242025!$AB$3:$AB$1315,DataRegularSeason20242025!$B$3:$B$1315, "&lt;=" &amp; $A161, DataRegularSeason20242025!$E$3:$E$1315, K$1)</f>
        <v>47</v>
      </c>
      <c r="L161" s="2">
        <f>SUMIFS(DataRegularSeason20242025!$AA$3:$AA$1315,DataRegularSeason20242025!$B$3:$B$1315, "&lt;=" &amp; $A161, DataRegularSeason20242025!$D$3:$D$1315, L$1)+SUMIFS(DataRegularSeason20242025!$AB$3:$AB$1315,DataRegularSeason20242025!$B$3:$B$1315, "&lt;=" &amp; $A161, DataRegularSeason20242025!$E$3:$E$1315, L$1)</f>
        <v>61</v>
      </c>
      <c r="M161" s="2">
        <f>SUMIFS(DataRegularSeason20242025!$AA$3:$AA$1315,DataRegularSeason20242025!$B$3:$B$1315, "&lt;=" &amp; $A161, DataRegularSeason20242025!$D$3:$D$1315, M$1)+SUMIFS(DataRegularSeason20242025!$AB$3:$AB$1315,DataRegularSeason20242025!$B$3:$B$1315, "&lt;=" &amp; $A161, DataRegularSeason20242025!$E$3:$E$1315, M$1)</f>
        <v>57</v>
      </c>
      <c r="N161" s="2">
        <f>SUMIFS(DataRegularSeason20242025!$AA$3:$AA$1315,DataRegularSeason20242025!$B$3:$B$1315, "&lt;=" &amp; $A161, DataRegularSeason20242025!$D$3:$D$1315, N$1)+SUMIFS(DataRegularSeason20242025!$AB$3:$AB$1315,DataRegularSeason20242025!$B$3:$B$1315, "&lt;=" &amp; $A161, DataRegularSeason20242025!$E$3:$E$1315, N$1)</f>
        <v>55</v>
      </c>
      <c r="O161" s="2">
        <f>SUMIFS(DataRegularSeason20242025!$AA$3:$AA$1315,DataRegularSeason20242025!$B$3:$B$1315, "&lt;=" &amp; $A161, DataRegularSeason20242025!$D$3:$D$1315, O$1)+SUMIFS(DataRegularSeason20242025!$AB$3:$AB$1315,DataRegularSeason20242025!$B$3:$B$1315, "&lt;=" &amp; $A161, DataRegularSeason20242025!$E$3:$E$1315, O$1)</f>
        <v>60</v>
      </c>
      <c r="P161" s="2">
        <f>SUMIFS(DataRegularSeason20242025!$AA$3:$AA$1315,DataRegularSeason20242025!$B$3:$B$1315, "&lt;=" &amp; $A161, DataRegularSeason20242025!$D$3:$D$1315, P$1)+SUMIFS(DataRegularSeason20242025!$AB$3:$AB$1315,DataRegularSeason20242025!$B$3:$B$1315, "&lt;=" &amp; $A161, DataRegularSeason20242025!$E$3:$E$1315, P$1)</f>
        <v>52</v>
      </c>
      <c r="Q161" s="2">
        <f>SUMIFS(DataRegularSeason20242025!$AA$3:$AA$1315,DataRegularSeason20242025!$B$3:$B$1315, "&lt;=" &amp; $A161, DataRegularSeason20242025!$D$3:$D$1315, Q$1)+SUMIFS(DataRegularSeason20242025!$AB$3:$AB$1315,DataRegularSeason20242025!$B$3:$B$1315, "&lt;=" &amp; $A161, DataRegularSeason20242025!$E$3:$E$1315, Q$1)</f>
        <v>58</v>
      </c>
      <c r="R161" s="2">
        <f>SUMIFS(DataRegularSeason20242025!$AA$3:$AA$1315,DataRegularSeason20242025!$B$3:$B$1315, "&lt;=" &amp; $A161, DataRegularSeason20242025!$D$3:$D$1315, R$1)+SUMIFS(DataRegularSeason20242025!$AB$3:$AB$1315,DataRegularSeason20242025!$B$3:$B$1315, "&lt;=" &amp; $A161, DataRegularSeason20242025!$E$3:$E$1315, R$1)</f>
        <v>41</v>
      </c>
      <c r="S161" s="2">
        <f>SUMIFS(DataRegularSeason20242025!$AA$3:$AA$1315,DataRegularSeason20242025!$B$3:$B$1315, "&lt;=" &amp; $A161, DataRegularSeason20242025!$D$3:$D$1315, S$1)+SUMIFS(DataRegularSeason20242025!$AB$3:$AB$1315,DataRegularSeason20242025!$B$3:$B$1315, "&lt;=" &amp; $A161, DataRegularSeason20242025!$E$3:$E$1315, S$1)</f>
        <v>45</v>
      </c>
      <c r="T161" s="2">
        <f>SUMIFS(DataRegularSeason20242025!$AA$3:$AA$1315,DataRegularSeason20242025!$B$3:$B$1315, "&lt;=" &amp; $A161, DataRegularSeason20242025!$D$3:$D$1315, T$1)+SUMIFS(DataRegularSeason20242025!$AB$3:$AB$1315,DataRegularSeason20242025!$B$3:$B$1315, "&lt;=" &amp; $A161, DataRegularSeason20242025!$E$3:$E$1315, T$1)</f>
        <v>50</v>
      </c>
      <c r="U161" s="2">
        <f>SUMIFS(DataRegularSeason20242025!$AA$3:$AA$1315,DataRegularSeason20242025!$B$3:$B$1315, "&lt;=" &amp; $A161, DataRegularSeason20242025!$D$3:$D$1315, U$1)+SUMIFS(DataRegularSeason20242025!$AB$3:$AB$1315,DataRegularSeason20242025!$B$3:$B$1315, "&lt;=" &amp; $A161, DataRegularSeason20242025!$E$3:$E$1315, U$1)</f>
        <v>52</v>
      </c>
      <c r="V161" s="2">
        <f>SUMIFS(DataRegularSeason20242025!$AA$3:$AA$1315,DataRegularSeason20242025!$B$3:$B$1315, "&lt;=" &amp; $A161, DataRegularSeason20242025!$D$3:$D$1315, V$1)+SUMIFS(DataRegularSeason20242025!$AB$3:$AB$1315,DataRegularSeason20242025!$B$3:$B$1315, "&lt;=" &amp; $A161, DataRegularSeason20242025!$E$3:$E$1315, V$1)</f>
        <v>50</v>
      </c>
      <c r="W161" s="2">
        <f>SUMIFS(DataRegularSeason20242025!$AA$3:$AA$1315,DataRegularSeason20242025!$B$3:$B$1315, "&lt;=" &amp; $A161, DataRegularSeason20242025!$D$3:$D$1315, W$1)+SUMIFS(DataRegularSeason20242025!$AB$3:$AB$1315,DataRegularSeason20242025!$B$3:$B$1315, "&lt;=" &amp; $A161, DataRegularSeason20242025!$E$3:$E$1315, W$1)</f>
        <v>48</v>
      </c>
      <c r="X161" s="2">
        <f>SUMIFS(DataRegularSeason20242025!$AA$3:$AA$1315,DataRegularSeason20242025!$B$3:$B$1315, "&lt;=" &amp; $A161, DataRegularSeason20242025!$D$3:$D$1315, X$1)+SUMIFS(DataRegularSeason20242025!$AB$3:$AB$1315,DataRegularSeason20242025!$B$3:$B$1315, "&lt;=" &amp; $A161, DataRegularSeason20242025!$E$3:$E$1315, X$1)</f>
        <v>45</v>
      </c>
      <c r="Y161" s="2">
        <f>SUMIFS(DataRegularSeason20242025!$AA$3:$AA$1315,DataRegularSeason20242025!$B$3:$B$1315, "&lt;=" &amp; $A161, DataRegularSeason20242025!$D$3:$D$1315, Y$1)+SUMIFS(DataRegularSeason20242025!$AB$3:$AB$1315,DataRegularSeason20242025!$B$3:$B$1315, "&lt;=" &amp; $A161, DataRegularSeason20242025!$E$3:$E$1315, Y$1)</f>
        <v>34</v>
      </c>
      <c r="Z161" s="2">
        <f>SUMIFS(DataRegularSeason20242025!$AA$3:$AA$1315,DataRegularSeason20242025!$B$3:$B$1315, "&lt;=" &amp; $A161, DataRegularSeason20242025!$D$3:$D$1315, Z$1)+SUMIFS(DataRegularSeason20242025!$AB$3:$AB$1315,DataRegularSeason20242025!$B$3:$B$1315, "&lt;=" &amp; $A161, DataRegularSeason20242025!$E$3:$E$1315, Z$1)</f>
        <v>50</v>
      </c>
      <c r="AA161" s="2">
        <f>SUMIFS(DataRegularSeason20242025!$AA$3:$AA$1315,DataRegularSeason20242025!$B$3:$B$1315, "&lt;=" &amp; $A161, DataRegularSeason20242025!$D$3:$D$1315, AA$1)+SUMIFS(DataRegularSeason20242025!$AB$3:$AB$1315,DataRegularSeason20242025!$B$3:$B$1315, "&lt;=" &amp; $A161, DataRegularSeason20242025!$E$3:$E$1315, AA$1)</f>
        <v>53</v>
      </c>
      <c r="AB161" s="2">
        <f>SUMIFS(DataRegularSeason20242025!$AA$3:$AA$1315,DataRegularSeason20242025!$B$3:$B$1315, "&lt;=" &amp; $A161, DataRegularSeason20242025!$D$3:$D$1315, AB$1)+SUMIFS(DataRegularSeason20242025!$AB$3:$AB$1315,DataRegularSeason20242025!$B$3:$B$1315, "&lt;=" &amp; $A161, DataRegularSeason20242025!$E$3:$E$1315, AB$1)</f>
        <v>60</v>
      </c>
      <c r="AC161" s="2">
        <f>SUMIFS(DataRegularSeason20242025!$AA$3:$AA$1315,DataRegularSeason20242025!$B$3:$B$1315, "&lt;=" &amp; $A161, DataRegularSeason20242025!$D$3:$D$1315, AC$1)+SUMIFS(DataRegularSeason20242025!$AB$3:$AB$1315,DataRegularSeason20242025!$B$3:$B$1315, "&lt;=" &amp; $A161, DataRegularSeason20242025!$E$3:$E$1315, AC$1)</f>
        <v>47</v>
      </c>
      <c r="AD161" s="2">
        <f>SUMIFS(DataRegularSeason20242025!$AA$3:$AA$1315,DataRegularSeason20242025!$B$3:$B$1315, "&lt;=" &amp; $A161, DataRegularSeason20242025!$D$3:$D$1315, AD$1)+SUMIFS(DataRegularSeason20242025!$AB$3:$AB$1315,DataRegularSeason20242025!$B$3:$B$1315, "&lt;=" &amp; $A161, DataRegularSeason20242025!$E$3:$E$1315, AD$1)</f>
        <v>50</v>
      </c>
      <c r="AE161" s="2">
        <f>SUMIFS(DataRegularSeason20242025!$AA$3:$AA$1315,DataRegularSeason20242025!$B$3:$B$1315, "&lt;=" &amp; $A161, DataRegularSeason20242025!$D$3:$D$1315, AE$1)+SUMIFS(DataRegularSeason20242025!$AB$3:$AB$1315,DataRegularSeason20242025!$B$3:$B$1315, "&lt;=" &amp; $A161, DataRegularSeason20242025!$E$3:$E$1315, AE$1)</f>
        <v>62</v>
      </c>
      <c r="AF161" s="2">
        <f>SUMIFS(DataRegularSeason20242025!$AA$3:$AA$1315,DataRegularSeason20242025!$B$3:$B$1315, "&lt;=" &amp; $A161, DataRegularSeason20242025!$D$3:$D$1315, AF$1)+SUMIFS(DataRegularSeason20242025!$AB$3:$AB$1315,DataRegularSeason20242025!$B$3:$B$1315, "&lt;=" &amp; $A161, DataRegularSeason20242025!$E$3:$E$1315, AF$1)</f>
        <v>65</v>
      </c>
      <c r="AG161" s="2">
        <f>SUMIFS(DataRegularSeason20242025!$AA$3:$AA$1315,DataRegularSeason20242025!$B$3:$B$1315, "&lt;=" &amp; $A161, DataRegularSeason20242025!$D$3:$D$1315, AG$1)+SUMIFS(DataRegularSeason20242025!$AB$3:$AB$1315,DataRegularSeason20242025!$B$3:$B$1315, "&lt;=" &amp; $A161, DataRegularSeason20242025!$E$3:$E$1315, AG$1)</f>
        <v>67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42</v>
      </c>
      <c r="C162" s="2">
        <f>SUMIFS(DataRegularSeason20242025!$AA$3:$AA$1315,DataRegularSeason20242025!$B$3:$B$1315, "&lt;=" &amp; $A162, DataRegularSeason20242025!$D$3:$D$1315, C$1)+SUMIFS(DataRegularSeason20242025!$AB$3:$AB$1315,DataRegularSeason20242025!$B$3:$B$1315, "&lt;=" &amp; $A162, DataRegularSeason20242025!$E$3:$E$1315, C$1)</f>
        <v>52</v>
      </c>
      <c r="D162" s="2">
        <f>SUMIFS(DataRegularSeason20242025!$AA$3:$AA$1315,DataRegularSeason20242025!$B$3:$B$1315, "&lt;=" &amp; $A162, DataRegularSeason20242025!$D$3:$D$1315, D$1)+SUMIFS(DataRegularSeason20242025!$AB$3:$AB$1315,DataRegularSeason20242025!$B$3:$B$1315, "&lt;=" &amp; $A162, DataRegularSeason20242025!$E$3:$E$1315, D$1)</f>
        <v>39</v>
      </c>
      <c r="E162" s="2">
        <f>SUMIFS(DataRegularSeason20242025!$AA$3:$AA$1315,DataRegularSeason20242025!$B$3:$B$1315, "&lt;=" &amp; $A162, DataRegularSeason20242025!$D$3:$D$1315, E$1)+SUMIFS(DataRegularSeason20242025!$AB$3:$AB$1315,DataRegularSeason20242025!$B$3:$B$1315, "&lt;=" &amp; $A162, DataRegularSeason20242025!$E$3:$E$1315, E$1)</f>
        <v>59</v>
      </c>
      <c r="F162" s="2">
        <f>SUMIFS(DataRegularSeason20242025!$AA$3:$AA$1315,DataRegularSeason20242025!$B$3:$B$1315, "&lt;=" &amp; $A162, DataRegularSeason20242025!$D$3:$D$1315, F$1)+SUMIFS(DataRegularSeason20242025!$AB$3:$AB$1315,DataRegularSeason20242025!$B$3:$B$1315, "&lt;=" &amp; $A162, DataRegularSeason20242025!$E$3:$E$1315, F$1)</f>
        <v>51</v>
      </c>
      <c r="G162" s="2">
        <f>SUMIFS(DataRegularSeason20242025!$AA$3:$AA$1315,DataRegularSeason20242025!$B$3:$B$1315, "&lt;=" &amp; $A162, DataRegularSeason20242025!$D$3:$D$1315, G$1)+SUMIFS(DataRegularSeason20242025!$AB$3:$AB$1315,DataRegularSeason20242025!$B$3:$B$1315, "&lt;=" &amp; $A162, DataRegularSeason20242025!$E$3:$E$1315, G$1)</f>
        <v>51</v>
      </c>
      <c r="H162" s="2">
        <f>SUMIFS(DataRegularSeason20242025!$AA$3:$AA$1315,DataRegularSeason20242025!$B$3:$B$1315, "&lt;=" &amp; $A162, DataRegularSeason20242025!$D$3:$D$1315, H$1)+SUMIFS(DataRegularSeason20242025!$AB$3:$AB$1315,DataRegularSeason20242025!$B$3:$B$1315, "&lt;=" &amp; $A162, DataRegularSeason20242025!$E$3:$E$1315, H$1)</f>
        <v>34</v>
      </c>
      <c r="I162" s="2">
        <f>SUMIFS(DataRegularSeason20242025!$AA$3:$AA$1315,DataRegularSeason20242025!$B$3:$B$1315, "&lt;=" &amp; $A162, DataRegularSeason20242025!$D$3:$D$1315, I$1)+SUMIFS(DataRegularSeason20242025!$AB$3:$AB$1315,DataRegularSeason20242025!$B$3:$B$1315, "&lt;=" &amp; $A162, DataRegularSeason20242025!$E$3:$E$1315, I$1)</f>
        <v>57</v>
      </c>
      <c r="J162" s="2">
        <f>SUMIFS(DataRegularSeason20242025!$AA$3:$AA$1315,DataRegularSeason20242025!$B$3:$B$1315, "&lt;=" &amp; $A162, DataRegularSeason20242025!$D$3:$D$1315, J$1)+SUMIFS(DataRegularSeason20242025!$AB$3:$AB$1315,DataRegularSeason20242025!$B$3:$B$1315, "&lt;=" &amp; $A162, DataRegularSeason20242025!$E$3:$E$1315, J$1)</f>
        <v>59</v>
      </c>
      <c r="K162" s="2">
        <f>SUMIFS(DataRegularSeason20242025!$AA$3:$AA$1315,DataRegularSeason20242025!$B$3:$B$1315, "&lt;=" &amp; $A162, DataRegularSeason20242025!$D$3:$D$1315, K$1)+SUMIFS(DataRegularSeason20242025!$AB$3:$AB$1315,DataRegularSeason20242025!$B$3:$B$1315, "&lt;=" &amp; $A162, DataRegularSeason20242025!$E$3:$E$1315, K$1)</f>
        <v>47</v>
      </c>
      <c r="L162" s="2">
        <f>SUMIFS(DataRegularSeason20242025!$AA$3:$AA$1315,DataRegularSeason20242025!$B$3:$B$1315, "&lt;=" &amp; $A162, DataRegularSeason20242025!$D$3:$D$1315, L$1)+SUMIFS(DataRegularSeason20242025!$AB$3:$AB$1315,DataRegularSeason20242025!$B$3:$B$1315, "&lt;=" &amp; $A162, DataRegularSeason20242025!$E$3:$E$1315, L$1)</f>
        <v>61</v>
      </c>
      <c r="M162" s="2">
        <f>SUMIFS(DataRegularSeason20242025!$AA$3:$AA$1315,DataRegularSeason20242025!$B$3:$B$1315, "&lt;=" &amp; $A162, DataRegularSeason20242025!$D$3:$D$1315, M$1)+SUMIFS(DataRegularSeason20242025!$AB$3:$AB$1315,DataRegularSeason20242025!$B$3:$B$1315, "&lt;=" &amp; $A162, DataRegularSeason20242025!$E$3:$E$1315, M$1)</f>
        <v>57</v>
      </c>
      <c r="N162" s="2">
        <f>SUMIFS(DataRegularSeason20242025!$AA$3:$AA$1315,DataRegularSeason20242025!$B$3:$B$1315, "&lt;=" &amp; $A162, DataRegularSeason20242025!$D$3:$D$1315, N$1)+SUMIFS(DataRegularSeason20242025!$AB$3:$AB$1315,DataRegularSeason20242025!$B$3:$B$1315, "&lt;=" &amp; $A162, DataRegularSeason20242025!$E$3:$E$1315, N$1)</f>
        <v>55</v>
      </c>
      <c r="O162" s="2">
        <f>SUMIFS(DataRegularSeason20242025!$AA$3:$AA$1315,DataRegularSeason20242025!$B$3:$B$1315, "&lt;=" &amp; $A162, DataRegularSeason20242025!$D$3:$D$1315, O$1)+SUMIFS(DataRegularSeason20242025!$AB$3:$AB$1315,DataRegularSeason20242025!$B$3:$B$1315, "&lt;=" &amp; $A162, DataRegularSeason20242025!$E$3:$E$1315, O$1)</f>
        <v>60</v>
      </c>
      <c r="P162" s="2">
        <f>SUMIFS(DataRegularSeason20242025!$AA$3:$AA$1315,DataRegularSeason20242025!$B$3:$B$1315, "&lt;=" &amp; $A162, DataRegularSeason20242025!$D$3:$D$1315, P$1)+SUMIFS(DataRegularSeason20242025!$AB$3:$AB$1315,DataRegularSeason20242025!$B$3:$B$1315, "&lt;=" &amp; $A162, DataRegularSeason20242025!$E$3:$E$1315, P$1)</f>
        <v>52</v>
      </c>
      <c r="Q162" s="2">
        <f>SUMIFS(DataRegularSeason20242025!$AA$3:$AA$1315,DataRegularSeason20242025!$B$3:$B$1315, "&lt;=" &amp; $A162, DataRegularSeason20242025!$D$3:$D$1315, Q$1)+SUMIFS(DataRegularSeason20242025!$AB$3:$AB$1315,DataRegularSeason20242025!$B$3:$B$1315, "&lt;=" &amp; $A162, DataRegularSeason20242025!$E$3:$E$1315, Q$1)</f>
        <v>58</v>
      </c>
      <c r="R162" s="2">
        <f>SUMIFS(DataRegularSeason20242025!$AA$3:$AA$1315,DataRegularSeason20242025!$B$3:$B$1315, "&lt;=" &amp; $A162, DataRegularSeason20242025!$D$3:$D$1315, R$1)+SUMIFS(DataRegularSeason20242025!$AB$3:$AB$1315,DataRegularSeason20242025!$B$3:$B$1315, "&lt;=" &amp; $A162, DataRegularSeason20242025!$E$3:$E$1315, R$1)</f>
        <v>41</v>
      </c>
      <c r="S162" s="2">
        <f>SUMIFS(DataRegularSeason20242025!$AA$3:$AA$1315,DataRegularSeason20242025!$B$3:$B$1315, "&lt;=" &amp; $A162, DataRegularSeason20242025!$D$3:$D$1315, S$1)+SUMIFS(DataRegularSeason20242025!$AB$3:$AB$1315,DataRegularSeason20242025!$B$3:$B$1315, "&lt;=" &amp; $A162, DataRegularSeason20242025!$E$3:$E$1315, S$1)</f>
        <v>45</v>
      </c>
      <c r="T162" s="2">
        <f>SUMIFS(DataRegularSeason20242025!$AA$3:$AA$1315,DataRegularSeason20242025!$B$3:$B$1315, "&lt;=" &amp; $A162, DataRegularSeason20242025!$D$3:$D$1315, T$1)+SUMIFS(DataRegularSeason20242025!$AB$3:$AB$1315,DataRegularSeason20242025!$B$3:$B$1315, "&lt;=" &amp; $A162, DataRegularSeason20242025!$E$3:$E$1315, T$1)</f>
        <v>50</v>
      </c>
      <c r="U162" s="2">
        <f>SUMIFS(DataRegularSeason20242025!$AA$3:$AA$1315,DataRegularSeason20242025!$B$3:$B$1315, "&lt;=" &amp; $A162, DataRegularSeason20242025!$D$3:$D$1315, U$1)+SUMIFS(DataRegularSeason20242025!$AB$3:$AB$1315,DataRegularSeason20242025!$B$3:$B$1315, "&lt;=" &amp; $A162, DataRegularSeason20242025!$E$3:$E$1315, U$1)</f>
        <v>52</v>
      </c>
      <c r="V162" s="2">
        <f>SUMIFS(DataRegularSeason20242025!$AA$3:$AA$1315,DataRegularSeason20242025!$B$3:$B$1315, "&lt;=" &amp; $A162, DataRegularSeason20242025!$D$3:$D$1315, V$1)+SUMIFS(DataRegularSeason20242025!$AB$3:$AB$1315,DataRegularSeason20242025!$B$3:$B$1315, "&lt;=" &amp; $A162, DataRegularSeason20242025!$E$3:$E$1315, V$1)</f>
        <v>50</v>
      </c>
      <c r="W162" s="2">
        <f>SUMIFS(DataRegularSeason20242025!$AA$3:$AA$1315,DataRegularSeason20242025!$B$3:$B$1315, "&lt;=" &amp; $A162, DataRegularSeason20242025!$D$3:$D$1315, W$1)+SUMIFS(DataRegularSeason20242025!$AB$3:$AB$1315,DataRegularSeason20242025!$B$3:$B$1315, "&lt;=" &amp; $A162, DataRegularSeason20242025!$E$3:$E$1315, W$1)</f>
        <v>48</v>
      </c>
      <c r="X162" s="2">
        <f>SUMIFS(DataRegularSeason20242025!$AA$3:$AA$1315,DataRegularSeason20242025!$B$3:$B$1315, "&lt;=" &amp; $A162, DataRegularSeason20242025!$D$3:$D$1315, X$1)+SUMIFS(DataRegularSeason20242025!$AB$3:$AB$1315,DataRegularSeason20242025!$B$3:$B$1315, "&lt;=" &amp; $A162, DataRegularSeason20242025!$E$3:$E$1315, X$1)</f>
        <v>45</v>
      </c>
      <c r="Y162" s="2">
        <f>SUMIFS(DataRegularSeason20242025!$AA$3:$AA$1315,DataRegularSeason20242025!$B$3:$B$1315, "&lt;=" &amp; $A162, DataRegularSeason20242025!$D$3:$D$1315, Y$1)+SUMIFS(DataRegularSeason20242025!$AB$3:$AB$1315,DataRegularSeason20242025!$B$3:$B$1315, "&lt;=" &amp; $A162, DataRegularSeason20242025!$E$3:$E$1315, Y$1)</f>
        <v>34</v>
      </c>
      <c r="Z162" s="2">
        <f>SUMIFS(DataRegularSeason20242025!$AA$3:$AA$1315,DataRegularSeason20242025!$B$3:$B$1315, "&lt;=" &amp; $A162, DataRegularSeason20242025!$D$3:$D$1315, Z$1)+SUMIFS(DataRegularSeason20242025!$AB$3:$AB$1315,DataRegularSeason20242025!$B$3:$B$1315, "&lt;=" &amp; $A162, DataRegularSeason20242025!$E$3:$E$1315, Z$1)</f>
        <v>50</v>
      </c>
      <c r="AA162" s="2">
        <f>SUMIFS(DataRegularSeason20242025!$AA$3:$AA$1315,DataRegularSeason20242025!$B$3:$B$1315, "&lt;=" &amp; $A162, DataRegularSeason20242025!$D$3:$D$1315, AA$1)+SUMIFS(DataRegularSeason20242025!$AB$3:$AB$1315,DataRegularSeason20242025!$B$3:$B$1315, "&lt;=" &amp; $A162, DataRegularSeason20242025!$E$3:$E$1315, AA$1)</f>
        <v>53</v>
      </c>
      <c r="AB162" s="2">
        <f>SUMIFS(DataRegularSeason20242025!$AA$3:$AA$1315,DataRegularSeason20242025!$B$3:$B$1315, "&lt;=" &amp; $A162, DataRegularSeason20242025!$D$3:$D$1315, AB$1)+SUMIFS(DataRegularSeason20242025!$AB$3:$AB$1315,DataRegularSeason20242025!$B$3:$B$1315, "&lt;=" &amp; $A162, DataRegularSeason20242025!$E$3:$E$1315, AB$1)</f>
        <v>60</v>
      </c>
      <c r="AC162" s="2">
        <f>SUMIFS(DataRegularSeason20242025!$AA$3:$AA$1315,DataRegularSeason20242025!$B$3:$B$1315, "&lt;=" &amp; $A162, DataRegularSeason20242025!$D$3:$D$1315, AC$1)+SUMIFS(DataRegularSeason20242025!$AB$3:$AB$1315,DataRegularSeason20242025!$B$3:$B$1315, "&lt;=" &amp; $A162, DataRegularSeason20242025!$E$3:$E$1315, AC$1)</f>
        <v>47</v>
      </c>
      <c r="AD162" s="2">
        <f>SUMIFS(DataRegularSeason20242025!$AA$3:$AA$1315,DataRegularSeason20242025!$B$3:$B$1315, "&lt;=" &amp; $A162, DataRegularSeason20242025!$D$3:$D$1315, AD$1)+SUMIFS(DataRegularSeason20242025!$AB$3:$AB$1315,DataRegularSeason20242025!$B$3:$B$1315, "&lt;=" &amp; $A162, DataRegularSeason20242025!$E$3:$E$1315, AD$1)</f>
        <v>50</v>
      </c>
      <c r="AE162" s="2">
        <f>SUMIFS(DataRegularSeason20242025!$AA$3:$AA$1315,DataRegularSeason20242025!$B$3:$B$1315, "&lt;=" &amp; $A162, DataRegularSeason20242025!$D$3:$D$1315, AE$1)+SUMIFS(DataRegularSeason20242025!$AB$3:$AB$1315,DataRegularSeason20242025!$B$3:$B$1315, "&lt;=" &amp; $A162, DataRegularSeason20242025!$E$3:$E$1315, AE$1)</f>
        <v>62</v>
      </c>
      <c r="AF162" s="2">
        <f>SUMIFS(DataRegularSeason20242025!$AA$3:$AA$1315,DataRegularSeason20242025!$B$3:$B$1315, "&lt;=" &amp; $A162, DataRegularSeason20242025!$D$3:$D$1315, AF$1)+SUMIFS(DataRegularSeason20242025!$AB$3:$AB$1315,DataRegularSeason20242025!$B$3:$B$1315, "&lt;=" &amp; $A162, DataRegularSeason20242025!$E$3:$E$1315, AF$1)</f>
        <v>65</v>
      </c>
      <c r="AG162" s="2">
        <f>SUMIFS(DataRegularSeason20242025!$AA$3:$AA$1315,DataRegularSeason20242025!$B$3:$B$1315, "&lt;=" &amp; $A162, DataRegularSeason20242025!$D$3:$D$1315, AG$1)+SUMIFS(DataRegularSeason20242025!$AB$3:$AB$1315,DataRegularSeason20242025!$B$3:$B$1315, "&lt;=" &amp; $A162, DataRegularSeason20242025!$E$3:$E$1315, AG$1)</f>
        <v>67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42</v>
      </c>
      <c r="C163" s="2">
        <f>SUMIFS(DataRegularSeason20242025!$AA$3:$AA$1315,DataRegularSeason20242025!$B$3:$B$1315, "&lt;=" &amp; $A163, DataRegularSeason20242025!$D$3:$D$1315, C$1)+SUMIFS(DataRegularSeason20242025!$AB$3:$AB$1315,DataRegularSeason20242025!$B$3:$B$1315, "&lt;=" &amp; $A163, DataRegularSeason20242025!$E$3:$E$1315, C$1)</f>
        <v>52</v>
      </c>
      <c r="D163" s="2">
        <f>SUMIFS(DataRegularSeason20242025!$AA$3:$AA$1315,DataRegularSeason20242025!$B$3:$B$1315, "&lt;=" &amp; $A163, DataRegularSeason20242025!$D$3:$D$1315, D$1)+SUMIFS(DataRegularSeason20242025!$AB$3:$AB$1315,DataRegularSeason20242025!$B$3:$B$1315, "&lt;=" &amp; $A163, DataRegularSeason20242025!$E$3:$E$1315, D$1)</f>
        <v>39</v>
      </c>
      <c r="E163" s="2">
        <f>SUMIFS(DataRegularSeason20242025!$AA$3:$AA$1315,DataRegularSeason20242025!$B$3:$B$1315, "&lt;=" &amp; $A163, DataRegularSeason20242025!$D$3:$D$1315, E$1)+SUMIFS(DataRegularSeason20242025!$AB$3:$AB$1315,DataRegularSeason20242025!$B$3:$B$1315, "&lt;=" &amp; $A163, DataRegularSeason20242025!$E$3:$E$1315, E$1)</f>
        <v>59</v>
      </c>
      <c r="F163" s="2">
        <f>SUMIFS(DataRegularSeason20242025!$AA$3:$AA$1315,DataRegularSeason20242025!$B$3:$B$1315, "&lt;=" &amp; $A163, DataRegularSeason20242025!$D$3:$D$1315, F$1)+SUMIFS(DataRegularSeason20242025!$AB$3:$AB$1315,DataRegularSeason20242025!$B$3:$B$1315, "&lt;=" &amp; $A163, DataRegularSeason20242025!$E$3:$E$1315, F$1)</f>
        <v>51</v>
      </c>
      <c r="G163" s="2">
        <f>SUMIFS(DataRegularSeason20242025!$AA$3:$AA$1315,DataRegularSeason20242025!$B$3:$B$1315, "&lt;=" &amp; $A163, DataRegularSeason20242025!$D$3:$D$1315, G$1)+SUMIFS(DataRegularSeason20242025!$AB$3:$AB$1315,DataRegularSeason20242025!$B$3:$B$1315, "&lt;=" &amp; $A163, DataRegularSeason20242025!$E$3:$E$1315, G$1)</f>
        <v>51</v>
      </c>
      <c r="H163" s="2">
        <f>SUMIFS(DataRegularSeason20242025!$AA$3:$AA$1315,DataRegularSeason20242025!$B$3:$B$1315, "&lt;=" &amp; $A163, DataRegularSeason20242025!$D$3:$D$1315, H$1)+SUMIFS(DataRegularSeason20242025!$AB$3:$AB$1315,DataRegularSeason20242025!$B$3:$B$1315, "&lt;=" &amp; $A163, DataRegularSeason20242025!$E$3:$E$1315, H$1)</f>
        <v>34</v>
      </c>
      <c r="I163" s="2">
        <f>SUMIFS(DataRegularSeason20242025!$AA$3:$AA$1315,DataRegularSeason20242025!$B$3:$B$1315, "&lt;=" &amp; $A163, DataRegularSeason20242025!$D$3:$D$1315, I$1)+SUMIFS(DataRegularSeason20242025!$AB$3:$AB$1315,DataRegularSeason20242025!$B$3:$B$1315, "&lt;=" &amp; $A163, DataRegularSeason20242025!$E$3:$E$1315, I$1)</f>
        <v>57</v>
      </c>
      <c r="J163" s="2">
        <f>SUMIFS(DataRegularSeason20242025!$AA$3:$AA$1315,DataRegularSeason20242025!$B$3:$B$1315, "&lt;=" &amp; $A163, DataRegularSeason20242025!$D$3:$D$1315, J$1)+SUMIFS(DataRegularSeason20242025!$AB$3:$AB$1315,DataRegularSeason20242025!$B$3:$B$1315, "&lt;=" &amp; $A163, DataRegularSeason20242025!$E$3:$E$1315, J$1)</f>
        <v>59</v>
      </c>
      <c r="K163" s="2">
        <f>SUMIFS(DataRegularSeason20242025!$AA$3:$AA$1315,DataRegularSeason20242025!$B$3:$B$1315, "&lt;=" &amp; $A163, DataRegularSeason20242025!$D$3:$D$1315, K$1)+SUMIFS(DataRegularSeason20242025!$AB$3:$AB$1315,DataRegularSeason20242025!$B$3:$B$1315, "&lt;=" &amp; $A163, DataRegularSeason20242025!$E$3:$E$1315, K$1)</f>
        <v>47</v>
      </c>
      <c r="L163" s="2">
        <f>SUMIFS(DataRegularSeason20242025!$AA$3:$AA$1315,DataRegularSeason20242025!$B$3:$B$1315, "&lt;=" &amp; $A163, DataRegularSeason20242025!$D$3:$D$1315, L$1)+SUMIFS(DataRegularSeason20242025!$AB$3:$AB$1315,DataRegularSeason20242025!$B$3:$B$1315, "&lt;=" &amp; $A163, DataRegularSeason20242025!$E$3:$E$1315, L$1)</f>
        <v>61</v>
      </c>
      <c r="M163" s="2">
        <f>SUMIFS(DataRegularSeason20242025!$AA$3:$AA$1315,DataRegularSeason20242025!$B$3:$B$1315, "&lt;=" &amp; $A163, DataRegularSeason20242025!$D$3:$D$1315, M$1)+SUMIFS(DataRegularSeason20242025!$AB$3:$AB$1315,DataRegularSeason20242025!$B$3:$B$1315, "&lt;=" &amp; $A163, DataRegularSeason20242025!$E$3:$E$1315, M$1)</f>
        <v>57</v>
      </c>
      <c r="N163" s="2">
        <f>SUMIFS(DataRegularSeason20242025!$AA$3:$AA$1315,DataRegularSeason20242025!$B$3:$B$1315, "&lt;=" &amp; $A163, DataRegularSeason20242025!$D$3:$D$1315, N$1)+SUMIFS(DataRegularSeason20242025!$AB$3:$AB$1315,DataRegularSeason20242025!$B$3:$B$1315, "&lt;=" &amp; $A163, DataRegularSeason20242025!$E$3:$E$1315, N$1)</f>
        <v>55</v>
      </c>
      <c r="O163" s="2">
        <f>SUMIFS(DataRegularSeason20242025!$AA$3:$AA$1315,DataRegularSeason20242025!$B$3:$B$1315, "&lt;=" &amp; $A163, DataRegularSeason20242025!$D$3:$D$1315, O$1)+SUMIFS(DataRegularSeason20242025!$AB$3:$AB$1315,DataRegularSeason20242025!$B$3:$B$1315, "&lt;=" &amp; $A163, DataRegularSeason20242025!$E$3:$E$1315, O$1)</f>
        <v>60</v>
      </c>
      <c r="P163" s="2">
        <f>SUMIFS(DataRegularSeason20242025!$AA$3:$AA$1315,DataRegularSeason20242025!$B$3:$B$1315, "&lt;=" &amp; $A163, DataRegularSeason20242025!$D$3:$D$1315, P$1)+SUMIFS(DataRegularSeason20242025!$AB$3:$AB$1315,DataRegularSeason20242025!$B$3:$B$1315, "&lt;=" &amp; $A163, DataRegularSeason20242025!$E$3:$E$1315, P$1)</f>
        <v>52</v>
      </c>
      <c r="Q163" s="2">
        <f>SUMIFS(DataRegularSeason20242025!$AA$3:$AA$1315,DataRegularSeason20242025!$B$3:$B$1315, "&lt;=" &amp; $A163, DataRegularSeason20242025!$D$3:$D$1315, Q$1)+SUMIFS(DataRegularSeason20242025!$AB$3:$AB$1315,DataRegularSeason20242025!$B$3:$B$1315, "&lt;=" &amp; $A163, DataRegularSeason20242025!$E$3:$E$1315, Q$1)</f>
        <v>58</v>
      </c>
      <c r="R163" s="2">
        <f>SUMIFS(DataRegularSeason20242025!$AA$3:$AA$1315,DataRegularSeason20242025!$B$3:$B$1315, "&lt;=" &amp; $A163, DataRegularSeason20242025!$D$3:$D$1315, R$1)+SUMIFS(DataRegularSeason20242025!$AB$3:$AB$1315,DataRegularSeason20242025!$B$3:$B$1315, "&lt;=" &amp; $A163, DataRegularSeason20242025!$E$3:$E$1315, R$1)</f>
        <v>41</v>
      </c>
      <c r="S163" s="2">
        <f>SUMIFS(DataRegularSeason20242025!$AA$3:$AA$1315,DataRegularSeason20242025!$B$3:$B$1315, "&lt;=" &amp; $A163, DataRegularSeason20242025!$D$3:$D$1315, S$1)+SUMIFS(DataRegularSeason20242025!$AB$3:$AB$1315,DataRegularSeason20242025!$B$3:$B$1315, "&lt;=" &amp; $A163, DataRegularSeason20242025!$E$3:$E$1315, S$1)</f>
        <v>45</v>
      </c>
      <c r="T163" s="2">
        <f>SUMIFS(DataRegularSeason20242025!$AA$3:$AA$1315,DataRegularSeason20242025!$B$3:$B$1315, "&lt;=" &amp; $A163, DataRegularSeason20242025!$D$3:$D$1315, T$1)+SUMIFS(DataRegularSeason20242025!$AB$3:$AB$1315,DataRegularSeason20242025!$B$3:$B$1315, "&lt;=" &amp; $A163, DataRegularSeason20242025!$E$3:$E$1315, T$1)</f>
        <v>50</v>
      </c>
      <c r="U163" s="2">
        <f>SUMIFS(DataRegularSeason20242025!$AA$3:$AA$1315,DataRegularSeason20242025!$B$3:$B$1315, "&lt;=" &amp; $A163, DataRegularSeason20242025!$D$3:$D$1315, U$1)+SUMIFS(DataRegularSeason20242025!$AB$3:$AB$1315,DataRegularSeason20242025!$B$3:$B$1315, "&lt;=" &amp; $A163, DataRegularSeason20242025!$E$3:$E$1315, U$1)</f>
        <v>52</v>
      </c>
      <c r="V163" s="2">
        <f>SUMIFS(DataRegularSeason20242025!$AA$3:$AA$1315,DataRegularSeason20242025!$B$3:$B$1315, "&lt;=" &amp; $A163, DataRegularSeason20242025!$D$3:$D$1315, V$1)+SUMIFS(DataRegularSeason20242025!$AB$3:$AB$1315,DataRegularSeason20242025!$B$3:$B$1315, "&lt;=" &amp; $A163, DataRegularSeason20242025!$E$3:$E$1315, V$1)</f>
        <v>50</v>
      </c>
      <c r="W163" s="2">
        <f>SUMIFS(DataRegularSeason20242025!$AA$3:$AA$1315,DataRegularSeason20242025!$B$3:$B$1315, "&lt;=" &amp; $A163, DataRegularSeason20242025!$D$3:$D$1315, W$1)+SUMIFS(DataRegularSeason20242025!$AB$3:$AB$1315,DataRegularSeason20242025!$B$3:$B$1315, "&lt;=" &amp; $A163, DataRegularSeason20242025!$E$3:$E$1315, W$1)</f>
        <v>48</v>
      </c>
      <c r="X163" s="2">
        <f>SUMIFS(DataRegularSeason20242025!$AA$3:$AA$1315,DataRegularSeason20242025!$B$3:$B$1315, "&lt;=" &amp; $A163, DataRegularSeason20242025!$D$3:$D$1315, X$1)+SUMIFS(DataRegularSeason20242025!$AB$3:$AB$1315,DataRegularSeason20242025!$B$3:$B$1315, "&lt;=" &amp; $A163, DataRegularSeason20242025!$E$3:$E$1315, X$1)</f>
        <v>45</v>
      </c>
      <c r="Y163" s="2">
        <f>SUMIFS(DataRegularSeason20242025!$AA$3:$AA$1315,DataRegularSeason20242025!$B$3:$B$1315, "&lt;=" &amp; $A163, DataRegularSeason20242025!$D$3:$D$1315, Y$1)+SUMIFS(DataRegularSeason20242025!$AB$3:$AB$1315,DataRegularSeason20242025!$B$3:$B$1315, "&lt;=" &amp; $A163, DataRegularSeason20242025!$E$3:$E$1315, Y$1)</f>
        <v>34</v>
      </c>
      <c r="Z163" s="2">
        <f>SUMIFS(DataRegularSeason20242025!$AA$3:$AA$1315,DataRegularSeason20242025!$B$3:$B$1315, "&lt;=" &amp; $A163, DataRegularSeason20242025!$D$3:$D$1315, Z$1)+SUMIFS(DataRegularSeason20242025!$AB$3:$AB$1315,DataRegularSeason20242025!$B$3:$B$1315, "&lt;=" &amp; $A163, DataRegularSeason20242025!$E$3:$E$1315, Z$1)</f>
        <v>50</v>
      </c>
      <c r="AA163" s="2">
        <f>SUMIFS(DataRegularSeason20242025!$AA$3:$AA$1315,DataRegularSeason20242025!$B$3:$B$1315, "&lt;=" &amp; $A163, DataRegularSeason20242025!$D$3:$D$1315, AA$1)+SUMIFS(DataRegularSeason20242025!$AB$3:$AB$1315,DataRegularSeason20242025!$B$3:$B$1315, "&lt;=" &amp; $A163, DataRegularSeason20242025!$E$3:$E$1315, AA$1)</f>
        <v>53</v>
      </c>
      <c r="AB163" s="2">
        <f>SUMIFS(DataRegularSeason20242025!$AA$3:$AA$1315,DataRegularSeason20242025!$B$3:$B$1315, "&lt;=" &amp; $A163, DataRegularSeason20242025!$D$3:$D$1315, AB$1)+SUMIFS(DataRegularSeason20242025!$AB$3:$AB$1315,DataRegularSeason20242025!$B$3:$B$1315, "&lt;=" &amp; $A163, DataRegularSeason20242025!$E$3:$E$1315, AB$1)</f>
        <v>60</v>
      </c>
      <c r="AC163" s="2">
        <f>SUMIFS(DataRegularSeason20242025!$AA$3:$AA$1315,DataRegularSeason20242025!$B$3:$B$1315, "&lt;=" &amp; $A163, DataRegularSeason20242025!$D$3:$D$1315, AC$1)+SUMIFS(DataRegularSeason20242025!$AB$3:$AB$1315,DataRegularSeason20242025!$B$3:$B$1315, "&lt;=" &amp; $A163, DataRegularSeason20242025!$E$3:$E$1315, AC$1)</f>
        <v>47</v>
      </c>
      <c r="AD163" s="2">
        <f>SUMIFS(DataRegularSeason20242025!$AA$3:$AA$1315,DataRegularSeason20242025!$B$3:$B$1315, "&lt;=" &amp; $A163, DataRegularSeason20242025!$D$3:$D$1315, AD$1)+SUMIFS(DataRegularSeason20242025!$AB$3:$AB$1315,DataRegularSeason20242025!$B$3:$B$1315, "&lt;=" &amp; $A163, DataRegularSeason20242025!$E$3:$E$1315, AD$1)</f>
        <v>50</v>
      </c>
      <c r="AE163" s="2">
        <f>SUMIFS(DataRegularSeason20242025!$AA$3:$AA$1315,DataRegularSeason20242025!$B$3:$B$1315, "&lt;=" &amp; $A163, DataRegularSeason20242025!$D$3:$D$1315, AE$1)+SUMIFS(DataRegularSeason20242025!$AB$3:$AB$1315,DataRegularSeason20242025!$B$3:$B$1315, "&lt;=" &amp; $A163, DataRegularSeason20242025!$E$3:$E$1315, AE$1)</f>
        <v>62</v>
      </c>
      <c r="AF163" s="2">
        <f>SUMIFS(DataRegularSeason20242025!$AA$3:$AA$1315,DataRegularSeason20242025!$B$3:$B$1315, "&lt;=" &amp; $A163, DataRegularSeason20242025!$D$3:$D$1315, AF$1)+SUMIFS(DataRegularSeason20242025!$AB$3:$AB$1315,DataRegularSeason20242025!$B$3:$B$1315, "&lt;=" &amp; $A163, DataRegularSeason20242025!$E$3:$E$1315, AF$1)</f>
        <v>65</v>
      </c>
      <c r="AG163" s="2">
        <f>SUMIFS(DataRegularSeason20242025!$AA$3:$AA$1315,DataRegularSeason20242025!$B$3:$B$1315, "&lt;=" &amp; $A163, DataRegularSeason20242025!$D$3:$D$1315, AG$1)+SUMIFS(DataRegularSeason20242025!$AB$3:$AB$1315,DataRegularSeason20242025!$B$3:$B$1315, "&lt;=" &amp; $A163, DataRegularSeason20242025!$E$3:$E$1315, AG$1)</f>
        <v>67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42</v>
      </c>
      <c r="C164" s="2">
        <f>SUMIFS(DataRegularSeason20242025!$AA$3:$AA$1315,DataRegularSeason20242025!$B$3:$B$1315, "&lt;=" &amp; $A164, DataRegularSeason20242025!$D$3:$D$1315, C$1)+SUMIFS(DataRegularSeason20242025!$AB$3:$AB$1315,DataRegularSeason20242025!$B$3:$B$1315, "&lt;=" &amp; $A164, DataRegularSeason20242025!$E$3:$E$1315, C$1)</f>
        <v>52</v>
      </c>
      <c r="D164" s="2">
        <f>SUMIFS(DataRegularSeason20242025!$AA$3:$AA$1315,DataRegularSeason20242025!$B$3:$B$1315, "&lt;=" &amp; $A164, DataRegularSeason20242025!$D$3:$D$1315, D$1)+SUMIFS(DataRegularSeason20242025!$AB$3:$AB$1315,DataRegularSeason20242025!$B$3:$B$1315, "&lt;=" &amp; $A164, DataRegularSeason20242025!$E$3:$E$1315, D$1)</f>
        <v>39</v>
      </c>
      <c r="E164" s="2">
        <f>SUMIFS(DataRegularSeason20242025!$AA$3:$AA$1315,DataRegularSeason20242025!$B$3:$B$1315, "&lt;=" &amp; $A164, DataRegularSeason20242025!$D$3:$D$1315, E$1)+SUMIFS(DataRegularSeason20242025!$AB$3:$AB$1315,DataRegularSeason20242025!$B$3:$B$1315, "&lt;=" &amp; $A164, DataRegularSeason20242025!$E$3:$E$1315, E$1)</f>
        <v>59</v>
      </c>
      <c r="F164" s="2">
        <f>SUMIFS(DataRegularSeason20242025!$AA$3:$AA$1315,DataRegularSeason20242025!$B$3:$B$1315, "&lt;=" &amp; $A164, DataRegularSeason20242025!$D$3:$D$1315, F$1)+SUMIFS(DataRegularSeason20242025!$AB$3:$AB$1315,DataRegularSeason20242025!$B$3:$B$1315, "&lt;=" &amp; $A164, DataRegularSeason20242025!$E$3:$E$1315, F$1)</f>
        <v>51</v>
      </c>
      <c r="G164" s="2">
        <f>SUMIFS(DataRegularSeason20242025!$AA$3:$AA$1315,DataRegularSeason20242025!$B$3:$B$1315, "&lt;=" &amp; $A164, DataRegularSeason20242025!$D$3:$D$1315, G$1)+SUMIFS(DataRegularSeason20242025!$AB$3:$AB$1315,DataRegularSeason20242025!$B$3:$B$1315, "&lt;=" &amp; $A164, DataRegularSeason20242025!$E$3:$E$1315, G$1)</f>
        <v>51</v>
      </c>
      <c r="H164" s="2">
        <f>SUMIFS(DataRegularSeason20242025!$AA$3:$AA$1315,DataRegularSeason20242025!$B$3:$B$1315, "&lt;=" &amp; $A164, DataRegularSeason20242025!$D$3:$D$1315, H$1)+SUMIFS(DataRegularSeason20242025!$AB$3:$AB$1315,DataRegularSeason20242025!$B$3:$B$1315, "&lt;=" &amp; $A164, DataRegularSeason20242025!$E$3:$E$1315, H$1)</f>
        <v>34</v>
      </c>
      <c r="I164" s="2">
        <f>SUMIFS(DataRegularSeason20242025!$AA$3:$AA$1315,DataRegularSeason20242025!$B$3:$B$1315, "&lt;=" &amp; $A164, DataRegularSeason20242025!$D$3:$D$1315, I$1)+SUMIFS(DataRegularSeason20242025!$AB$3:$AB$1315,DataRegularSeason20242025!$B$3:$B$1315, "&lt;=" &amp; $A164, DataRegularSeason20242025!$E$3:$E$1315, I$1)</f>
        <v>57</v>
      </c>
      <c r="J164" s="2">
        <f>SUMIFS(DataRegularSeason20242025!$AA$3:$AA$1315,DataRegularSeason20242025!$B$3:$B$1315, "&lt;=" &amp; $A164, DataRegularSeason20242025!$D$3:$D$1315, J$1)+SUMIFS(DataRegularSeason20242025!$AB$3:$AB$1315,DataRegularSeason20242025!$B$3:$B$1315, "&lt;=" &amp; $A164, DataRegularSeason20242025!$E$3:$E$1315, J$1)</f>
        <v>59</v>
      </c>
      <c r="K164" s="2">
        <f>SUMIFS(DataRegularSeason20242025!$AA$3:$AA$1315,DataRegularSeason20242025!$B$3:$B$1315, "&lt;=" &amp; $A164, DataRegularSeason20242025!$D$3:$D$1315, K$1)+SUMIFS(DataRegularSeason20242025!$AB$3:$AB$1315,DataRegularSeason20242025!$B$3:$B$1315, "&lt;=" &amp; $A164, DataRegularSeason20242025!$E$3:$E$1315, K$1)</f>
        <v>47</v>
      </c>
      <c r="L164" s="2">
        <f>SUMIFS(DataRegularSeason20242025!$AA$3:$AA$1315,DataRegularSeason20242025!$B$3:$B$1315, "&lt;=" &amp; $A164, DataRegularSeason20242025!$D$3:$D$1315, L$1)+SUMIFS(DataRegularSeason20242025!$AB$3:$AB$1315,DataRegularSeason20242025!$B$3:$B$1315, "&lt;=" &amp; $A164, DataRegularSeason20242025!$E$3:$E$1315, L$1)</f>
        <v>61</v>
      </c>
      <c r="M164" s="2">
        <f>SUMIFS(DataRegularSeason20242025!$AA$3:$AA$1315,DataRegularSeason20242025!$B$3:$B$1315, "&lt;=" &amp; $A164, DataRegularSeason20242025!$D$3:$D$1315, M$1)+SUMIFS(DataRegularSeason20242025!$AB$3:$AB$1315,DataRegularSeason20242025!$B$3:$B$1315, "&lt;=" &amp; $A164, DataRegularSeason20242025!$E$3:$E$1315, M$1)</f>
        <v>57</v>
      </c>
      <c r="N164" s="2">
        <f>SUMIFS(DataRegularSeason20242025!$AA$3:$AA$1315,DataRegularSeason20242025!$B$3:$B$1315, "&lt;=" &amp; $A164, DataRegularSeason20242025!$D$3:$D$1315, N$1)+SUMIFS(DataRegularSeason20242025!$AB$3:$AB$1315,DataRegularSeason20242025!$B$3:$B$1315, "&lt;=" &amp; $A164, DataRegularSeason20242025!$E$3:$E$1315, N$1)</f>
        <v>55</v>
      </c>
      <c r="O164" s="2">
        <f>SUMIFS(DataRegularSeason20242025!$AA$3:$AA$1315,DataRegularSeason20242025!$B$3:$B$1315, "&lt;=" &amp; $A164, DataRegularSeason20242025!$D$3:$D$1315, O$1)+SUMIFS(DataRegularSeason20242025!$AB$3:$AB$1315,DataRegularSeason20242025!$B$3:$B$1315, "&lt;=" &amp; $A164, DataRegularSeason20242025!$E$3:$E$1315, O$1)</f>
        <v>60</v>
      </c>
      <c r="P164" s="2">
        <f>SUMIFS(DataRegularSeason20242025!$AA$3:$AA$1315,DataRegularSeason20242025!$B$3:$B$1315, "&lt;=" &amp; $A164, DataRegularSeason20242025!$D$3:$D$1315, P$1)+SUMIFS(DataRegularSeason20242025!$AB$3:$AB$1315,DataRegularSeason20242025!$B$3:$B$1315, "&lt;=" &amp; $A164, DataRegularSeason20242025!$E$3:$E$1315, P$1)</f>
        <v>52</v>
      </c>
      <c r="Q164" s="2">
        <f>SUMIFS(DataRegularSeason20242025!$AA$3:$AA$1315,DataRegularSeason20242025!$B$3:$B$1315, "&lt;=" &amp; $A164, DataRegularSeason20242025!$D$3:$D$1315, Q$1)+SUMIFS(DataRegularSeason20242025!$AB$3:$AB$1315,DataRegularSeason20242025!$B$3:$B$1315, "&lt;=" &amp; $A164, DataRegularSeason20242025!$E$3:$E$1315, Q$1)</f>
        <v>58</v>
      </c>
      <c r="R164" s="2">
        <f>SUMIFS(DataRegularSeason20242025!$AA$3:$AA$1315,DataRegularSeason20242025!$B$3:$B$1315, "&lt;=" &amp; $A164, DataRegularSeason20242025!$D$3:$D$1315, R$1)+SUMIFS(DataRegularSeason20242025!$AB$3:$AB$1315,DataRegularSeason20242025!$B$3:$B$1315, "&lt;=" &amp; $A164, DataRegularSeason20242025!$E$3:$E$1315, R$1)</f>
        <v>41</v>
      </c>
      <c r="S164" s="2">
        <f>SUMIFS(DataRegularSeason20242025!$AA$3:$AA$1315,DataRegularSeason20242025!$B$3:$B$1315, "&lt;=" &amp; $A164, DataRegularSeason20242025!$D$3:$D$1315, S$1)+SUMIFS(DataRegularSeason20242025!$AB$3:$AB$1315,DataRegularSeason20242025!$B$3:$B$1315, "&lt;=" &amp; $A164, DataRegularSeason20242025!$E$3:$E$1315, S$1)</f>
        <v>45</v>
      </c>
      <c r="T164" s="2">
        <f>SUMIFS(DataRegularSeason20242025!$AA$3:$AA$1315,DataRegularSeason20242025!$B$3:$B$1315, "&lt;=" &amp; $A164, DataRegularSeason20242025!$D$3:$D$1315, T$1)+SUMIFS(DataRegularSeason20242025!$AB$3:$AB$1315,DataRegularSeason20242025!$B$3:$B$1315, "&lt;=" &amp; $A164, DataRegularSeason20242025!$E$3:$E$1315, T$1)</f>
        <v>50</v>
      </c>
      <c r="U164" s="2">
        <f>SUMIFS(DataRegularSeason20242025!$AA$3:$AA$1315,DataRegularSeason20242025!$B$3:$B$1315, "&lt;=" &amp; $A164, DataRegularSeason20242025!$D$3:$D$1315, U$1)+SUMIFS(DataRegularSeason20242025!$AB$3:$AB$1315,DataRegularSeason20242025!$B$3:$B$1315, "&lt;=" &amp; $A164, DataRegularSeason20242025!$E$3:$E$1315, U$1)</f>
        <v>52</v>
      </c>
      <c r="V164" s="2">
        <f>SUMIFS(DataRegularSeason20242025!$AA$3:$AA$1315,DataRegularSeason20242025!$B$3:$B$1315, "&lt;=" &amp; $A164, DataRegularSeason20242025!$D$3:$D$1315, V$1)+SUMIFS(DataRegularSeason20242025!$AB$3:$AB$1315,DataRegularSeason20242025!$B$3:$B$1315, "&lt;=" &amp; $A164, DataRegularSeason20242025!$E$3:$E$1315, V$1)</f>
        <v>50</v>
      </c>
      <c r="W164" s="2">
        <f>SUMIFS(DataRegularSeason20242025!$AA$3:$AA$1315,DataRegularSeason20242025!$B$3:$B$1315, "&lt;=" &amp; $A164, DataRegularSeason20242025!$D$3:$D$1315, W$1)+SUMIFS(DataRegularSeason20242025!$AB$3:$AB$1315,DataRegularSeason20242025!$B$3:$B$1315, "&lt;=" &amp; $A164, DataRegularSeason20242025!$E$3:$E$1315, W$1)</f>
        <v>48</v>
      </c>
      <c r="X164" s="2">
        <f>SUMIFS(DataRegularSeason20242025!$AA$3:$AA$1315,DataRegularSeason20242025!$B$3:$B$1315, "&lt;=" &amp; $A164, DataRegularSeason20242025!$D$3:$D$1315, X$1)+SUMIFS(DataRegularSeason20242025!$AB$3:$AB$1315,DataRegularSeason20242025!$B$3:$B$1315, "&lt;=" &amp; $A164, DataRegularSeason20242025!$E$3:$E$1315, X$1)</f>
        <v>45</v>
      </c>
      <c r="Y164" s="2">
        <f>SUMIFS(DataRegularSeason20242025!$AA$3:$AA$1315,DataRegularSeason20242025!$B$3:$B$1315, "&lt;=" &amp; $A164, DataRegularSeason20242025!$D$3:$D$1315, Y$1)+SUMIFS(DataRegularSeason20242025!$AB$3:$AB$1315,DataRegularSeason20242025!$B$3:$B$1315, "&lt;=" &amp; $A164, DataRegularSeason20242025!$E$3:$E$1315, Y$1)</f>
        <v>34</v>
      </c>
      <c r="Z164" s="2">
        <f>SUMIFS(DataRegularSeason20242025!$AA$3:$AA$1315,DataRegularSeason20242025!$B$3:$B$1315, "&lt;=" &amp; $A164, DataRegularSeason20242025!$D$3:$D$1315, Z$1)+SUMIFS(DataRegularSeason20242025!$AB$3:$AB$1315,DataRegularSeason20242025!$B$3:$B$1315, "&lt;=" &amp; $A164, DataRegularSeason20242025!$E$3:$E$1315, Z$1)</f>
        <v>50</v>
      </c>
      <c r="AA164" s="2">
        <f>SUMIFS(DataRegularSeason20242025!$AA$3:$AA$1315,DataRegularSeason20242025!$B$3:$B$1315, "&lt;=" &amp; $A164, DataRegularSeason20242025!$D$3:$D$1315, AA$1)+SUMIFS(DataRegularSeason20242025!$AB$3:$AB$1315,DataRegularSeason20242025!$B$3:$B$1315, "&lt;=" &amp; $A164, DataRegularSeason20242025!$E$3:$E$1315, AA$1)</f>
        <v>53</v>
      </c>
      <c r="AB164" s="2">
        <f>SUMIFS(DataRegularSeason20242025!$AA$3:$AA$1315,DataRegularSeason20242025!$B$3:$B$1315, "&lt;=" &amp; $A164, DataRegularSeason20242025!$D$3:$D$1315, AB$1)+SUMIFS(DataRegularSeason20242025!$AB$3:$AB$1315,DataRegularSeason20242025!$B$3:$B$1315, "&lt;=" &amp; $A164, DataRegularSeason20242025!$E$3:$E$1315, AB$1)</f>
        <v>60</v>
      </c>
      <c r="AC164" s="2">
        <f>SUMIFS(DataRegularSeason20242025!$AA$3:$AA$1315,DataRegularSeason20242025!$B$3:$B$1315, "&lt;=" &amp; $A164, DataRegularSeason20242025!$D$3:$D$1315, AC$1)+SUMIFS(DataRegularSeason20242025!$AB$3:$AB$1315,DataRegularSeason20242025!$B$3:$B$1315, "&lt;=" &amp; $A164, DataRegularSeason20242025!$E$3:$E$1315, AC$1)</f>
        <v>47</v>
      </c>
      <c r="AD164" s="2">
        <f>SUMIFS(DataRegularSeason20242025!$AA$3:$AA$1315,DataRegularSeason20242025!$B$3:$B$1315, "&lt;=" &amp; $A164, DataRegularSeason20242025!$D$3:$D$1315, AD$1)+SUMIFS(DataRegularSeason20242025!$AB$3:$AB$1315,DataRegularSeason20242025!$B$3:$B$1315, "&lt;=" &amp; $A164, DataRegularSeason20242025!$E$3:$E$1315, AD$1)</f>
        <v>50</v>
      </c>
      <c r="AE164" s="2">
        <f>SUMIFS(DataRegularSeason20242025!$AA$3:$AA$1315,DataRegularSeason20242025!$B$3:$B$1315, "&lt;=" &amp; $A164, DataRegularSeason20242025!$D$3:$D$1315, AE$1)+SUMIFS(DataRegularSeason20242025!$AB$3:$AB$1315,DataRegularSeason20242025!$B$3:$B$1315, "&lt;=" &amp; $A164, DataRegularSeason20242025!$E$3:$E$1315, AE$1)</f>
        <v>62</v>
      </c>
      <c r="AF164" s="2">
        <f>SUMIFS(DataRegularSeason20242025!$AA$3:$AA$1315,DataRegularSeason20242025!$B$3:$B$1315, "&lt;=" &amp; $A164, DataRegularSeason20242025!$D$3:$D$1315, AF$1)+SUMIFS(DataRegularSeason20242025!$AB$3:$AB$1315,DataRegularSeason20242025!$B$3:$B$1315, "&lt;=" &amp; $A164, DataRegularSeason20242025!$E$3:$E$1315, AF$1)</f>
        <v>65</v>
      </c>
      <c r="AG164" s="2">
        <f>SUMIFS(DataRegularSeason20242025!$AA$3:$AA$1315,DataRegularSeason20242025!$B$3:$B$1315, "&lt;=" &amp; $A164, DataRegularSeason20242025!$D$3:$D$1315, AG$1)+SUMIFS(DataRegularSeason20242025!$AB$3:$AB$1315,DataRegularSeason20242025!$B$3:$B$1315, "&lt;=" &amp; $A164, DataRegularSeason20242025!$E$3:$E$1315, AG$1)</f>
        <v>67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42</v>
      </c>
      <c r="C165" s="2">
        <f>SUMIFS(DataRegularSeason20242025!$AA$3:$AA$1315,DataRegularSeason20242025!$B$3:$B$1315, "&lt;=" &amp; $A165, DataRegularSeason20242025!$D$3:$D$1315, C$1)+SUMIFS(DataRegularSeason20242025!$AB$3:$AB$1315,DataRegularSeason20242025!$B$3:$B$1315, "&lt;=" &amp; $A165, DataRegularSeason20242025!$E$3:$E$1315, C$1)</f>
        <v>52</v>
      </c>
      <c r="D165" s="2">
        <f>SUMIFS(DataRegularSeason20242025!$AA$3:$AA$1315,DataRegularSeason20242025!$B$3:$B$1315, "&lt;=" &amp; $A165, DataRegularSeason20242025!$D$3:$D$1315, D$1)+SUMIFS(DataRegularSeason20242025!$AB$3:$AB$1315,DataRegularSeason20242025!$B$3:$B$1315, "&lt;=" &amp; $A165, DataRegularSeason20242025!$E$3:$E$1315, D$1)</f>
        <v>39</v>
      </c>
      <c r="E165" s="2">
        <f>SUMIFS(DataRegularSeason20242025!$AA$3:$AA$1315,DataRegularSeason20242025!$B$3:$B$1315, "&lt;=" &amp; $A165, DataRegularSeason20242025!$D$3:$D$1315, E$1)+SUMIFS(DataRegularSeason20242025!$AB$3:$AB$1315,DataRegularSeason20242025!$B$3:$B$1315, "&lt;=" &amp; $A165, DataRegularSeason20242025!$E$3:$E$1315, E$1)</f>
        <v>59</v>
      </c>
      <c r="F165" s="2">
        <f>SUMIFS(DataRegularSeason20242025!$AA$3:$AA$1315,DataRegularSeason20242025!$B$3:$B$1315, "&lt;=" &amp; $A165, DataRegularSeason20242025!$D$3:$D$1315, F$1)+SUMIFS(DataRegularSeason20242025!$AB$3:$AB$1315,DataRegularSeason20242025!$B$3:$B$1315, "&lt;=" &amp; $A165, DataRegularSeason20242025!$E$3:$E$1315, F$1)</f>
        <v>51</v>
      </c>
      <c r="G165" s="2">
        <f>SUMIFS(DataRegularSeason20242025!$AA$3:$AA$1315,DataRegularSeason20242025!$B$3:$B$1315, "&lt;=" &amp; $A165, DataRegularSeason20242025!$D$3:$D$1315, G$1)+SUMIFS(DataRegularSeason20242025!$AB$3:$AB$1315,DataRegularSeason20242025!$B$3:$B$1315, "&lt;=" &amp; $A165, DataRegularSeason20242025!$E$3:$E$1315, G$1)</f>
        <v>51</v>
      </c>
      <c r="H165" s="2">
        <f>SUMIFS(DataRegularSeason20242025!$AA$3:$AA$1315,DataRegularSeason20242025!$B$3:$B$1315, "&lt;=" &amp; $A165, DataRegularSeason20242025!$D$3:$D$1315, H$1)+SUMIFS(DataRegularSeason20242025!$AB$3:$AB$1315,DataRegularSeason20242025!$B$3:$B$1315, "&lt;=" &amp; $A165, DataRegularSeason20242025!$E$3:$E$1315, H$1)</f>
        <v>34</v>
      </c>
      <c r="I165" s="2">
        <f>SUMIFS(DataRegularSeason20242025!$AA$3:$AA$1315,DataRegularSeason20242025!$B$3:$B$1315, "&lt;=" &amp; $A165, DataRegularSeason20242025!$D$3:$D$1315, I$1)+SUMIFS(DataRegularSeason20242025!$AB$3:$AB$1315,DataRegularSeason20242025!$B$3:$B$1315, "&lt;=" &amp; $A165, DataRegularSeason20242025!$E$3:$E$1315, I$1)</f>
        <v>57</v>
      </c>
      <c r="J165" s="2">
        <f>SUMIFS(DataRegularSeason20242025!$AA$3:$AA$1315,DataRegularSeason20242025!$B$3:$B$1315, "&lt;=" &amp; $A165, DataRegularSeason20242025!$D$3:$D$1315, J$1)+SUMIFS(DataRegularSeason20242025!$AB$3:$AB$1315,DataRegularSeason20242025!$B$3:$B$1315, "&lt;=" &amp; $A165, DataRegularSeason20242025!$E$3:$E$1315, J$1)</f>
        <v>59</v>
      </c>
      <c r="K165" s="2">
        <f>SUMIFS(DataRegularSeason20242025!$AA$3:$AA$1315,DataRegularSeason20242025!$B$3:$B$1315, "&lt;=" &amp; $A165, DataRegularSeason20242025!$D$3:$D$1315, K$1)+SUMIFS(DataRegularSeason20242025!$AB$3:$AB$1315,DataRegularSeason20242025!$B$3:$B$1315, "&lt;=" &amp; $A165, DataRegularSeason20242025!$E$3:$E$1315, K$1)</f>
        <v>47</v>
      </c>
      <c r="L165" s="2">
        <f>SUMIFS(DataRegularSeason20242025!$AA$3:$AA$1315,DataRegularSeason20242025!$B$3:$B$1315, "&lt;=" &amp; $A165, DataRegularSeason20242025!$D$3:$D$1315, L$1)+SUMIFS(DataRegularSeason20242025!$AB$3:$AB$1315,DataRegularSeason20242025!$B$3:$B$1315, "&lt;=" &amp; $A165, DataRegularSeason20242025!$E$3:$E$1315, L$1)</f>
        <v>61</v>
      </c>
      <c r="M165" s="2">
        <f>SUMIFS(DataRegularSeason20242025!$AA$3:$AA$1315,DataRegularSeason20242025!$B$3:$B$1315, "&lt;=" &amp; $A165, DataRegularSeason20242025!$D$3:$D$1315, M$1)+SUMIFS(DataRegularSeason20242025!$AB$3:$AB$1315,DataRegularSeason20242025!$B$3:$B$1315, "&lt;=" &amp; $A165, DataRegularSeason20242025!$E$3:$E$1315, M$1)</f>
        <v>57</v>
      </c>
      <c r="N165" s="2">
        <f>SUMIFS(DataRegularSeason20242025!$AA$3:$AA$1315,DataRegularSeason20242025!$B$3:$B$1315, "&lt;=" &amp; $A165, DataRegularSeason20242025!$D$3:$D$1315, N$1)+SUMIFS(DataRegularSeason20242025!$AB$3:$AB$1315,DataRegularSeason20242025!$B$3:$B$1315, "&lt;=" &amp; $A165, DataRegularSeason20242025!$E$3:$E$1315, N$1)</f>
        <v>55</v>
      </c>
      <c r="O165" s="2">
        <f>SUMIFS(DataRegularSeason20242025!$AA$3:$AA$1315,DataRegularSeason20242025!$B$3:$B$1315, "&lt;=" &amp; $A165, DataRegularSeason20242025!$D$3:$D$1315, O$1)+SUMIFS(DataRegularSeason20242025!$AB$3:$AB$1315,DataRegularSeason20242025!$B$3:$B$1315, "&lt;=" &amp; $A165, DataRegularSeason20242025!$E$3:$E$1315, O$1)</f>
        <v>60</v>
      </c>
      <c r="P165" s="2">
        <f>SUMIFS(DataRegularSeason20242025!$AA$3:$AA$1315,DataRegularSeason20242025!$B$3:$B$1315, "&lt;=" &amp; $A165, DataRegularSeason20242025!$D$3:$D$1315, P$1)+SUMIFS(DataRegularSeason20242025!$AB$3:$AB$1315,DataRegularSeason20242025!$B$3:$B$1315, "&lt;=" &amp; $A165, DataRegularSeason20242025!$E$3:$E$1315, P$1)</f>
        <v>52</v>
      </c>
      <c r="Q165" s="2">
        <f>SUMIFS(DataRegularSeason20242025!$AA$3:$AA$1315,DataRegularSeason20242025!$B$3:$B$1315, "&lt;=" &amp; $A165, DataRegularSeason20242025!$D$3:$D$1315, Q$1)+SUMIFS(DataRegularSeason20242025!$AB$3:$AB$1315,DataRegularSeason20242025!$B$3:$B$1315, "&lt;=" &amp; $A165, DataRegularSeason20242025!$E$3:$E$1315, Q$1)</f>
        <v>58</v>
      </c>
      <c r="R165" s="2">
        <f>SUMIFS(DataRegularSeason20242025!$AA$3:$AA$1315,DataRegularSeason20242025!$B$3:$B$1315, "&lt;=" &amp; $A165, DataRegularSeason20242025!$D$3:$D$1315, R$1)+SUMIFS(DataRegularSeason20242025!$AB$3:$AB$1315,DataRegularSeason20242025!$B$3:$B$1315, "&lt;=" &amp; $A165, DataRegularSeason20242025!$E$3:$E$1315, R$1)</f>
        <v>41</v>
      </c>
      <c r="S165" s="2">
        <f>SUMIFS(DataRegularSeason20242025!$AA$3:$AA$1315,DataRegularSeason20242025!$B$3:$B$1315, "&lt;=" &amp; $A165, DataRegularSeason20242025!$D$3:$D$1315, S$1)+SUMIFS(DataRegularSeason20242025!$AB$3:$AB$1315,DataRegularSeason20242025!$B$3:$B$1315, "&lt;=" &amp; $A165, DataRegularSeason20242025!$E$3:$E$1315, S$1)</f>
        <v>45</v>
      </c>
      <c r="T165" s="2">
        <f>SUMIFS(DataRegularSeason20242025!$AA$3:$AA$1315,DataRegularSeason20242025!$B$3:$B$1315, "&lt;=" &amp; $A165, DataRegularSeason20242025!$D$3:$D$1315, T$1)+SUMIFS(DataRegularSeason20242025!$AB$3:$AB$1315,DataRegularSeason20242025!$B$3:$B$1315, "&lt;=" &amp; $A165, DataRegularSeason20242025!$E$3:$E$1315, T$1)</f>
        <v>50</v>
      </c>
      <c r="U165" s="2">
        <f>SUMIFS(DataRegularSeason20242025!$AA$3:$AA$1315,DataRegularSeason20242025!$B$3:$B$1315, "&lt;=" &amp; $A165, DataRegularSeason20242025!$D$3:$D$1315, U$1)+SUMIFS(DataRegularSeason20242025!$AB$3:$AB$1315,DataRegularSeason20242025!$B$3:$B$1315, "&lt;=" &amp; $A165, DataRegularSeason20242025!$E$3:$E$1315, U$1)</f>
        <v>52</v>
      </c>
      <c r="V165" s="2">
        <f>SUMIFS(DataRegularSeason20242025!$AA$3:$AA$1315,DataRegularSeason20242025!$B$3:$B$1315, "&lt;=" &amp; $A165, DataRegularSeason20242025!$D$3:$D$1315, V$1)+SUMIFS(DataRegularSeason20242025!$AB$3:$AB$1315,DataRegularSeason20242025!$B$3:$B$1315, "&lt;=" &amp; $A165, DataRegularSeason20242025!$E$3:$E$1315, V$1)</f>
        <v>50</v>
      </c>
      <c r="W165" s="2">
        <f>SUMIFS(DataRegularSeason20242025!$AA$3:$AA$1315,DataRegularSeason20242025!$B$3:$B$1315, "&lt;=" &amp; $A165, DataRegularSeason20242025!$D$3:$D$1315, W$1)+SUMIFS(DataRegularSeason20242025!$AB$3:$AB$1315,DataRegularSeason20242025!$B$3:$B$1315, "&lt;=" &amp; $A165, DataRegularSeason20242025!$E$3:$E$1315, W$1)</f>
        <v>48</v>
      </c>
      <c r="X165" s="2">
        <f>SUMIFS(DataRegularSeason20242025!$AA$3:$AA$1315,DataRegularSeason20242025!$B$3:$B$1315, "&lt;=" &amp; $A165, DataRegularSeason20242025!$D$3:$D$1315, X$1)+SUMIFS(DataRegularSeason20242025!$AB$3:$AB$1315,DataRegularSeason20242025!$B$3:$B$1315, "&lt;=" &amp; $A165, DataRegularSeason20242025!$E$3:$E$1315, X$1)</f>
        <v>45</v>
      </c>
      <c r="Y165" s="2">
        <f>SUMIFS(DataRegularSeason20242025!$AA$3:$AA$1315,DataRegularSeason20242025!$B$3:$B$1315, "&lt;=" &amp; $A165, DataRegularSeason20242025!$D$3:$D$1315, Y$1)+SUMIFS(DataRegularSeason20242025!$AB$3:$AB$1315,DataRegularSeason20242025!$B$3:$B$1315, "&lt;=" &amp; $A165, DataRegularSeason20242025!$E$3:$E$1315, Y$1)</f>
        <v>34</v>
      </c>
      <c r="Z165" s="2">
        <f>SUMIFS(DataRegularSeason20242025!$AA$3:$AA$1315,DataRegularSeason20242025!$B$3:$B$1315, "&lt;=" &amp; $A165, DataRegularSeason20242025!$D$3:$D$1315, Z$1)+SUMIFS(DataRegularSeason20242025!$AB$3:$AB$1315,DataRegularSeason20242025!$B$3:$B$1315, "&lt;=" &amp; $A165, DataRegularSeason20242025!$E$3:$E$1315, Z$1)</f>
        <v>50</v>
      </c>
      <c r="AA165" s="2">
        <f>SUMIFS(DataRegularSeason20242025!$AA$3:$AA$1315,DataRegularSeason20242025!$B$3:$B$1315, "&lt;=" &amp; $A165, DataRegularSeason20242025!$D$3:$D$1315, AA$1)+SUMIFS(DataRegularSeason20242025!$AB$3:$AB$1315,DataRegularSeason20242025!$B$3:$B$1315, "&lt;=" &amp; $A165, DataRegularSeason20242025!$E$3:$E$1315, AA$1)</f>
        <v>53</v>
      </c>
      <c r="AB165" s="2">
        <f>SUMIFS(DataRegularSeason20242025!$AA$3:$AA$1315,DataRegularSeason20242025!$B$3:$B$1315, "&lt;=" &amp; $A165, DataRegularSeason20242025!$D$3:$D$1315, AB$1)+SUMIFS(DataRegularSeason20242025!$AB$3:$AB$1315,DataRegularSeason20242025!$B$3:$B$1315, "&lt;=" &amp; $A165, DataRegularSeason20242025!$E$3:$E$1315, AB$1)</f>
        <v>60</v>
      </c>
      <c r="AC165" s="2">
        <f>SUMIFS(DataRegularSeason20242025!$AA$3:$AA$1315,DataRegularSeason20242025!$B$3:$B$1315, "&lt;=" &amp; $A165, DataRegularSeason20242025!$D$3:$D$1315, AC$1)+SUMIFS(DataRegularSeason20242025!$AB$3:$AB$1315,DataRegularSeason20242025!$B$3:$B$1315, "&lt;=" &amp; $A165, DataRegularSeason20242025!$E$3:$E$1315, AC$1)</f>
        <v>47</v>
      </c>
      <c r="AD165" s="2">
        <f>SUMIFS(DataRegularSeason20242025!$AA$3:$AA$1315,DataRegularSeason20242025!$B$3:$B$1315, "&lt;=" &amp; $A165, DataRegularSeason20242025!$D$3:$D$1315, AD$1)+SUMIFS(DataRegularSeason20242025!$AB$3:$AB$1315,DataRegularSeason20242025!$B$3:$B$1315, "&lt;=" &amp; $A165, DataRegularSeason20242025!$E$3:$E$1315, AD$1)</f>
        <v>50</v>
      </c>
      <c r="AE165" s="2">
        <f>SUMIFS(DataRegularSeason20242025!$AA$3:$AA$1315,DataRegularSeason20242025!$B$3:$B$1315, "&lt;=" &amp; $A165, DataRegularSeason20242025!$D$3:$D$1315, AE$1)+SUMIFS(DataRegularSeason20242025!$AB$3:$AB$1315,DataRegularSeason20242025!$B$3:$B$1315, "&lt;=" &amp; $A165, DataRegularSeason20242025!$E$3:$E$1315, AE$1)</f>
        <v>62</v>
      </c>
      <c r="AF165" s="2">
        <f>SUMIFS(DataRegularSeason20242025!$AA$3:$AA$1315,DataRegularSeason20242025!$B$3:$B$1315, "&lt;=" &amp; $A165, DataRegularSeason20242025!$D$3:$D$1315, AF$1)+SUMIFS(DataRegularSeason20242025!$AB$3:$AB$1315,DataRegularSeason20242025!$B$3:$B$1315, "&lt;=" &amp; $A165, DataRegularSeason20242025!$E$3:$E$1315, AF$1)</f>
        <v>65</v>
      </c>
      <c r="AG165" s="2">
        <f>SUMIFS(DataRegularSeason20242025!$AA$3:$AA$1315,DataRegularSeason20242025!$B$3:$B$1315, "&lt;=" &amp; $A165, DataRegularSeason20242025!$D$3:$D$1315, AG$1)+SUMIFS(DataRegularSeason20242025!$AB$3:$AB$1315,DataRegularSeason20242025!$B$3:$B$1315, "&lt;=" &amp; $A165, DataRegularSeason20242025!$E$3:$E$1315, AG$1)</f>
        <v>67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42</v>
      </c>
      <c r="C166" s="2">
        <f>SUMIFS(DataRegularSeason20242025!$AA$3:$AA$1315,DataRegularSeason20242025!$B$3:$B$1315, "&lt;=" &amp; $A166, DataRegularSeason20242025!$D$3:$D$1315, C$1)+SUMIFS(DataRegularSeason20242025!$AB$3:$AB$1315,DataRegularSeason20242025!$B$3:$B$1315, "&lt;=" &amp; $A166, DataRegularSeason20242025!$E$3:$E$1315, C$1)</f>
        <v>52</v>
      </c>
      <c r="D166" s="2">
        <f>SUMIFS(DataRegularSeason20242025!$AA$3:$AA$1315,DataRegularSeason20242025!$B$3:$B$1315, "&lt;=" &amp; $A166, DataRegularSeason20242025!$D$3:$D$1315, D$1)+SUMIFS(DataRegularSeason20242025!$AB$3:$AB$1315,DataRegularSeason20242025!$B$3:$B$1315, "&lt;=" &amp; $A166, DataRegularSeason20242025!$E$3:$E$1315, D$1)</f>
        <v>39</v>
      </c>
      <c r="E166" s="2">
        <f>SUMIFS(DataRegularSeason20242025!$AA$3:$AA$1315,DataRegularSeason20242025!$B$3:$B$1315, "&lt;=" &amp; $A166, DataRegularSeason20242025!$D$3:$D$1315, E$1)+SUMIFS(DataRegularSeason20242025!$AB$3:$AB$1315,DataRegularSeason20242025!$B$3:$B$1315, "&lt;=" &amp; $A166, DataRegularSeason20242025!$E$3:$E$1315, E$1)</f>
        <v>59</v>
      </c>
      <c r="F166" s="2">
        <f>SUMIFS(DataRegularSeason20242025!$AA$3:$AA$1315,DataRegularSeason20242025!$B$3:$B$1315, "&lt;=" &amp; $A166, DataRegularSeason20242025!$D$3:$D$1315, F$1)+SUMIFS(DataRegularSeason20242025!$AB$3:$AB$1315,DataRegularSeason20242025!$B$3:$B$1315, "&lt;=" &amp; $A166, DataRegularSeason20242025!$E$3:$E$1315, F$1)</f>
        <v>51</v>
      </c>
      <c r="G166" s="2">
        <f>SUMIFS(DataRegularSeason20242025!$AA$3:$AA$1315,DataRegularSeason20242025!$B$3:$B$1315, "&lt;=" &amp; $A166, DataRegularSeason20242025!$D$3:$D$1315, G$1)+SUMIFS(DataRegularSeason20242025!$AB$3:$AB$1315,DataRegularSeason20242025!$B$3:$B$1315, "&lt;=" &amp; $A166, DataRegularSeason20242025!$E$3:$E$1315, G$1)</f>
        <v>51</v>
      </c>
      <c r="H166" s="2">
        <f>SUMIFS(DataRegularSeason20242025!$AA$3:$AA$1315,DataRegularSeason20242025!$B$3:$B$1315, "&lt;=" &amp; $A166, DataRegularSeason20242025!$D$3:$D$1315, H$1)+SUMIFS(DataRegularSeason20242025!$AB$3:$AB$1315,DataRegularSeason20242025!$B$3:$B$1315, "&lt;=" &amp; $A166, DataRegularSeason20242025!$E$3:$E$1315, H$1)</f>
        <v>34</v>
      </c>
      <c r="I166" s="2">
        <f>SUMIFS(DataRegularSeason20242025!$AA$3:$AA$1315,DataRegularSeason20242025!$B$3:$B$1315, "&lt;=" &amp; $A166, DataRegularSeason20242025!$D$3:$D$1315, I$1)+SUMIFS(DataRegularSeason20242025!$AB$3:$AB$1315,DataRegularSeason20242025!$B$3:$B$1315, "&lt;=" &amp; $A166, DataRegularSeason20242025!$E$3:$E$1315, I$1)</f>
        <v>57</v>
      </c>
      <c r="J166" s="2">
        <f>SUMIFS(DataRegularSeason20242025!$AA$3:$AA$1315,DataRegularSeason20242025!$B$3:$B$1315, "&lt;=" &amp; $A166, DataRegularSeason20242025!$D$3:$D$1315, J$1)+SUMIFS(DataRegularSeason20242025!$AB$3:$AB$1315,DataRegularSeason20242025!$B$3:$B$1315, "&lt;=" &amp; $A166, DataRegularSeason20242025!$E$3:$E$1315, J$1)</f>
        <v>59</v>
      </c>
      <c r="K166" s="2">
        <f>SUMIFS(DataRegularSeason20242025!$AA$3:$AA$1315,DataRegularSeason20242025!$B$3:$B$1315, "&lt;=" &amp; $A166, DataRegularSeason20242025!$D$3:$D$1315, K$1)+SUMIFS(DataRegularSeason20242025!$AB$3:$AB$1315,DataRegularSeason20242025!$B$3:$B$1315, "&lt;=" &amp; $A166, DataRegularSeason20242025!$E$3:$E$1315, K$1)</f>
        <v>47</v>
      </c>
      <c r="L166" s="2">
        <f>SUMIFS(DataRegularSeason20242025!$AA$3:$AA$1315,DataRegularSeason20242025!$B$3:$B$1315, "&lt;=" &amp; $A166, DataRegularSeason20242025!$D$3:$D$1315, L$1)+SUMIFS(DataRegularSeason20242025!$AB$3:$AB$1315,DataRegularSeason20242025!$B$3:$B$1315, "&lt;=" &amp; $A166, DataRegularSeason20242025!$E$3:$E$1315, L$1)</f>
        <v>61</v>
      </c>
      <c r="M166" s="2">
        <f>SUMIFS(DataRegularSeason20242025!$AA$3:$AA$1315,DataRegularSeason20242025!$B$3:$B$1315, "&lt;=" &amp; $A166, DataRegularSeason20242025!$D$3:$D$1315, M$1)+SUMIFS(DataRegularSeason20242025!$AB$3:$AB$1315,DataRegularSeason20242025!$B$3:$B$1315, "&lt;=" &amp; $A166, DataRegularSeason20242025!$E$3:$E$1315, M$1)</f>
        <v>57</v>
      </c>
      <c r="N166" s="2">
        <f>SUMIFS(DataRegularSeason20242025!$AA$3:$AA$1315,DataRegularSeason20242025!$B$3:$B$1315, "&lt;=" &amp; $A166, DataRegularSeason20242025!$D$3:$D$1315, N$1)+SUMIFS(DataRegularSeason20242025!$AB$3:$AB$1315,DataRegularSeason20242025!$B$3:$B$1315, "&lt;=" &amp; $A166, DataRegularSeason20242025!$E$3:$E$1315, N$1)</f>
        <v>55</v>
      </c>
      <c r="O166" s="2">
        <f>SUMIFS(DataRegularSeason20242025!$AA$3:$AA$1315,DataRegularSeason20242025!$B$3:$B$1315, "&lt;=" &amp; $A166, DataRegularSeason20242025!$D$3:$D$1315, O$1)+SUMIFS(DataRegularSeason20242025!$AB$3:$AB$1315,DataRegularSeason20242025!$B$3:$B$1315, "&lt;=" &amp; $A166, DataRegularSeason20242025!$E$3:$E$1315, O$1)</f>
        <v>60</v>
      </c>
      <c r="P166" s="2">
        <f>SUMIFS(DataRegularSeason20242025!$AA$3:$AA$1315,DataRegularSeason20242025!$B$3:$B$1315, "&lt;=" &amp; $A166, DataRegularSeason20242025!$D$3:$D$1315, P$1)+SUMIFS(DataRegularSeason20242025!$AB$3:$AB$1315,DataRegularSeason20242025!$B$3:$B$1315, "&lt;=" &amp; $A166, DataRegularSeason20242025!$E$3:$E$1315, P$1)</f>
        <v>52</v>
      </c>
      <c r="Q166" s="2">
        <f>SUMIFS(DataRegularSeason20242025!$AA$3:$AA$1315,DataRegularSeason20242025!$B$3:$B$1315, "&lt;=" &amp; $A166, DataRegularSeason20242025!$D$3:$D$1315, Q$1)+SUMIFS(DataRegularSeason20242025!$AB$3:$AB$1315,DataRegularSeason20242025!$B$3:$B$1315, "&lt;=" &amp; $A166, DataRegularSeason20242025!$E$3:$E$1315, Q$1)</f>
        <v>58</v>
      </c>
      <c r="R166" s="2">
        <f>SUMIFS(DataRegularSeason20242025!$AA$3:$AA$1315,DataRegularSeason20242025!$B$3:$B$1315, "&lt;=" &amp; $A166, DataRegularSeason20242025!$D$3:$D$1315, R$1)+SUMIFS(DataRegularSeason20242025!$AB$3:$AB$1315,DataRegularSeason20242025!$B$3:$B$1315, "&lt;=" &amp; $A166, DataRegularSeason20242025!$E$3:$E$1315, R$1)</f>
        <v>41</v>
      </c>
      <c r="S166" s="2">
        <f>SUMIFS(DataRegularSeason20242025!$AA$3:$AA$1315,DataRegularSeason20242025!$B$3:$B$1315, "&lt;=" &amp; $A166, DataRegularSeason20242025!$D$3:$D$1315, S$1)+SUMIFS(DataRegularSeason20242025!$AB$3:$AB$1315,DataRegularSeason20242025!$B$3:$B$1315, "&lt;=" &amp; $A166, DataRegularSeason20242025!$E$3:$E$1315, S$1)</f>
        <v>45</v>
      </c>
      <c r="T166" s="2">
        <f>SUMIFS(DataRegularSeason20242025!$AA$3:$AA$1315,DataRegularSeason20242025!$B$3:$B$1315, "&lt;=" &amp; $A166, DataRegularSeason20242025!$D$3:$D$1315, T$1)+SUMIFS(DataRegularSeason20242025!$AB$3:$AB$1315,DataRegularSeason20242025!$B$3:$B$1315, "&lt;=" &amp; $A166, DataRegularSeason20242025!$E$3:$E$1315, T$1)</f>
        <v>50</v>
      </c>
      <c r="U166" s="2">
        <f>SUMIFS(DataRegularSeason20242025!$AA$3:$AA$1315,DataRegularSeason20242025!$B$3:$B$1315, "&lt;=" &amp; $A166, DataRegularSeason20242025!$D$3:$D$1315, U$1)+SUMIFS(DataRegularSeason20242025!$AB$3:$AB$1315,DataRegularSeason20242025!$B$3:$B$1315, "&lt;=" &amp; $A166, DataRegularSeason20242025!$E$3:$E$1315, U$1)</f>
        <v>52</v>
      </c>
      <c r="V166" s="2">
        <f>SUMIFS(DataRegularSeason20242025!$AA$3:$AA$1315,DataRegularSeason20242025!$B$3:$B$1315, "&lt;=" &amp; $A166, DataRegularSeason20242025!$D$3:$D$1315, V$1)+SUMIFS(DataRegularSeason20242025!$AB$3:$AB$1315,DataRegularSeason20242025!$B$3:$B$1315, "&lt;=" &amp; $A166, DataRegularSeason20242025!$E$3:$E$1315, V$1)</f>
        <v>50</v>
      </c>
      <c r="W166" s="2">
        <f>SUMIFS(DataRegularSeason20242025!$AA$3:$AA$1315,DataRegularSeason20242025!$B$3:$B$1315, "&lt;=" &amp; $A166, DataRegularSeason20242025!$D$3:$D$1315, W$1)+SUMIFS(DataRegularSeason20242025!$AB$3:$AB$1315,DataRegularSeason20242025!$B$3:$B$1315, "&lt;=" &amp; $A166, DataRegularSeason20242025!$E$3:$E$1315, W$1)</f>
        <v>48</v>
      </c>
      <c r="X166" s="2">
        <f>SUMIFS(DataRegularSeason20242025!$AA$3:$AA$1315,DataRegularSeason20242025!$B$3:$B$1315, "&lt;=" &amp; $A166, DataRegularSeason20242025!$D$3:$D$1315, X$1)+SUMIFS(DataRegularSeason20242025!$AB$3:$AB$1315,DataRegularSeason20242025!$B$3:$B$1315, "&lt;=" &amp; $A166, DataRegularSeason20242025!$E$3:$E$1315, X$1)</f>
        <v>45</v>
      </c>
      <c r="Y166" s="2">
        <f>SUMIFS(DataRegularSeason20242025!$AA$3:$AA$1315,DataRegularSeason20242025!$B$3:$B$1315, "&lt;=" &amp; $A166, DataRegularSeason20242025!$D$3:$D$1315, Y$1)+SUMIFS(DataRegularSeason20242025!$AB$3:$AB$1315,DataRegularSeason20242025!$B$3:$B$1315, "&lt;=" &amp; $A166, DataRegularSeason20242025!$E$3:$E$1315, Y$1)</f>
        <v>34</v>
      </c>
      <c r="Z166" s="2">
        <f>SUMIFS(DataRegularSeason20242025!$AA$3:$AA$1315,DataRegularSeason20242025!$B$3:$B$1315, "&lt;=" &amp; $A166, DataRegularSeason20242025!$D$3:$D$1315, Z$1)+SUMIFS(DataRegularSeason20242025!$AB$3:$AB$1315,DataRegularSeason20242025!$B$3:$B$1315, "&lt;=" &amp; $A166, DataRegularSeason20242025!$E$3:$E$1315, Z$1)</f>
        <v>50</v>
      </c>
      <c r="AA166" s="2">
        <f>SUMIFS(DataRegularSeason20242025!$AA$3:$AA$1315,DataRegularSeason20242025!$B$3:$B$1315, "&lt;=" &amp; $A166, DataRegularSeason20242025!$D$3:$D$1315, AA$1)+SUMIFS(DataRegularSeason20242025!$AB$3:$AB$1315,DataRegularSeason20242025!$B$3:$B$1315, "&lt;=" &amp; $A166, DataRegularSeason20242025!$E$3:$E$1315, AA$1)</f>
        <v>53</v>
      </c>
      <c r="AB166" s="2">
        <f>SUMIFS(DataRegularSeason20242025!$AA$3:$AA$1315,DataRegularSeason20242025!$B$3:$B$1315, "&lt;=" &amp; $A166, DataRegularSeason20242025!$D$3:$D$1315, AB$1)+SUMIFS(DataRegularSeason20242025!$AB$3:$AB$1315,DataRegularSeason20242025!$B$3:$B$1315, "&lt;=" &amp; $A166, DataRegularSeason20242025!$E$3:$E$1315, AB$1)</f>
        <v>60</v>
      </c>
      <c r="AC166" s="2">
        <f>SUMIFS(DataRegularSeason20242025!$AA$3:$AA$1315,DataRegularSeason20242025!$B$3:$B$1315, "&lt;=" &amp; $A166, DataRegularSeason20242025!$D$3:$D$1315, AC$1)+SUMIFS(DataRegularSeason20242025!$AB$3:$AB$1315,DataRegularSeason20242025!$B$3:$B$1315, "&lt;=" &amp; $A166, DataRegularSeason20242025!$E$3:$E$1315, AC$1)</f>
        <v>47</v>
      </c>
      <c r="AD166" s="2">
        <f>SUMIFS(DataRegularSeason20242025!$AA$3:$AA$1315,DataRegularSeason20242025!$B$3:$B$1315, "&lt;=" &amp; $A166, DataRegularSeason20242025!$D$3:$D$1315, AD$1)+SUMIFS(DataRegularSeason20242025!$AB$3:$AB$1315,DataRegularSeason20242025!$B$3:$B$1315, "&lt;=" &amp; $A166, DataRegularSeason20242025!$E$3:$E$1315, AD$1)</f>
        <v>50</v>
      </c>
      <c r="AE166" s="2">
        <f>SUMIFS(DataRegularSeason20242025!$AA$3:$AA$1315,DataRegularSeason20242025!$B$3:$B$1315, "&lt;=" &amp; $A166, DataRegularSeason20242025!$D$3:$D$1315, AE$1)+SUMIFS(DataRegularSeason20242025!$AB$3:$AB$1315,DataRegularSeason20242025!$B$3:$B$1315, "&lt;=" &amp; $A166, DataRegularSeason20242025!$E$3:$E$1315, AE$1)</f>
        <v>62</v>
      </c>
      <c r="AF166" s="2">
        <f>SUMIFS(DataRegularSeason20242025!$AA$3:$AA$1315,DataRegularSeason20242025!$B$3:$B$1315, "&lt;=" &amp; $A166, DataRegularSeason20242025!$D$3:$D$1315, AF$1)+SUMIFS(DataRegularSeason20242025!$AB$3:$AB$1315,DataRegularSeason20242025!$B$3:$B$1315, "&lt;=" &amp; $A166, DataRegularSeason20242025!$E$3:$E$1315, AF$1)</f>
        <v>65</v>
      </c>
      <c r="AG166" s="2">
        <f>SUMIFS(DataRegularSeason20242025!$AA$3:$AA$1315,DataRegularSeason20242025!$B$3:$B$1315, "&lt;=" &amp; $A166, DataRegularSeason20242025!$D$3:$D$1315, AG$1)+SUMIFS(DataRegularSeason20242025!$AB$3:$AB$1315,DataRegularSeason20242025!$B$3:$B$1315, "&lt;=" &amp; $A166, DataRegularSeason20242025!$E$3:$E$1315, AG$1)</f>
        <v>67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42</v>
      </c>
      <c r="C167" s="2">
        <f>SUMIFS(DataRegularSeason20242025!$AA$3:$AA$1315,DataRegularSeason20242025!$B$3:$B$1315, "&lt;=" &amp; $A167, DataRegularSeason20242025!$D$3:$D$1315, C$1)+SUMIFS(DataRegularSeason20242025!$AB$3:$AB$1315,DataRegularSeason20242025!$B$3:$B$1315, "&lt;=" &amp; $A167, DataRegularSeason20242025!$E$3:$E$1315, C$1)</f>
        <v>52</v>
      </c>
      <c r="D167" s="2">
        <f>SUMIFS(DataRegularSeason20242025!$AA$3:$AA$1315,DataRegularSeason20242025!$B$3:$B$1315, "&lt;=" &amp; $A167, DataRegularSeason20242025!$D$3:$D$1315, D$1)+SUMIFS(DataRegularSeason20242025!$AB$3:$AB$1315,DataRegularSeason20242025!$B$3:$B$1315, "&lt;=" &amp; $A167, DataRegularSeason20242025!$E$3:$E$1315, D$1)</f>
        <v>39</v>
      </c>
      <c r="E167" s="2">
        <f>SUMIFS(DataRegularSeason20242025!$AA$3:$AA$1315,DataRegularSeason20242025!$B$3:$B$1315, "&lt;=" &amp; $A167, DataRegularSeason20242025!$D$3:$D$1315, E$1)+SUMIFS(DataRegularSeason20242025!$AB$3:$AB$1315,DataRegularSeason20242025!$B$3:$B$1315, "&lt;=" &amp; $A167, DataRegularSeason20242025!$E$3:$E$1315, E$1)</f>
        <v>59</v>
      </c>
      <c r="F167" s="2">
        <f>SUMIFS(DataRegularSeason20242025!$AA$3:$AA$1315,DataRegularSeason20242025!$B$3:$B$1315, "&lt;=" &amp; $A167, DataRegularSeason20242025!$D$3:$D$1315, F$1)+SUMIFS(DataRegularSeason20242025!$AB$3:$AB$1315,DataRegularSeason20242025!$B$3:$B$1315, "&lt;=" &amp; $A167, DataRegularSeason20242025!$E$3:$E$1315, F$1)</f>
        <v>51</v>
      </c>
      <c r="G167" s="2">
        <f>SUMIFS(DataRegularSeason20242025!$AA$3:$AA$1315,DataRegularSeason20242025!$B$3:$B$1315, "&lt;=" &amp; $A167, DataRegularSeason20242025!$D$3:$D$1315, G$1)+SUMIFS(DataRegularSeason20242025!$AB$3:$AB$1315,DataRegularSeason20242025!$B$3:$B$1315, "&lt;=" &amp; $A167, DataRegularSeason20242025!$E$3:$E$1315, G$1)</f>
        <v>51</v>
      </c>
      <c r="H167" s="2">
        <f>SUMIFS(DataRegularSeason20242025!$AA$3:$AA$1315,DataRegularSeason20242025!$B$3:$B$1315, "&lt;=" &amp; $A167, DataRegularSeason20242025!$D$3:$D$1315, H$1)+SUMIFS(DataRegularSeason20242025!$AB$3:$AB$1315,DataRegularSeason20242025!$B$3:$B$1315, "&lt;=" &amp; $A167, DataRegularSeason20242025!$E$3:$E$1315, H$1)</f>
        <v>34</v>
      </c>
      <c r="I167" s="2">
        <f>SUMIFS(DataRegularSeason20242025!$AA$3:$AA$1315,DataRegularSeason20242025!$B$3:$B$1315, "&lt;=" &amp; $A167, DataRegularSeason20242025!$D$3:$D$1315, I$1)+SUMIFS(DataRegularSeason20242025!$AB$3:$AB$1315,DataRegularSeason20242025!$B$3:$B$1315, "&lt;=" &amp; $A167, DataRegularSeason20242025!$E$3:$E$1315, I$1)</f>
        <v>57</v>
      </c>
      <c r="J167" s="2">
        <f>SUMIFS(DataRegularSeason20242025!$AA$3:$AA$1315,DataRegularSeason20242025!$B$3:$B$1315, "&lt;=" &amp; $A167, DataRegularSeason20242025!$D$3:$D$1315, J$1)+SUMIFS(DataRegularSeason20242025!$AB$3:$AB$1315,DataRegularSeason20242025!$B$3:$B$1315, "&lt;=" &amp; $A167, DataRegularSeason20242025!$E$3:$E$1315, J$1)</f>
        <v>59</v>
      </c>
      <c r="K167" s="2">
        <f>SUMIFS(DataRegularSeason20242025!$AA$3:$AA$1315,DataRegularSeason20242025!$B$3:$B$1315, "&lt;=" &amp; $A167, DataRegularSeason20242025!$D$3:$D$1315, K$1)+SUMIFS(DataRegularSeason20242025!$AB$3:$AB$1315,DataRegularSeason20242025!$B$3:$B$1315, "&lt;=" &amp; $A167, DataRegularSeason20242025!$E$3:$E$1315, K$1)</f>
        <v>47</v>
      </c>
      <c r="L167" s="2">
        <f>SUMIFS(DataRegularSeason20242025!$AA$3:$AA$1315,DataRegularSeason20242025!$B$3:$B$1315, "&lt;=" &amp; $A167, DataRegularSeason20242025!$D$3:$D$1315, L$1)+SUMIFS(DataRegularSeason20242025!$AB$3:$AB$1315,DataRegularSeason20242025!$B$3:$B$1315, "&lt;=" &amp; $A167, DataRegularSeason20242025!$E$3:$E$1315, L$1)</f>
        <v>61</v>
      </c>
      <c r="M167" s="2">
        <f>SUMIFS(DataRegularSeason20242025!$AA$3:$AA$1315,DataRegularSeason20242025!$B$3:$B$1315, "&lt;=" &amp; $A167, DataRegularSeason20242025!$D$3:$D$1315, M$1)+SUMIFS(DataRegularSeason20242025!$AB$3:$AB$1315,DataRegularSeason20242025!$B$3:$B$1315, "&lt;=" &amp; $A167, DataRegularSeason20242025!$E$3:$E$1315, M$1)</f>
        <v>57</v>
      </c>
      <c r="N167" s="2">
        <f>SUMIFS(DataRegularSeason20242025!$AA$3:$AA$1315,DataRegularSeason20242025!$B$3:$B$1315, "&lt;=" &amp; $A167, DataRegularSeason20242025!$D$3:$D$1315, N$1)+SUMIFS(DataRegularSeason20242025!$AB$3:$AB$1315,DataRegularSeason20242025!$B$3:$B$1315, "&lt;=" &amp; $A167, DataRegularSeason20242025!$E$3:$E$1315, N$1)</f>
        <v>55</v>
      </c>
      <c r="O167" s="2">
        <f>SUMIFS(DataRegularSeason20242025!$AA$3:$AA$1315,DataRegularSeason20242025!$B$3:$B$1315, "&lt;=" &amp; $A167, DataRegularSeason20242025!$D$3:$D$1315, O$1)+SUMIFS(DataRegularSeason20242025!$AB$3:$AB$1315,DataRegularSeason20242025!$B$3:$B$1315, "&lt;=" &amp; $A167, DataRegularSeason20242025!$E$3:$E$1315, O$1)</f>
        <v>60</v>
      </c>
      <c r="P167" s="2">
        <f>SUMIFS(DataRegularSeason20242025!$AA$3:$AA$1315,DataRegularSeason20242025!$B$3:$B$1315, "&lt;=" &amp; $A167, DataRegularSeason20242025!$D$3:$D$1315, P$1)+SUMIFS(DataRegularSeason20242025!$AB$3:$AB$1315,DataRegularSeason20242025!$B$3:$B$1315, "&lt;=" &amp; $A167, DataRegularSeason20242025!$E$3:$E$1315, P$1)</f>
        <v>52</v>
      </c>
      <c r="Q167" s="2">
        <f>SUMIFS(DataRegularSeason20242025!$AA$3:$AA$1315,DataRegularSeason20242025!$B$3:$B$1315, "&lt;=" &amp; $A167, DataRegularSeason20242025!$D$3:$D$1315, Q$1)+SUMIFS(DataRegularSeason20242025!$AB$3:$AB$1315,DataRegularSeason20242025!$B$3:$B$1315, "&lt;=" &amp; $A167, DataRegularSeason20242025!$E$3:$E$1315, Q$1)</f>
        <v>58</v>
      </c>
      <c r="R167" s="2">
        <f>SUMIFS(DataRegularSeason20242025!$AA$3:$AA$1315,DataRegularSeason20242025!$B$3:$B$1315, "&lt;=" &amp; $A167, DataRegularSeason20242025!$D$3:$D$1315, R$1)+SUMIFS(DataRegularSeason20242025!$AB$3:$AB$1315,DataRegularSeason20242025!$B$3:$B$1315, "&lt;=" &amp; $A167, DataRegularSeason20242025!$E$3:$E$1315, R$1)</f>
        <v>41</v>
      </c>
      <c r="S167" s="2">
        <f>SUMIFS(DataRegularSeason20242025!$AA$3:$AA$1315,DataRegularSeason20242025!$B$3:$B$1315, "&lt;=" &amp; $A167, DataRegularSeason20242025!$D$3:$D$1315, S$1)+SUMIFS(DataRegularSeason20242025!$AB$3:$AB$1315,DataRegularSeason20242025!$B$3:$B$1315, "&lt;=" &amp; $A167, DataRegularSeason20242025!$E$3:$E$1315, S$1)</f>
        <v>45</v>
      </c>
      <c r="T167" s="2">
        <f>SUMIFS(DataRegularSeason20242025!$AA$3:$AA$1315,DataRegularSeason20242025!$B$3:$B$1315, "&lt;=" &amp; $A167, DataRegularSeason20242025!$D$3:$D$1315, T$1)+SUMIFS(DataRegularSeason20242025!$AB$3:$AB$1315,DataRegularSeason20242025!$B$3:$B$1315, "&lt;=" &amp; $A167, DataRegularSeason20242025!$E$3:$E$1315, T$1)</f>
        <v>50</v>
      </c>
      <c r="U167" s="2">
        <f>SUMIFS(DataRegularSeason20242025!$AA$3:$AA$1315,DataRegularSeason20242025!$B$3:$B$1315, "&lt;=" &amp; $A167, DataRegularSeason20242025!$D$3:$D$1315, U$1)+SUMIFS(DataRegularSeason20242025!$AB$3:$AB$1315,DataRegularSeason20242025!$B$3:$B$1315, "&lt;=" &amp; $A167, DataRegularSeason20242025!$E$3:$E$1315, U$1)</f>
        <v>52</v>
      </c>
      <c r="V167" s="2">
        <f>SUMIFS(DataRegularSeason20242025!$AA$3:$AA$1315,DataRegularSeason20242025!$B$3:$B$1315, "&lt;=" &amp; $A167, DataRegularSeason20242025!$D$3:$D$1315, V$1)+SUMIFS(DataRegularSeason20242025!$AB$3:$AB$1315,DataRegularSeason20242025!$B$3:$B$1315, "&lt;=" &amp; $A167, DataRegularSeason20242025!$E$3:$E$1315, V$1)</f>
        <v>50</v>
      </c>
      <c r="W167" s="2">
        <f>SUMIFS(DataRegularSeason20242025!$AA$3:$AA$1315,DataRegularSeason20242025!$B$3:$B$1315, "&lt;=" &amp; $A167, DataRegularSeason20242025!$D$3:$D$1315, W$1)+SUMIFS(DataRegularSeason20242025!$AB$3:$AB$1315,DataRegularSeason20242025!$B$3:$B$1315, "&lt;=" &amp; $A167, DataRegularSeason20242025!$E$3:$E$1315, W$1)</f>
        <v>48</v>
      </c>
      <c r="X167" s="2">
        <f>SUMIFS(DataRegularSeason20242025!$AA$3:$AA$1315,DataRegularSeason20242025!$B$3:$B$1315, "&lt;=" &amp; $A167, DataRegularSeason20242025!$D$3:$D$1315, X$1)+SUMIFS(DataRegularSeason20242025!$AB$3:$AB$1315,DataRegularSeason20242025!$B$3:$B$1315, "&lt;=" &amp; $A167, DataRegularSeason20242025!$E$3:$E$1315, X$1)</f>
        <v>45</v>
      </c>
      <c r="Y167" s="2">
        <f>SUMIFS(DataRegularSeason20242025!$AA$3:$AA$1315,DataRegularSeason20242025!$B$3:$B$1315, "&lt;=" &amp; $A167, DataRegularSeason20242025!$D$3:$D$1315, Y$1)+SUMIFS(DataRegularSeason20242025!$AB$3:$AB$1315,DataRegularSeason20242025!$B$3:$B$1315, "&lt;=" &amp; $A167, DataRegularSeason20242025!$E$3:$E$1315, Y$1)</f>
        <v>34</v>
      </c>
      <c r="Z167" s="2">
        <f>SUMIFS(DataRegularSeason20242025!$AA$3:$AA$1315,DataRegularSeason20242025!$B$3:$B$1315, "&lt;=" &amp; $A167, DataRegularSeason20242025!$D$3:$D$1315, Z$1)+SUMIFS(DataRegularSeason20242025!$AB$3:$AB$1315,DataRegularSeason20242025!$B$3:$B$1315, "&lt;=" &amp; $A167, DataRegularSeason20242025!$E$3:$E$1315, Z$1)</f>
        <v>50</v>
      </c>
      <c r="AA167" s="2">
        <f>SUMIFS(DataRegularSeason20242025!$AA$3:$AA$1315,DataRegularSeason20242025!$B$3:$B$1315, "&lt;=" &amp; $A167, DataRegularSeason20242025!$D$3:$D$1315, AA$1)+SUMIFS(DataRegularSeason20242025!$AB$3:$AB$1315,DataRegularSeason20242025!$B$3:$B$1315, "&lt;=" &amp; $A167, DataRegularSeason20242025!$E$3:$E$1315, AA$1)</f>
        <v>53</v>
      </c>
      <c r="AB167" s="2">
        <f>SUMIFS(DataRegularSeason20242025!$AA$3:$AA$1315,DataRegularSeason20242025!$B$3:$B$1315, "&lt;=" &amp; $A167, DataRegularSeason20242025!$D$3:$D$1315, AB$1)+SUMIFS(DataRegularSeason20242025!$AB$3:$AB$1315,DataRegularSeason20242025!$B$3:$B$1315, "&lt;=" &amp; $A167, DataRegularSeason20242025!$E$3:$E$1315, AB$1)</f>
        <v>60</v>
      </c>
      <c r="AC167" s="2">
        <f>SUMIFS(DataRegularSeason20242025!$AA$3:$AA$1315,DataRegularSeason20242025!$B$3:$B$1315, "&lt;=" &amp; $A167, DataRegularSeason20242025!$D$3:$D$1315, AC$1)+SUMIFS(DataRegularSeason20242025!$AB$3:$AB$1315,DataRegularSeason20242025!$B$3:$B$1315, "&lt;=" &amp; $A167, DataRegularSeason20242025!$E$3:$E$1315, AC$1)</f>
        <v>47</v>
      </c>
      <c r="AD167" s="2">
        <f>SUMIFS(DataRegularSeason20242025!$AA$3:$AA$1315,DataRegularSeason20242025!$B$3:$B$1315, "&lt;=" &amp; $A167, DataRegularSeason20242025!$D$3:$D$1315, AD$1)+SUMIFS(DataRegularSeason20242025!$AB$3:$AB$1315,DataRegularSeason20242025!$B$3:$B$1315, "&lt;=" &amp; $A167, DataRegularSeason20242025!$E$3:$E$1315, AD$1)</f>
        <v>50</v>
      </c>
      <c r="AE167" s="2">
        <f>SUMIFS(DataRegularSeason20242025!$AA$3:$AA$1315,DataRegularSeason20242025!$B$3:$B$1315, "&lt;=" &amp; $A167, DataRegularSeason20242025!$D$3:$D$1315, AE$1)+SUMIFS(DataRegularSeason20242025!$AB$3:$AB$1315,DataRegularSeason20242025!$B$3:$B$1315, "&lt;=" &amp; $A167, DataRegularSeason20242025!$E$3:$E$1315, AE$1)</f>
        <v>62</v>
      </c>
      <c r="AF167" s="2">
        <f>SUMIFS(DataRegularSeason20242025!$AA$3:$AA$1315,DataRegularSeason20242025!$B$3:$B$1315, "&lt;=" &amp; $A167, DataRegularSeason20242025!$D$3:$D$1315, AF$1)+SUMIFS(DataRegularSeason20242025!$AB$3:$AB$1315,DataRegularSeason20242025!$B$3:$B$1315, "&lt;=" &amp; $A167, DataRegularSeason20242025!$E$3:$E$1315, AF$1)</f>
        <v>65</v>
      </c>
      <c r="AG167" s="2">
        <f>SUMIFS(DataRegularSeason20242025!$AA$3:$AA$1315,DataRegularSeason20242025!$B$3:$B$1315, "&lt;=" &amp; $A167, DataRegularSeason20242025!$D$3:$D$1315, AG$1)+SUMIFS(DataRegularSeason20242025!$AB$3:$AB$1315,DataRegularSeason20242025!$B$3:$B$1315, "&lt;=" &amp; $A167, DataRegularSeason20242025!$E$3:$E$1315, AG$1)</f>
        <v>67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42</v>
      </c>
      <c r="C168" s="2">
        <f>SUMIFS(DataRegularSeason20242025!$AA$3:$AA$1315,DataRegularSeason20242025!$B$3:$B$1315, "&lt;=" &amp; $A168, DataRegularSeason20242025!$D$3:$D$1315, C$1)+SUMIFS(DataRegularSeason20242025!$AB$3:$AB$1315,DataRegularSeason20242025!$B$3:$B$1315, "&lt;=" &amp; $A168, DataRegularSeason20242025!$E$3:$E$1315, C$1)</f>
        <v>52</v>
      </c>
      <c r="D168" s="2">
        <f>SUMIFS(DataRegularSeason20242025!$AA$3:$AA$1315,DataRegularSeason20242025!$B$3:$B$1315, "&lt;=" &amp; $A168, DataRegularSeason20242025!$D$3:$D$1315, D$1)+SUMIFS(DataRegularSeason20242025!$AB$3:$AB$1315,DataRegularSeason20242025!$B$3:$B$1315, "&lt;=" &amp; $A168, DataRegularSeason20242025!$E$3:$E$1315, D$1)</f>
        <v>39</v>
      </c>
      <c r="E168" s="2">
        <f>SUMIFS(DataRegularSeason20242025!$AA$3:$AA$1315,DataRegularSeason20242025!$B$3:$B$1315, "&lt;=" &amp; $A168, DataRegularSeason20242025!$D$3:$D$1315, E$1)+SUMIFS(DataRegularSeason20242025!$AB$3:$AB$1315,DataRegularSeason20242025!$B$3:$B$1315, "&lt;=" &amp; $A168, DataRegularSeason20242025!$E$3:$E$1315, E$1)</f>
        <v>59</v>
      </c>
      <c r="F168" s="2">
        <f>SUMIFS(DataRegularSeason20242025!$AA$3:$AA$1315,DataRegularSeason20242025!$B$3:$B$1315, "&lt;=" &amp; $A168, DataRegularSeason20242025!$D$3:$D$1315, F$1)+SUMIFS(DataRegularSeason20242025!$AB$3:$AB$1315,DataRegularSeason20242025!$B$3:$B$1315, "&lt;=" &amp; $A168, DataRegularSeason20242025!$E$3:$E$1315, F$1)</f>
        <v>51</v>
      </c>
      <c r="G168" s="2">
        <f>SUMIFS(DataRegularSeason20242025!$AA$3:$AA$1315,DataRegularSeason20242025!$B$3:$B$1315, "&lt;=" &amp; $A168, DataRegularSeason20242025!$D$3:$D$1315, G$1)+SUMIFS(DataRegularSeason20242025!$AB$3:$AB$1315,DataRegularSeason20242025!$B$3:$B$1315, "&lt;=" &amp; $A168, DataRegularSeason20242025!$E$3:$E$1315, G$1)</f>
        <v>51</v>
      </c>
      <c r="H168" s="2">
        <f>SUMIFS(DataRegularSeason20242025!$AA$3:$AA$1315,DataRegularSeason20242025!$B$3:$B$1315, "&lt;=" &amp; $A168, DataRegularSeason20242025!$D$3:$D$1315, H$1)+SUMIFS(DataRegularSeason20242025!$AB$3:$AB$1315,DataRegularSeason20242025!$B$3:$B$1315, "&lt;=" &amp; $A168, DataRegularSeason20242025!$E$3:$E$1315, H$1)</f>
        <v>34</v>
      </c>
      <c r="I168" s="2">
        <f>SUMIFS(DataRegularSeason20242025!$AA$3:$AA$1315,DataRegularSeason20242025!$B$3:$B$1315, "&lt;=" &amp; $A168, DataRegularSeason20242025!$D$3:$D$1315, I$1)+SUMIFS(DataRegularSeason20242025!$AB$3:$AB$1315,DataRegularSeason20242025!$B$3:$B$1315, "&lt;=" &amp; $A168, DataRegularSeason20242025!$E$3:$E$1315, I$1)</f>
        <v>57</v>
      </c>
      <c r="J168" s="2">
        <f>SUMIFS(DataRegularSeason20242025!$AA$3:$AA$1315,DataRegularSeason20242025!$B$3:$B$1315, "&lt;=" &amp; $A168, DataRegularSeason20242025!$D$3:$D$1315, J$1)+SUMIFS(DataRegularSeason20242025!$AB$3:$AB$1315,DataRegularSeason20242025!$B$3:$B$1315, "&lt;=" &amp; $A168, DataRegularSeason20242025!$E$3:$E$1315, J$1)</f>
        <v>59</v>
      </c>
      <c r="K168" s="2">
        <f>SUMIFS(DataRegularSeason20242025!$AA$3:$AA$1315,DataRegularSeason20242025!$B$3:$B$1315, "&lt;=" &amp; $A168, DataRegularSeason20242025!$D$3:$D$1315, K$1)+SUMIFS(DataRegularSeason20242025!$AB$3:$AB$1315,DataRegularSeason20242025!$B$3:$B$1315, "&lt;=" &amp; $A168, DataRegularSeason20242025!$E$3:$E$1315, K$1)</f>
        <v>47</v>
      </c>
      <c r="L168" s="2">
        <f>SUMIFS(DataRegularSeason20242025!$AA$3:$AA$1315,DataRegularSeason20242025!$B$3:$B$1315, "&lt;=" &amp; $A168, DataRegularSeason20242025!$D$3:$D$1315, L$1)+SUMIFS(DataRegularSeason20242025!$AB$3:$AB$1315,DataRegularSeason20242025!$B$3:$B$1315, "&lt;=" &amp; $A168, DataRegularSeason20242025!$E$3:$E$1315, L$1)</f>
        <v>61</v>
      </c>
      <c r="M168" s="2">
        <f>SUMIFS(DataRegularSeason20242025!$AA$3:$AA$1315,DataRegularSeason20242025!$B$3:$B$1315, "&lt;=" &amp; $A168, DataRegularSeason20242025!$D$3:$D$1315, M$1)+SUMIFS(DataRegularSeason20242025!$AB$3:$AB$1315,DataRegularSeason20242025!$B$3:$B$1315, "&lt;=" &amp; $A168, DataRegularSeason20242025!$E$3:$E$1315, M$1)</f>
        <v>57</v>
      </c>
      <c r="N168" s="2">
        <f>SUMIFS(DataRegularSeason20242025!$AA$3:$AA$1315,DataRegularSeason20242025!$B$3:$B$1315, "&lt;=" &amp; $A168, DataRegularSeason20242025!$D$3:$D$1315, N$1)+SUMIFS(DataRegularSeason20242025!$AB$3:$AB$1315,DataRegularSeason20242025!$B$3:$B$1315, "&lt;=" &amp; $A168, DataRegularSeason20242025!$E$3:$E$1315, N$1)</f>
        <v>55</v>
      </c>
      <c r="O168" s="2">
        <f>SUMIFS(DataRegularSeason20242025!$AA$3:$AA$1315,DataRegularSeason20242025!$B$3:$B$1315, "&lt;=" &amp; $A168, DataRegularSeason20242025!$D$3:$D$1315, O$1)+SUMIFS(DataRegularSeason20242025!$AB$3:$AB$1315,DataRegularSeason20242025!$B$3:$B$1315, "&lt;=" &amp; $A168, DataRegularSeason20242025!$E$3:$E$1315, O$1)</f>
        <v>60</v>
      </c>
      <c r="P168" s="2">
        <f>SUMIFS(DataRegularSeason20242025!$AA$3:$AA$1315,DataRegularSeason20242025!$B$3:$B$1315, "&lt;=" &amp; $A168, DataRegularSeason20242025!$D$3:$D$1315, P$1)+SUMIFS(DataRegularSeason20242025!$AB$3:$AB$1315,DataRegularSeason20242025!$B$3:$B$1315, "&lt;=" &amp; $A168, DataRegularSeason20242025!$E$3:$E$1315, P$1)</f>
        <v>52</v>
      </c>
      <c r="Q168" s="2">
        <f>SUMIFS(DataRegularSeason20242025!$AA$3:$AA$1315,DataRegularSeason20242025!$B$3:$B$1315, "&lt;=" &amp; $A168, DataRegularSeason20242025!$D$3:$D$1315, Q$1)+SUMIFS(DataRegularSeason20242025!$AB$3:$AB$1315,DataRegularSeason20242025!$B$3:$B$1315, "&lt;=" &amp; $A168, DataRegularSeason20242025!$E$3:$E$1315, Q$1)</f>
        <v>58</v>
      </c>
      <c r="R168" s="2">
        <f>SUMIFS(DataRegularSeason20242025!$AA$3:$AA$1315,DataRegularSeason20242025!$B$3:$B$1315, "&lt;=" &amp; $A168, DataRegularSeason20242025!$D$3:$D$1315, R$1)+SUMIFS(DataRegularSeason20242025!$AB$3:$AB$1315,DataRegularSeason20242025!$B$3:$B$1315, "&lt;=" &amp; $A168, DataRegularSeason20242025!$E$3:$E$1315, R$1)</f>
        <v>41</v>
      </c>
      <c r="S168" s="2">
        <f>SUMIFS(DataRegularSeason20242025!$AA$3:$AA$1315,DataRegularSeason20242025!$B$3:$B$1315, "&lt;=" &amp; $A168, DataRegularSeason20242025!$D$3:$D$1315, S$1)+SUMIFS(DataRegularSeason20242025!$AB$3:$AB$1315,DataRegularSeason20242025!$B$3:$B$1315, "&lt;=" &amp; $A168, DataRegularSeason20242025!$E$3:$E$1315, S$1)</f>
        <v>45</v>
      </c>
      <c r="T168" s="2">
        <f>SUMIFS(DataRegularSeason20242025!$AA$3:$AA$1315,DataRegularSeason20242025!$B$3:$B$1315, "&lt;=" &amp; $A168, DataRegularSeason20242025!$D$3:$D$1315, T$1)+SUMIFS(DataRegularSeason20242025!$AB$3:$AB$1315,DataRegularSeason20242025!$B$3:$B$1315, "&lt;=" &amp; $A168, DataRegularSeason20242025!$E$3:$E$1315, T$1)</f>
        <v>50</v>
      </c>
      <c r="U168" s="2">
        <f>SUMIFS(DataRegularSeason20242025!$AA$3:$AA$1315,DataRegularSeason20242025!$B$3:$B$1315, "&lt;=" &amp; $A168, DataRegularSeason20242025!$D$3:$D$1315, U$1)+SUMIFS(DataRegularSeason20242025!$AB$3:$AB$1315,DataRegularSeason20242025!$B$3:$B$1315, "&lt;=" &amp; $A168, DataRegularSeason20242025!$E$3:$E$1315, U$1)</f>
        <v>52</v>
      </c>
      <c r="V168" s="2">
        <f>SUMIFS(DataRegularSeason20242025!$AA$3:$AA$1315,DataRegularSeason20242025!$B$3:$B$1315, "&lt;=" &amp; $A168, DataRegularSeason20242025!$D$3:$D$1315, V$1)+SUMIFS(DataRegularSeason20242025!$AB$3:$AB$1315,DataRegularSeason20242025!$B$3:$B$1315, "&lt;=" &amp; $A168, DataRegularSeason20242025!$E$3:$E$1315, V$1)</f>
        <v>50</v>
      </c>
      <c r="W168" s="2">
        <f>SUMIFS(DataRegularSeason20242025!$AA$3:$AA$1315,DataRegularSeason20242025!$B$3:$B$1315, "&lt;=" &amp; $A168, DataRegularSeason20242025!$D$3:$D$1315, W$1)+SUMIFS(DataRegularSeason20242025!$AB$3:$AB$1315,DataRegularSeason20242025!$B$3:$B$1315, "&lt;=" &amp; $A168, DataRegularSeason20242025!$E$3:$E$1315, W$1)</f>
        <v>48</v>
      </c>
      <c r="X168" s="2">
        <f>SUMIFS(DataRegularSeason20242025!$AA$3:$AA$1315,DataRegularSeason20242025!$B$3:$B$1315, "&lt;=" &amp; $A168, DataRegularSeason20242025!$D$3:$D$1315, X$1)+SUMIFS(DataRegularSeason20242025!$AB$3:$AB$1315,DataRegularSeason20242025!$B$3:$B$1315, "&lt;=" &amp; $A168, DataRegularSeason20242025!$E$3:$E$1315, X$1)</f>
        <v>45</v>
      </c>
      <c r="Y168" s="2">
        <f>SUMIFS(DataRegularSeason20242025!$AA$3:$AA$1315,DataRegularSeason20242025!$B$3:$B$1315, "&lt;=" &amp; $A168, DataRegularSeason20242025!$D$3:$D$1315, Y$1)+SUMIFS(DataRegularSeason20242025!$AB$3:$AB$1315,DataRegularSeason20242025!$B$3:$B$1315, "&lt;=" &amp; $A168, DataRegularSeason20242025!$E$3:$E$1315, Y$1)</f>
        <v>34</v>
      </c>
      <c r="Z168" s="2">
        <f>SUMIFS(DataRegularSeason20242025!$AA$3:$AA$1315,DataRegularSeason20242025!$B$3:$B$1315, "&lt;=" &amp; $A168, DataRegularSeason20242025!$D$3:$D$1315, Z$1)+SUMIFS(DataRegularSeason20242025!$AB$3:$AB$1315,DataRegularSeason20242025!$B$3:$B$1315, "&lt;=" &amp; $A168, DataRegularSeason20242025!$E$3:$E$1315, Z$1)</f>
        <v>50</v>
      </c>
      <c r="AA168" s="2">
        <f>SUMIFS(DataRegularSeason20242025!$AA$3:$AA$1315,DataRegularSeason20242025!$B$3:$B$1315, "&lt;=" &amp; $A168, DataRegularSeason20242025!$D$3:$D$1315, AA$1)+SUMIFS(DataRegularSeason20242025!$AB$3:$AB$1315,DataRegularSeason20242025!$B$3:$B$1315, "&lt;=" &amp; $A168, DataRegularSeason20242025!$E$3:$E$1315, AA$1)</f>
        <v>53</v>
      </c>
      <c r="AB168" s="2">
        <f>SUMIFS(DataRegularSeason20242025!$AA$3:$AA$1315,DataRegularSeason20242025!$B$3:$B$1315, "&lt;=" &amp; $A168, DataRegularSeason20242025!$D$3:$D$1315, AB$1)+SUMIFS(DataRegularSeason20242025!$AB$3:$AB$1315,DataRegularSeason20242025!$B$3:$B$1315, "&lt;=" &amp; $A168, DataRegularSeason20242025!$E$3:$E$1315, AB$1)</f>
        <v>60</v>
      </c>
      <c r="AC168" s="2">
        <f>SUMIFS(DataRegularSeason20242025!$AA$3:$AA$1315,DataRegularSeason20242025!$B$3:$B$1315, "&lt;=" &amp; $A168, DataRegularSeason20242025!$D$3:$D$1315, AC$1)+SUMIFS(DataRegularSeason20242025!$AB$3:$AB$1315,DataRegularSeason20242025!$B$3:$B$1315, "&lt;=" &amp; $A168, DataRegularSeason20242025!$E$3:$E$1315, AC$1)</f>
        <v>47</v>
      </c>
      <c r="AD168" s="2">
        <f>SUMIFS(DataRegularSeason20242025!$AA$3:$AA$1315,DataRegularSeason20242025!$B$3:$B$1315, "&lt;=" &amp; $A168, DataRegularSeason20242025!$D$3:$D$1315, AD$1)+SUMIFS(DataRegularSeason20242025!$AB$3:$AB$1315,DataRegularSeason20242025!$B$3:$B$1315, "&lt;=" &amp; $A168, DataRegularSeason20242025!$E$3:$E$1315, AD$1)</f>
        <v>50</v>
      </c>
      <c r="AE168" s="2">
        <f>SUMIFS(DataRegularSeason20242025!$AA$3:$AA$1315,DataRegularSeason20242025!$B$3:$B$1315, "&lt;=" &amp; $A168, DataRegularSeason20242025!$D$3:$D$1315, AE$1)+SUMIFS(DataRegularSeason20242025!$AB$3:$AB$1315,DataRegularSeason20242025!$B$3:$B$1315, "&lt;=" &amp; $A168, DataRegularSeason20242025!$E$3:$E$1315, AE$1)</f>
        <v>62</v>
      </c>
      <c r="AF168" s="2">
        <f>SUMIFS(DataRegularSeason20242025!$AA$3:$AA$1315,DataRegularSeason20242025!$B$3:$B$1315, "&lt;=" &amp; $A168, DataRegularSeason20242025!$D$3:$D$1315, AF$1)+SUMIFS(DataRegularSeason20242025!$AB$3:$AB$1315,DataRegularSeason20242025!$B$3:$B$1315, "&lt;=" &amp; $A168, DataRegularSeason20242025!$E$3:$E$1315, AF$1)</f>
        <v>65</v>
      </c>
      <c r="AG168" s="2">
        <f>SUMIFS(DataRegularSeason20242025!$AA$3:$AA$1315,DataRegularSeason20242025!$B$3:$B$1315, "&lt;=" &amp; $A168, DataRegularSeason20242025!$D$3:$D$1315, AG$1)+SUMIFS(DataRegularSeason20242025!$AB$3:$AB$1315,DataRegularSeason20242025!$B$3:$B$1315, "&lt;=" &amp; $A168, DataRegularSeason20242025!$E$3:$E$1315, AG$1)</f>
        <v>67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42</v>
      </c>
      <c r="C169" s="2">
        <f>SUMIFS(DataRegularSeason20242025!$AA$3:$AA$1315,DataRegularSeason20242025!$B$3:$B$1315, "&lt;=" &amp; $A169, DataRegularSeason20242025!$D$3:$D$1315, C$1)+SUMIFS(DataRegularSeason20242025!$AB$3:$AB$1315,DataRegularSeason20242025!$B$3:$B$1315, "&lt;=" &amp; $A169, DataRegularSeason20242025!$E$3:$E$1315, C$1)</f>
        <v>52</v>
      </c>
      <c r="D169" s="2">
        <f>SUMIFS(DataRegularSeason20242025!$AA$3:$AA$1315,DataRegularSeason20242025!$B$3:$B$1315, "&lt;=" &amp; $A169, DataRegularSeason20242025!$D$3:$D$1315, D$1)+SUMIFS(DataRegularSeason20242025!$AB$3:$AB$1315,DataRegularSeason20242025!$B$3:$B$1315, "&lt;=" &amp; $A169, DataRegularSeason20242025!$E$3:$E$1315, D$1)</f>
        <v>39</v>
      </c>
      <c r="E169" s="2">
        <f>SUMIFS(DataRegularSeason20242025!$AA$3:$AA$1315,DataRegularSeason20242025!$B$3:$B$1315, "&lt;=" &amp; $A169, DataRegularSeason20242025!$D$3:$D$1315, E$1)+SUMIFS(DataRegularSeason20242025!$AB$3:$AB$1315,DataRegularSeason20242025!$B$3:$B$1315, "&lt;=" &amp; $A169, DataRegularSeason20242025!$E$3:$E$1315, E$1)</f>
        <v>59</v>
      </c>
      <c r="F169" s="2">
        <f>SUMIFS(DataRegularSeason20242025!$AA$3:$AA$1315,DataRegularSeason20242025!$B$3:$B$1315, "&lt;=" &amp; $A169, DataRegularSeason20242025!$D$3:$D$1315, F$1)+SUMIFS(DataRegularSeason20242025!$AB$3:$AB$1315,DataRegularSeason20242025!$B$3:$B$1315, "&lt;=" &amp; $A169, DataRegularSeason20242025!$E$3:$E$1315, F$1)</f>
        <v>51</v>
      </c>
      <c r="G169" s="2">
        <f>SUMIFS(DataRegularSeason20242025!$AA$3:$AA$1315,DataRegularSeason20242025!$B$3:$B$1315, "&lt;=" &amp; $A169, DataRegularSeason20242025!$D$3:$D$1315, G$1)+SUMIFS(DataRegularSeason20242025!$AB$3:$AB$1315,DataRegularSeason20242025!$B$3:$B$1315, "&lt;=" &amp; $A169, DataRegularSeason20242025!$E$3:$E$1315, G$1)</f>
        <v>51</v>
      </c>
      <c r="H169" s="2">
        <f>SUMIFS(DataRegularSeason20242025!$AA$3:$AA$1315,DataRegularSeason20242025!$B$3:$B$1315, "&lt;=" &amp; $A169, DataRegularSeason20242025!$D$3:$D$1315, H$1)+SUMIFS(DataRegularSeason20242025!$AB$3:$AB$1315,DataRegularSeason20242025!$B$3:$B$1315, "&lt;=" &amp; $A169, DataRegularSeason20242025!$E$3:$E$1315, H$1)</f>
        <v>34</v>
      </c>
      <c r="I169" s="2">
        <f>SUMIFS(DataRegularSeason20242025!$AA$3:$AA$1315,DataRegularSeason20242025!$B$3:$B$1315, "&lt;=" &amp; $A169, DataRegularSeason20242025!$D$3:$D$1315, I$1)+SUMIFS(DataRegularSeason20242025!$AB$3:$AB$1315,DataRegularSeason20242025!$B$3:$B$1315, "&lt;=" &amp; $A169, DataRegularSeason20242025!$E$3:$E$1315, I$1)</f>
        <v>57</v>
      </c>
      <c r="J169" s="2">
        <f>SUMIFS(DataRegularSeason20242025!$AA$3:$AA$1315,DataRegularSeason20242025!$B$3:$B$1315, "&lt;=" &amp; $A169, DataRegularSeason20242025!$D$3:$D$1315, J$1)+SUMIFS(DataRegularSeason20242025!$AB$3:$AB$1315,DataRegularSeason20242025!$B$3:$B$1315, "&lt;=" &amp; $A169, DataRegularSeason20242025!$E$3:$E$1315, J$1)</f>
        <v>59</v>
      </c>
      <c r="K169" s="2">
        <f>SUMIFS(DataRegularSeason20242025!$AA$3:$AA$1315,DataRegularSeason20242025!$B$3:$B$1315, "&lt;=" &amp; $A169, DataRegularSeason20242025!$D$3:$D$1315, K$1)+SUMIFS(DataRegularSeason20242025!$AB$3:$AB$1315,DataRegularSeason20242025!$B$3:$B$1315, "&lt;=" &amp; $A169, DataRegularSeason20242025!$E$3:$E$1315, K$1)</f>
        <v>47</v>
      </c>
      <c r="L169" s="2">
        <f>SUMIFS(DataRegularSeason20242025!$AA$3:$AA$1315,DataRegularSeason20242025!$B$3:$B$1315, "&lt;=" &amp; $A169, DataRegularSeason20242025!$D$3:$D$1315, L$1)+SUMIFS(DataRegularSeason20242025!$AB$3:$AB$1315,DataRegularSeason20242025!$B$3:$B$1315, "&lt;=" &amp; $A169, DataRegularSeason20242025!$E$3:$E$1315, L$1)</f>
        <v>61</v>
      </c>
      <c r="M169" s="2">
        <f>SUMIFS(DataRegularSeason20242025!$AA$3:$AA$1315,DataRegularSeason20242025!$B$3:$B$1315, "&lt;=" &amp; $A169, DataRegularSeason20242025!$D$3:$D$1315, M$1)+SUMIFS(DataRegularSeason20242025!$AB$3:$AB$1315,DataRegularSeason20242025!$B$3:$B$1315, "&lt;=" &amp; $A169, DataRegularSeason20242025!$E$3:$E$1315, M$1)</f>
        <v>57</v>
      </c>
      <c r="N169" s="2">
        <f>SUMIFS(DataRegularSeason20242025!$AA$3:$AA$1315,DataRegularSeason20242025!$B$3:$B$1315, "&lt;=" &amp; $A169, DataRegularSeason20242025!$D$3:$D$1315, N$1)+SUMIFS(DataRegularSeason20242025!$AB$3:$AB$1315,DataRegularSeason20242025!$B$3:$B$1315, "&lt;=" &amp; $A169, DataRegularSeason20242025!$E$3:$E$1315, N$1)</f>
        <v>55</v>
      </c>
      <c r="O169" s="2">
        <f>SUMIFS(DataRegularSeason20242025!$AA$3:$AA$1315,DataRegularSeason20242025!$B$3:$B$1315, "&lt;=" &amp; $A169, DataRegularSeason20242025!$D$3:$D$1315, O$1)+SUMIFS(DataRegularSeason20242025!$AB$3:$AB$1315,DataRegularSeason20242025!$B$3:$B$1315, "&lt;=" &amp; $A169, DataRegularSeason20242025!$E$3:$E$1315, O$1)</f>
        <v>60</v>
      </c>
      <c r="P169" s="2">
        <f>SUMIFS(DataRegularSeason20242025!$AA$3:$AA$1315,DataRegularSeason20242025!$B$3:$B$1315, "&lt;=" &amp; $A169, DataRegularSeason20242025!$D$3:$D$1315, P$1)+SUMIFS(DataRegularSeason20242025!$AB$3:$AB$1315,DataRegularSeason20242025!$B$3:$B$1315, "&lt;=" &amp; $A169, DataRegularSeason20242025!$E$3:$E$1315, P$1)</f>
        <v>52</v>
      </c>
      <c r="Q169" s="2">
        <f>SUMIFS(DataRegularSeason20242025!$AA$3:$AA$1315,DataRegularSeason20242025!$B$3:$B$1315, "&lt;=" &amp; $A169, DataRegularSeason20242025!$D$3:$D$1315, Q$1)+SUMIFS(DataRegularSeason20242025!$AB$3:$AB$1315,DataRegularSeason20242025!$B$3:$B$1315, "&lt;=" &amp; $A169, DataRegularSeason20242025!$E$3:$E$1315, Q$1)</f>
        <v>58</v>
      </c>
      <c r="R169" s="2">
        <f>SUMIFS(DataRegularSeason20242025!$AA$3:$AA$1315,DataRegularSeason20242025!$B$3:$B$1315, "&lt;=" &amp; $A169, DataRegularSeason20242025!$D$3:$D$1315, R$1)+SUMIFS(DataRegularSeason20242025!$AB$3:$AB$1315,DataRegularSeason20242025!$B$3:$B$1315, "&lt;=" &amp; $A169, DataRegularSeason20242025!$E$3:$E$1315, R$1)</f>
        <v>41</v>
      </c>
      <c r="S169" s="2">
        <f>SUMIFS(DataRegularSeason20242025!$AA$3:$AA$1315,DataRegularSeason20242025!$B$3:$B$1315, "&lt;=" &amp; $A169, DataRegularSeason20242025!$D$3:$D$1315, S$1)+SUMIFS(DataRegularSeason20242025!$AB$3:$AB$1315,DataRegularSeason20242025!$B$3:$B$1315, "&lt;=" &amp; $A169, DataRegularSeason20242025!$E$3:$E$1315, S$1)</f>
        <v>45</v>
      </c>
      <c r="T169" s="2">
        <f>SUMIFS(DataRegularSeason20242025!$AA$3:$AA$1315,DataRegularSeason20242025!$B$3:$B$1315, "&lt;=" &amp; $A169, DataRegularSeason20242025!$D$3:$D$1315, T$1)+SUMIFS(DataRegularSeason20242025!$AB$3:$AB$1315,DataRegularSeason20242025!$B$3:$B$1315, "&lt;=" &amp; $A169, DataRegularSeason20242025!$E$3:$E$1315, T$1)</f>
        <v>50</v>
      </c>
      <c r="U169" s="2">
        <f>SUMIFS(DataRegularSeason20242025!$AA$3:$AA$1315,DataRegularSeason20242025!$B$3:$B$1315, "&lt;=" &amp; $A169, DataRegularSeason20242025!$D$3:$D$1315, U$1)+SUMIFS(DataRegularSeason20242025!$AB$3:$AB$1315,DataRegularSeason20242025!$B$3:$B$1315, "&lt;=" &amp; $A169, DataRegularSeason20242025!$E$3:$E$1315, U$1)</f>
        <v>52</v>
      </c>
      <c r="V169" s="2">
        <f>SUMIFS(DataRegularSeason20242025!$AA$3:$AA$1315,DataRegularSeason20242025!$B$3:$B$1315, "&lt;=" &amp; $A169, DataRegularSeason20242025!$D$3:$D$1315, V$1)+SUMIFS(DataRegularSeason20242025!$AB$3:$AB$1315,DataRegularSeason20242025!$B$3:$B$1315, "&lt;=" &amp; $A169, DataRegularSeason20242025!$E$3:$E$1315, V$1)</f>
        <v>50</v>
      </c>
      <c r="W169" s="2">
        <f>SUMIFS(DataRegularSeason20242025!$AA$3:$AA$1315,DataRegularSeason20242025!$B$3:$B$1315, "&lt;=" &amp; $A169, DataRegularSeason20242025!$D$3:$D$1315, W$1)+SUMIFS(DataRegularSeason20242025!$AB$3:$AB$1315,DataRegularSeason20242025!$B$3:$B$1315, "&lt;=" &amp; $A169, DataRegularSeason20242025!$E$3:$E$1315, W$1)</f>
        <v>48</v>
      </c>
      <c r="X169" s="2">
        <f>SUMIFS(DataRegularSeason20242025!$AA$3:$AA$1315,DataRegularSeason20242025!$B$3:$B$1315, "&lt;=" &amp; $A169, DataRegularSeason20242025!$D$3:$D$1315, X$1)+SUMIFS(DataRegularSeason20242025!$AB$3:$AB$1315,DataRegularSeason20242025!$B$3:$B$1315, "&lt;=" &amp; $A169, DataRegularSeason20242025!$E$3:$E$1315, X$1)</f>
        <v>45</v>
      </c>
      <c r="Y169" s="2">
        <f>SUMIFS(DataRegularSeason20242025!$AA$3:$AA$1315,DataRegularSeason20242025!$B$3:$B$1315, "&lt;=" &amp; $A169, DataRegularSeason20242025!$D$3:$D$1315, Y$1)+SUMIFS(DataRegularSeason20242025!$AB$3:$AB$1315,DataRegularSeason20242025!$B$3:$B$1315, "&lt;=" &amp; $A169, DataRegularSeason20242025!$E$3:$E$1315, Y$1)</f>
        <v>34</v>
      </c>
      <c r="Z169" s="2">
        <f>SUMIFS(DataRegularSeason20242025!$AA$3:$AA$1315,DataRegularSeason20242025!$B$3:$B$1315, "&lt;=" &amp; $A169, DataRegularSeason20242025!$D$3:$D$1315, Z$1)+SUMIFS(DataRegularSeason20242025!$AB$3:$AB$1315,DataRegularSeason20242025!$B$3:$B$1315, "&lt;=" &amp; $A169, DataRegularSeason20242025!$E$3:$E$1315, Z$1)</f>
        <v>50</v>
      </c>
      <c r="AA169" s="2">
        <f>SUMIFS(DataRegularSeason20242025!$AA$3:$AA$1315,DataRegularSeason20242025!$B$3:$B$1315, "&lt;=" &amp; $A169, DataRegularSeason20242025!$D$3:$D$1315, AA$1)+SUMIFS(DataRegularSeason20242025!$AB$3:$AB$1315,DataRegularSeason20242025!$B$3:$B$1315, "&lt;=" &amp; $A169, DataRegularSeason20242025!$E$3:$E$1315, AA$1)</f>
        <v>53</v>
      </c>
      <c r="AB169" s="2">
        <f>SUMIFS(DataRegularSeason20242025!$AA$3:$AA$1315,DataRegularSeason20242025!$B$3:$B$1315, "&lt;=" &amp; $A169, DataRegularSeason20242025!$D$3:$D$1315, AB$1)+SUMIFS(DataRegularSeason20242025!$AB$3:$AB$1315,DataRegularSeason20242025!$B$3:$B$1315, "&lt;=" &amp; $A169, DataRegularSeason20242025!$E$3:$E$1315, AB$1)</f>
        <v>60</v>
      </c>
      <c r="AC169" s="2">
        <f>SUMIFS(DataRegularSeason20242025!$AA$3:$AA$1315,DataRegularSeason20242025!$B$3:$B$1315, "&lt;=" &amp; $A169, DataRegularSeason20242025!$D$3:$D$1315, AC$1)+SUMIFS(DataRegularSeason20242025!$AB$3:$AB$1315,DataRegularSeason20242025!$B$3:$B$1315, "&lt;=" &amp; $A169, DataRegularSeason20242025!$E$3:$E$1315, AC$1)</f>
        <v>47</v>
      </c>
      <c r="AD169" s="2">
        <f>SUMIFS(DataRegularSeason20242025!$AA$3:$AA$1315,DataRegularSeason20242025!$B$3:$B$1315, "&lt;=" &amp; $A169, DataRegularSeason20242025!$D$3:$D$1315, AD$1)+SUMIFS(DataRegularSeason20242025!$AB$3:$AB$1315,DataRegularSeason20242025!$B$3:$B$1315, "&lt;=" &amp; $A169, DataRegularSeason20242025!$E$3:$E$1315, AD$1)</f>
        <v>50</v>
      </c>
      <c r="AE169" s="2">
        <f>SUMIFS(DataRegularSeason20242025!$AA$3:$AA$1315,DataRegularSeason20242025!$B$3:$B$1315, "&lt;=" &amp; $A169, DataRegularSeason20242025!$D$3:$D$1315, AE$1)+SUMIFS(DataRegularSeason20242025!$AB$3:$AB$1315,DataRegularSeason20242025!$B$3:$B$1315, "&lt;=" &amp; $A169, DataRegularSeason20242025!$E$3:$E$1315, AE$1)</f>
        <v>62</v>
      </c>
      <c r="AF169" s="2">
        <f>SUMIFS(DataRegularSeason20242025!$AA$3:$AA$1315,DataRegularSeason20242025!$B$3:$B$1315, "&lt;=" &amp; $A169, DataRegularSeason20242025!$D$3:$D$1315, AF$1)+SUMIFS(DataRegularSeason20242025!$AB$3:$AB$1315,DataRegularSeason20242025!$B$3:$B$1315, "&lt;=" &amp; $A169, DataRegularSeason20242025!$E$3:$E$1315, AF$1)</f>
        <v>65</v>
      </c>
      <c r="AG169" s="2">
        <f>SUMIFS(DataRegularSeason20242025!$AA$3:$AA$1315,DataRegularSeason20242025!$B$3:$B$1315, "&lt;=" &amp; $A169, DataRegularSeason20242025!$D$3:$D$1315, AG$1)+SUMIFS(DataRegularSeason20242025!$AB$3:$AB$1315,DataRegularSeason20242025!$B$3:$B$1315, "&lt;=" &amp; $A169, DataRegularSeason20242025!$E$3:$E$1315, AG$1)</f>
        <v>67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42</v>
      </c>
      <c r="C170" s="2">
        <f>SUMIFS(DataRegularSeason20242025!$AA$3:$AA$1315,DataRegularSeason20242025!$B$3:$B$1315, "&lt;=" &amp; $A170, DataRegularSeason20242025!$D$3:$D$1315, C$1)+SUMIFS(DataRegularSeason20242025!$AB$3:$AB$1315,DataRegularSeason20242025!$B$3:$B$1315, "&lt;=" &amp; $A170, DataRegularSeason20242025!$E$3:$E$1315, C$1)</f>
        <v>52</v>
      </c>
      <c r="D170" s="2">
        <f>SUMIFS(DataRegularSeason20242025!$AA$3:$AA$1315,DataRegularSeason20242025!$B$3:$B$1315, "&lt;=" &amp; $A170, DataRegularSeason20242025!$D$3:$D$1315, D$1)+SUMIFS(DataRegularSeason20242025!$AB$3:$AB$1315,DataRegularSeason20242025!$B$3:$B$1315, "&lt;=" &amp; $A170, DataRegularSeason20242025!$E$3:$E$1315, D$1)</f>
        <v>39</v>
      </c>
      <c r="E170" s="2">
        <f>SUMIFS(DataRegularSeason20242025!$AA$3:$AA$1315,DataRegularSeason20242025!$B$3:$B$1315, "&lt;=" &amp; $A170, DataRegularSeason20242025!$D$3:$D$1315, E$1)+SUMIFS(DataRegularSeason20242025!$AB$3:$AB$1315,DataRegularSeason20242025!$B$3:$B$1315, "&lt;=" &amp; $A170, DataRegularSeason20242025!$E$3:$E$1315, E$1)</f>
        <v>59</v>
      </c>
      <c r="F170" s="2">
        <f>SUMIFS(DataRegularSeason20242025!$AA$3:$AA$1315,DataRegularSeason20242025!$B$3:$B$1315, "&lt;=" &amp; $A170, DataRegularSeason20242025!$D$3:$D$1315, F$1)+SUMIFS(DataRegularSeason20242025!$AB$3:$AB$1315,DataRegularSeason20242025!$B$3:$B$1315, "&lt;=" &amp; $A170, DataRegularSeason20242025!$E$3:$E$1315, F$1)</f>
        <v>51</v>
      </c>
      <c r="G170" s="2">
        <f>SUMIFS(DataRegularSeason20242025!$AA$3:$AA$1315,DataRegularSeason20242025!$B$3:$B$1315, "&lt;=" &amp; $A170, DataRegularSeason20242025!$D$3:$D$1315, G$1)+SUMIFS(DataRegularSeason20242025!$AB$3:$AB$1315,DataRegularSeason20242025!$B$3:$B$1315, "&lt;=" &amp; $A170, DataRegularSeason20242025!$E$3:$E$1315, G$1)</f>
        <v>51</v>
      </c>
      <c r="H170" s="2">
        <f>SUMIFS(DataRegularSeason20242025!$AA$3:$AA$1315,DataRegularSeason20242025!$B$3:$B$1315, "&lt;=" &amp; $A170, DataRegularSeason20242025!$D$3:$D$1315, H$1)+SUMIFS(DataRegularSeason20242025!$AB$3:$AB$1315,DataRegularSeason20242025!$B$3:$B$1315, "&lt;=" &amp; $A170, DataRegularSeason20242025!$E$3:$E$1315, H$1)</f>
        <v>34</v>
      </c>
      <c r="I170" s="2">
        <f>SUMIFS(DataRegularSeason20242025!$AA$3:$AA$1315,DataRegularSeason20242025!$B$3:$B$1315, "&lt;=" &amp; $A170, DataRegularSeason20242025!$D$3:$D$1315, I$1)+SUMIFS(DataRegularSeason20242025!$AB$3:$AB$1315,DataRegularSeason20242025!$B$3:$B$1315, "&lt;=" &amp; $A170, DataRegularSeason20242025!$E$3:$E$1315, I$1)</f>
        <v>57</v>
      </c>
      <c r="J170" s="2">
        <f>SUMIFS(DataRegularSeason20242025!$AA$3:$AA$1315,DataRegularSeason20242025!$B$3:$B$1315, "&lt;=" &amp; $A170, DataRegularSeason20242025!$D$3:$D$1315, J$1)+SUMIFS(DataRegularSeason20242025!$AB$3:$AB$1315,DataRegularSeason20242025!$B$3:$B$1315, "&lt;=" &amp; $A170, DataRegularSeason20242025!$E$3:$E$1315, J$1)</f>
        <v>59</v>
      </c>
      <c r="K170" s="2">
        <f>SUMIFS(DataRegularSeason20242025!$AA$3:$AA$1315,DataRegularSeason20242025!$B$3:$B$1315, "&lt;=" &amp; $A170, DataRegularSeason20242025!$D$3:$D$1315, K$1)+SUMIFS(DataRegularSeason20242025!$AB$3:$AB$1315,DataRegularSeason20242025!$B$3:$B$1315, "&lt;=" &amp; $A170, DataRegularSeason20242025!$E$3:$E$1315, K$1)</f>
        <v>47</v>
      </c>
      <c r="L170" s="2">
        <f>SUMIFS(DataRegularSeason20242025!$AA$3:$AA$1315,DataRegularSeason20242025!$B$3:$B$1315, "&lt;=" &amp; $A170, DataRegularSeason20242025!$D$3:$D$1315, L$1)+SUMIFS(DataRegularSeason20242025!$AB$3:$AB$1315,DataRegularSeason20242025!$B$3:$B$1315, "&lt;=" &amp; $A170, DataRegularSeason20242025!$E$3:$E$1315, L$1)</f>
        <v>61</v>
      </c>
      <c r="M170" s="2">
        <f>SUMIFS(DataRegularSeason20242025!$AA$3:$AA$1315,DataRegularSeason20242025!$B$3:$B$1315, "&lt;=" &amp; $A170, DataRegularSeason20242025!$D$3:$D$1315, M$1)+SUMIFS(DataRegularSeason20242025!$AB$3:$AB$1315,DataRegularSeason20242025!$B$3:$B$1315, "&lt;=" &amp; $A170, DataRegularSeason20242025!$E$3:$E$1315, M$1)</f>
        <v>57</v>
      </c>
      <c r="N170" s="2">
        <f>SUMIFS(DataRegularSeason20242025!$AA$3:$AA$1315,DataRegularSeason20242025!$B$3:$B$1315, "&lt;=" &amp; $A170, DataRegularSeason20242025!$D$3:$D$1315, N$1)+SUMIFS(DataRegularSeason20242025!$AB$3:$AB$1315,DataRegularSeason20242025!$B$3:$B$1315, "&lt;=" &amp; $A170, DataRegularSeason20242025!$E$3:$E$1315, N$1)</f>
        <v>55</v>
      </c>
      <c r="O170" s="2">
        <f>SUMIFS(DataRegularSeason20242025!$AA$3:$AA$1315,DataRegularSeason20242025!$B$3:$B$1315, "&lt;=" &amp; $A170, DataRegularSeason20242025!$D$3:$D$1315, O$1)+SUMIFS(DataRegularSeason20242025!$AB$3:$AB$1315,DataRegularSeason20242025!$B$3:$B$1315, "&lt;=" &amp; $A170, DataRegularSeason20242025!$E$3:$E$1315, O$1)</f>
        <v>60</v>
      </c>
      <c r="P170" s="2">
        <f>SUMIFS(DataRegularSeason20242025!$AA$3:$AA$1315,DataRegularSeason20242025!$B$3:$B$1315, "&lt;=" &amp; $A170, DataRegularSeason20242025!$D$3:$D$1315, P$1)+SUMIFS(DataRegularSeason20242025!$AB$3:$AB$1315,DataRegularSeason20242025!$B$3:$B$1315, "&lt;=" &amp; $A170, DataRegularSeason20242025!$E$3:$E$1315, P$1)</f>
        <v>52</v>
      </c>
      <c r="Q170" s="2">
        <f>SUMIFS(DataRegularSeason20242025!$AA$3:$AA$1315,DataRegularSeason20242025!$B$3:$B$1315, "&lt;=" &amp; $A170, DataRegularSeason20242025!$D$3:$D$1315, Q$1)+SUMIFS(DataRegularSeason20242025!$AB$3:$AB$1315,DataRegularSeason20242025!$B$3:$B$1315, "&lt;=" &amp; $A170, DataRegularSeason20242025!$E$3:$E$1315, Q$1)</f>
        <v>58</v>
      </c>
      <c r="R170" s="2">
        <f>SUMIFS(DataRegularSeason20242025!$AA$3:$AA$1315,DataRegularSeason20242025!$B$3:$B$1315, "&lt;=" &amp; $A170, DataRegularSeason20242025!$D$3:$D$1315, R$1)+SUMIFS(DataRegularSeason20242025!$AB$3:$AB$1315,DataRegularSeason20242025!$B$3:$B$1315, "&lt;=" &amp; $A170, DataRegularSeason20242025!$E$3:$E$1315, R$1)</f>
        <v>41</v>
      </c>
      <c r="S170" s="2">
        <f>SUMIFS(DataRegularSeason20242025!$AA$3:$AA$1315,DataRegularSeason20242025!$B$3:$B$1315, "&lt;=" &amp; $A170, DataRegularSeason20242025!$D$3:$D$1315, S$1)+SUMIFS(DataRegularSeason20242025!$AB$3:$AB$1315,DataRegularSeason20242025!$B$3:$B$1315, "&lt;=" &amp; $A170, DataRegularSeason20242025!$E$3:$E$1315, S$1)</f>
        <v>45</v>
      </c>
      <c r="T170" s="2">
        <f>SUMIFS(DataRegularSeason20242025!$AA$3:$AA$1315,DataRegularSeason20242025!$B$3:$B$1315, "&lt;=" &amp; $A170, DataRegularSeason20242025!$D$3:$D$1315, T$1)+SUMIFS(DataRegularSeason20242025!$AB$3:$AB$1315,DataRegularSeason20242025!$B$3:$B$1315, "&lt;=" &amp; $A170, DataRegularSeason20242025!$E$3:$E$1315, T$1)</f>
        <v>50</v>
      </c>
      <c r="U170" s="2">
        <f>SUMIFS(DataRegularSeason20242025!$AA$3:$AA$1315,DataRegularSeason20242025!$B$3:$B$1315, "&lt;=" &amp; $A170, DataRegularSeason20242025!$D$3:$D$1315, U$1)+SUMIFS(DataRegularSeason20242025!$AB$3:$AB$1315,DataRegularSeason20242025!$B$3:$B$1315, "&lt;=" &amp; $A170, DataRegularSeason20242025!$E$3:$E$1315, U$1)</f>
        <v>52</v>
      </c>
      <c r="V170" s="2">
        <f>SUMIFS(DataRegularSeason20242025!$AA$3:$AA$1315,DataRegularSeason20242025!$B$3:$B$1315, "&lt;=" &amp; $A170, DataRegularSeason20242025!$D$3:$D$1315, V$1)+SUMIFS(DataRegularSeason20242025!$AB$3:$AB$1315,DataRegularSeason20242025!$B$3:$B$1315, "&lt;=" &amp; $A170, DataRegularSeason20242025!$E$3:$E$1315, V$1)</f>
        <v>50</v>
      </c>
      <c r="W170" s="2">
        <f>SUMIFS(DataRegularSeason20242025!$AA$3:$AA$1315,DataRegularSeason20242025!$B$3:$B$1315, "&lt;=" &amp; $A170, DataRegularSeason20242025!$D$3:$D$1315, W$1)+SUMIFS(DataRegularSeason20242025!$AB$3:$AB$1315,DataRegularSeason20242025!$B$3:$B$1315, "&lt;=" &amp; $A170, DataRegularSeason20242025!$E$3:$E$1315, W$1)</f>
        <v>48</v>
      </c>
      <c r="X170" s="2">
        <f>SUMIFS(DataRegularSeason20242025!$AA$3:$AA$1315,DataRegularSeason20242025!$B$3:$B$1315, "&lt;=" &amp; $A170, DataRegularSeason20242025!$D$3:$D$1315, X$1)+SUMIFS(DataRegularSeason20242025!$AB$3:$AB$1315,DataRegularSeason20242025!$B$3:$B$1315, "&lt;=" &amp; $A170, DataRegularSeason20242025!$E$3:$E$1315, X$1)</f>
        <v>45</v>
      </c>
      <c r="Y170" s="2">
        <f>SUMIFS(DataRegularSeason20242025!$AA$3:$AA$1315,DataRegularSeason20242025!$B$3:$B$1315, "&lt;=" &amp; $A170, DataRegularSeason20242025!$D$3:$D$1315, Y$1)+SUMIFS(DataRegularSeason20242025!$AB$3:$AB$1315,DataRegularSeason20242025!$B$3:$B$1315, "&lt;=" &amp; $A170, DataRegularSeason20242025!$E$3:$E$1315, Y$1)</f>
        <v>34</v>
      </c>
      <c r="Z170" s="2">
        <f>SUMIFS(DataRegularSeason20242025!$AA$3:$AA$1315,DataRegularSeason20242025!$B$3:$B$1315, "&lt;=" &amp; $A170, DataRegularSeason20242025!$D$3:$D$1315, Z$1)+SUMIFS(DataRegularSeason20242025!$AB$3:$AB$1315,DataRegularSeason20242025!$B$3:$B$1315, "&lt;=" &amp; $A170, DataRegularSeason20242025!$E$3:$E$1315, Z$1)</f>
        <v>50</v>
      </c>
      <c r="AA170" s="2">
        <f>SUMIFS(DataRegularSeason20242025!$AA$3:$AA$1315,DataRegularSeason20242025!$B$3:$B$1315, "&lt;=" &amp; $A170, DataRegularSeason20242025!$D$3:$D$1315, AA$1)+SUMIFS(DataRegularSeason20242025!$AB$3:$AB$1315,DataRegularSeason20242025!$B$3:$B$1315, "&lt;=" &amp; $A170, DataRegularSeason20242025!$E$3:$E$1315, AA$1)</f>
        <v>53</v>
      </c>
      <c r="AB170" s="2">
        <f>SUMIFS(DataRegularSeason20242025!$AA$3:$AA$1315,DataRegularSeason20242025!$B$3:$B$1315, "&lt;=" &amp; $A170, DataRegularSeason20242025!$D$3:$D$1315, AB$1)+SUMIFS(DataRegularSeason20242025!$AB$3:$AB$1315,DataRegularSeason20242025!$B$3:$B$1315, "&lt;=" &amp; $A170, DataRegularSeason20242025!$E$3:$E$1315, AB$1)</f>
        <v>60</v>
      </c>
      <c r="AC170" s="2">
        <f>SUMIFS(DataRegularSeason20242025!$AA$3:$AA$1315,DataRegularSeason20242025!$B$3:$B$1315, "&lt;=" &amp; $A170, DataRegularSeason20242025!$D$3:$D$1315, AC$1)+SUMIFS(DataRegularSeason20242025!$AB$3:$AB$1315,DataRegularSeason20242025!$B$3:$B$1315, "&lt;=" &amp; $A170, DataRegularSeason20242025!$E$3:$E$1315, AC$1)</f>
        <v>47</v>
      </c>
      <c r="AD170" s="2">
        <f>SUMIFS(DataRegularSeason20242025!$AA$3:$AA$1315,DataRegularSeason20242025!$B$3:$B$1315, "&lt;=" &amp; $A170, DataRegularSeason20242025!$D$3:$D$1315, AD$1)+SUMIFS(DataRegularSeason20242025!$AB$3:$AB$1315,DataRegularSeason20242025!$B$3:$B$1315, "&lt;=" &amp; $A170, DataRegularSeason20242025!$E$3:$E$1315, AD$1)</f>
        <v>50</v>
      </c>
      <c r="AE170" s="2">
        <f>SUMIFS(DataRegularSeason20242025!$AA$3:$AA$1315,DataRegularSeason20242025!$B$3:$B$1315, "&lt;=" &amp; $A170, DataRegularSeason20242025!$D$3:$D$1315, AE$1)+SUMIFS(DataRegularSeason20242025!$AB$3:$AB$1315,DataRegularSeason20242025!$B$3:$B$1315, "&lt;=" &amp; $A170, DataRegularSeason20242025!$E$3:$E$1315, AE$1)</f>
        <v>62</v>
      </c>
      <c r="AF170" s="2">
        <f>SUMIFS(DataRegularSeason20242025!$AA$3:$AA$1315,DataRegularSeason20242025!$B$3:$B$1315, "&lt;=" &amp; $A170, DataRegularSeason20242025!$D$3:$D$1315, AF$1)+SUMIFS(DataRegularSeason20242025!$AB$3:$AB$1315,DataRegularSeason20242025!$B$3:$B$1315, "&lt;=" &amp; $A170, DataRegularSeason20242025!$E$3:$E$1315, AF$1)</f>
        <v>65</v>
      </c>
      <c r="AG170" s="2">
        <f>SUMIFS(DataRegularSeason20242025!$AA$3:$AA$1315,DataRegularSeason20242025!$B$3:$B$1315, "&lt;=" &amp; $A170, DataRegularSeason20242025!$D$3:$D$1315, AG$1)+SUMIFS(DataRegularSeason20242025!$AB$3:$AB$1315,DataRegularSeason20242025!$B$3:$B$1315, "&lt;=" &amp; $A170, DataRegularSeason20242025!$E$3:$E$1315, AG$1)</f>
        <v>67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42</v>
      </c>
      <c r="C171" s="2">
        <f>SUMIFS(DataRegularSeason20242025!$AA$3:$AA$1315,DataRegularSeason20242025!$B$3:$B$1315, "&lt;=" &amp; $A171, DataRegularSeason20242025!$D$3:$D$1315, C$1)+SUMIFS(DataRegularSeason20242025!$AB$3:$AB$1315,DataRegularSeason20242025!$B$3:$B$1315, "&lt;=" &amp; $A171, DataRegularSeason20242025!$E$3:$E$1315, C$1)</f>
        <v>52</v>
      </c>
      <c r="D171" s="2">
        <f>SUMIFS(DataRegularSeason20242025!$AA$3:$AA$1315,DataRegularSeason20242025!$B$3:$B$1315, "&lt;=" &amp; $A171, DataRegularSeason20242025!$D$3:$D$1315, D$1)+SUMIFS(DataRegularSeason20242025!$AB$3:$AB$1315,DataRegularSeason20242025!$B$3:$B$1315, "&lt;=" &amp; $A171, DataRegularSeason20242025!$E$3:$E$1315, D$1)</f>
        <v>39</v>
      </c>
      <c r="E171" s="2">
        <f>SUMIFS(DataRegularSeason20242025!$AA$3:$AA$1315,DataRegularSeason20242025!$B$3:$B$1315, "&lt;=" &amp; $A171, DataRegularSeason20242025!$D$3:$D$1315, E$1)+SUMIFS(DataRegularSeason20242025!$AB$3:$AB$1315,DataRegularSeason20242025!$B$3:$B$1315, "&lt;=" &amp; $A171, DataRegularSeason20242025!$E$3:$E$1315, E$1)</f>
        <v>59</v>
      </c>
      <c r="F171" s="2">
        <f>SUMIFS(DataRegularSeason20242025!$AA$3:$AA$1315,DataRegularSeason20242025!$B$3:$B$1315, "&lt;=" &amp; $A171, DataRegularSeason20242025!$D$3:$D$1315, F$1)+SUMIFS(DataRegularSeason20242025!$AB$3:$AB$1315,DataRegularSeason20242025!$B$3:$B$1315, "&lt;=" &amp; $A171, DataRegularSeason20242025!$E$3:$E$1315, F$1)</f>
        <v>51</v>
      </c>
      <c r="G171" s="2">
        <f>SUMIFS(DataRegularSeason20242025!$AA$3:$AA$1315,DataRegularSeason20242025!$B$3:$B$1315, "&lt;=" &amp; $A171, DataRegularSeason20242025!$D$3:$D$1315, G$1)+SUMIFS(DataRegularSeason20242025!$AB$3:$AB$1315,DataRegularSeason20242025!$B$3:$B$1315, "&lt;=" &amp; $A171, DataRegularSeason20242025!$E$3:$E$1315, G$1)</f>
        <v>51</v>
      </c>
      <c r="H171" s="2">
        <f>SUMIFS(DataRegularSeason20242025!$AA$3:$AA$1315,DataRegularSeason20242025!$B$3:$B$1315, "&lt;=" &amp; $A171, DataRegularSeason20242025!$D$3:$D$1315, H$1)+SUMIFS(DataRegularSeason20242025!$AB$3:$AB$1315,DataRegularSeason20242025!$B$3:$B$1315, "&lt;=" &amp; $A171, DataRegularSeason20242025!$E$3:$E$1315, H$1)</f>
        <v>34</v>
      </c>
      <c r="I171" s="2">
        <f>SUMIFS(DataRegularSeason20242025!$AA$3:$AA$1315,DataRegularSeason20242025!$B$3:$B$1315, "&lt;=" &amp; $A171, DataRegularSeason20242025!$D$3:$D$1315, I$1)+SUMIFS(DataRegularSeason20242025!$AB$3:$AB$1315,DataRegularSeason20242025!$B$3:$B$1315, "&lt;=" &amp; $A171, DataRegularSeason20242025!$E$3:$E$1315, I$1)</f>
        <v>57</v>
      </c>
      <c r="J171" s="2">
        <f>SUMIFS(DataRegularSeason20242025!$AA$3:$AA$1315,DataRegularSeason20242025!$B$3:$B$1315, "&lt;=" &amp; $A171, DataRegularSeason20242025!$D$3:$D$1315, J$1)+SUMIFS(DataRegularSeason20242025!$AB$3:$AB$1315,DataRegularSeason20242025!$B$3:$B$1315, "&lt;=" &amp; $A171, DataRegularSeason20242025!$E$3:$E$1315, J$1)</f>
        <v>59</v>
      </c>
      <c r="K171" s="2">
        <f>SUMIFS(DataRegularSeason20242025!$AA$3:$AA$1315,DataRegularSeason20242025!$B$3:$B$1315, "&lt;=" &amp; $A171, DataRegularSeason20242025!$D$3:$D$1315, K$1)+SUMIFS(DataRegularSeason20242025!$AB$3:$AB$1315,DataRegularSeason20242025!$B$3:$B$1315, "&lt;=" &amp; $A171, DataRegularSeason20242025!$E$3:$E$1315, K$1)</f>
        <v>47</v>
      </c>
      <c r="L171" s="2">
        <f>SUMIFS(DataRegularSeason20242025!$AA$3:$AA$1315,DataRegularSeason20242025!$B$3:$B$1315, "&lt;=" &amp; $A171, DataRegularSeason20242025!$D$3:$D$1315, L$1)+SUMIFS(DataRegularSeason20242025!$AB$3:$AB$1315,DataRegularSeason20242025!$B$3:$B$1315, "&lt;=" &amp; $A171, DataRegularSeason20242025!$E$3:$E$1315, L$1)</f>
        <v>61</v>
      </c>
      <c r="M171" s="2">
        <f>SUMIFS(DataRegularSeason20242025!$AA$3:$AA$1315,DataRegularSeason20242025!$B$3:$B$1315, "&lt;=" &amp; $A171, DataRegularSeason20242025!$D$3:$D$1315, M$1)+SUMIFS(DataRegularSeason20242025!$AB$3:$AB$1315,DataRegularSeason20242025!$B$3:$B$1315, "&lt;=" &amp; $A171, DataRegularSeason20242025!$E$3:$E$1315, M$1)</f>
        <v>57</v>
      </c>
      <c r="N171" s="2">
        <f>SUMIFS(DataRegularSeason20242025!$AA$3:$AA$1315,DataRegularSeason20242025!$B$3:$B$1315, "&lt;=" &amp; $A171, DataRegularSeason20242025!$D$3:$D$1315, N$1)+SUMIFS(DataRegularSeason20242025!$AB$3:$AB$1315,DataRegularSeason20242025!$B$3:$B$1315, "&lt;=" &amp; $A171, DataRegularSeason20242025!$E$3:$E$1315, N$1)</f>
        <v>55</v>
      </c>
      <c r="O171" s="2">
        <f>SUMIFS(DataRegularSeason20242025!$AA$3:$AA$1315,DataRegularSeason20242025!$B$3:$B$1315, "&lt;=" &amp; $A171, DataRegularSeason20242025!$D$3:$D$1315, O$1)+SUMIFS(DataRegularSeason20242025!$AB$3:$AB$1315,DataRegularSeason20242025!$B$3:$B$1315, "&lt;=" &amp; $A171, DataRegularSeason20242025!$E$3:$E$1315, O$1)</f>
        <v>60</v>
      </c>
      <c r="P171" s="2">
        <f>SUMIFS(DataRegularSeason20242025!$AA$3:$AA$1315,DataRegularSeason20242025!$B$3:$B$1315, "&lt;=" &amp; $A171, DataRegularSeason20242025!$D$3:$D$1315, P$1)+SUMIFS(DataRegularSeason20242025!$AB$3:$AB$1315,DataRegularSeason20242025!$B$3:$B$1315, "&lt;=" &amp; $A171, DataRegularSeason20242025!$E$3:$E$1315, P$1)</f>
        <v>52</v>
      </c>
      <c r="Q171" s="2">
        <f>SUMIFS(DataRegularSeason20242025!$AA$3:$AA$1315,DataRegularSeason20242025!$B$3:$B$1315, "&lt;=" &amp; $A171, DataRegularSeason20242025!$D$3:$D$1315, Q$1)+SUMIFS(DataRegularSeason20242025!$AB$3:$AB$1315,DataRegularSeason20242025!$B$3:$B$1315, "&lt;=" &amp; $A171, DataRegularSeason20242025!$E$3:$E$1315, Q$1)</f>
        <v>58</v>
      </c>
      <c r="R171" s="2">
        <f>SUMIFS(DataRegularSeason20242025!$AA$3:$AA$1315,DataRegularSeason20242025!$B$3:$B$1315, "&lt;=" &amp; $A171, DataRegularSeason20242025!$D$3:$D$1315, R$1)+SUMIFS(DataRegularSeason20242025!$AB$3:$AB$1315,DataRegularSeason20242025!$B$3:$B$1315, "&lt;=" &amp; $A171, DataRegularSeason20242025!$E$3:$E$1315, R$1)</f>
        <v>41</v>
      </c>
      <c r="S171" s="2">
        <f>SUMIFS(DataRegularSeason20242025!$AA$3:$AA$1315,DataRegularSeason20242025!$B$3:$B$1315, "&lt;=" &amp; $A171, DataRegularSeason20242025!$D$3:$D$1315, S$1)+SUMIFS(DataRegularSeason20242025!$AB$3:$AB$1315,DataRegularSeason20242025!$B$3:$B$1315, "&lt;=" &amp; $A171, DataRegularSeason20242025!$E$3:$E$1315, S$1)</f>
        <v>45</v>
      </c>
      <c r="T171" s="2">
        <f>SUMIFS(DataRegularSeason20242025!$AA$3:$AA$1315,DataRegularSeason20242025!$B$3:$B$1315, "&lt;=" &amp; $A171, DataRegularSeason20242025!$D$3:$D$1315, T$1)+SUMIFS(DataRegularSeason20242025!$AB$3:$AB$1315,DataRegularSeason20242025!$B$3:$B$1315, "&lt;=" &amp; $A171, DataRegularSeason20242025!$E$3:$E$1315, T$1)</f>
        <v>50</v>
      </c>
      <c r="U171" s="2">
        <f>SUMIFS(DataRegularSeason20242025!$AA$3:$AA$1315,DataRegularSeason20242025!$B$3:$B$1315, "&lt;=" &amp; $A171, DataRegularSeason20242025!$D$3:$D$1315, U$1)+SUMIFS(DataRegularSeason20242025!$AB$3:$AB$1315,DataRegularSeason20242025!$B$3:$B$1315, "&lt;=" &amp; $A171, DataRegularSeason20242025!$E$3:$E$1315, U$1)</f>
        <v>52</v>
      </c>
      <c r="V171" s="2">
        <f>SUMIFS(DataRegularSeason20242025!$AA$3:$AA$1315,DataRegularSeason20242025!$B$3:$B$1315, "&lt;=" &amp; $A171, DataRegularSeason20242025!$D$3:$D$1315, V$1)+SUMIFS(DataRegularSeason20242025!$AB$3:$AB$1315,DataRegularSeason20242025!$B$3:$B$1315, "&lt;=" &amp; $A171, DataRegularSeason20242025!$E$3:$E$1315, V$1)</f>
        <v>50</v>
      </c>
      <c r="W171" s="2">
        <f>SUMIFS(DataRegularSeason20242025!$AA$3:$AA$1315,DataRegularSeason20242025!$B$3:$B$1315, "&lt;=" &amp; $A171, DataRegularSeason20242025!$D$3:$D$1315, W$1)+SUMIFS(DataRegularSeason20242025!$AB$3:$AB$1315,DataRegularSeason20242025!$B$3:$B$1315, "&lt;=" &amp; $A171, DataRegularSeason20242025!$E$3:$E$1315, W$1)</f>
        <v>48</v>
      </c>
      <c r="X171" s="2">
        <f>SUMIFS(DataRegularSeason20242025!$AA$3:$AA$1315,DataRegularSeason20242025!$B$3:$B$1315, "&lt;=" &amp; $A171, DataRegularSeason20242025!$D$3:$D$1315, X$1)+SUMIFS(DataRegularSeason20242025!$AB$3:$AB$1315,DataRegularSeason20242025!$B$3:$B$1315, "&lt;=" &amp; $A171, DataRegularSeason20242025!$E$3:$E$1315, X$1)</f>
        <v>45</v>
      </c>
      <c r="Y171" s="2">
        <f>SUMIFS(DataRegularSeason20242025!$AA$3:$AA$1315,DataRegularSeason20242025!$B$3:$B$1315, "&lt;=" &amp; $A171, DataRegularSeason20242025!$D$3:$D$1315, Y$1)+SUMIFS(DataRegularSeason20242025!$AB$3:$AB$1315,DataRegularSeason20242025!$B$3:$B$1315, "&lt;=" &amp; $A171, DataRegularSeason20242025!$E$3:$E$1315, Y$1)</f>
        <v>34</v>
      </c>
      <c r="Z171" s="2">
        <f>SUMIFS(DataRegularSeason20242025!$AA$3:$AA$1315,DataRegularSeason20242025!$B$3:$B$1315, "&lt;=" &amp; $A171, DataRegularSeason20242025!$D$3:$D$1315, Z$1)+SUMIFS(DataRegularSeason20242025!$AB$3:$AB$1315,DataRegularSeason20242025!$B$3:$B$1315, "&lt;=" &amp; $A171, DataRegularSeason20242025!$E$3:$E$1315, Z$1)</f>
        <v>50</v>
      </c>
      <c r="AA171" s="2">
        <f>SUMIFS(DataRegularSeason20242025!$AA$3:$AA$1315,DataRegularSeason20242025!$B$3:$B$1315, "&lt;=" &amp; $A171, DataRegularSeason20242025!$D$3:$D$1315, AA$1)+SUMIFS(DataRegularSeason20242025!$AB$3:$AB$1315,DataRegularSeason20242025!$B$3:$B$1315, "&lt;=" &amp; $A171, DataRegularSeason20242025!$E$3:$E$1315, AA$1)</f>
        <v>53</v>
      </c>
      <c r="AB171" s="2">
        <f>SUMIFS(DataRegularSeason20242025!$AA$3:$AA$1315,DataRegularSeason20242025!$B$3:$B$1315, "&lt;=" &amp; $A171, DataRegularSeason20242025!$D$3:$D$1315, AB$1)+SUMIFS(DataRegularSeason20242025!$AB$3:$AB$1315,DataRegularSeason20242025!$B$3:$B$1315, "&lt;=" &amp; $A171, DataRegularSeason20242025!$E$3:$E$1315, AB$1)</f>
        <v>60</v>
      </c>
      <c r="AC171" s="2">
        <f>SUMIFS(DataRegularSeason20242025!$AA$3:$AA$1315,DataRegularSeason20242025!$B$3:$B$1315, "&lt;=" &amp; $A171, DataRegularSeason20242025!$D$3:$D$1315, AC$1)+SUMIFS(DataRegularSeason20242025!$AB$3:$AB$1315,DataRegularSeason20242025!$B$3:$B$1315, "&lt;=" &amp; $A171, DataRegularSeason20242025!$E$3:$E$1315, AC$1)</f>
        <v>47</v>
      </c>
      <c r="AD171" s="2">
        <f>SUMIFS(DataRegularSeason20242025!$AA$3:$AA$1315,DataRegularSeason20242025!$B$3:$B$1315, "&lt;=" &amp; $A171, DataRegularSeason20242025!$D$3:$D$1315, AD$1)+SUMIFS(DataRegularSeason20242025!$AB$3:$AB$1315,DataRegularSeason20242025!$B$3:$B$1315, "&lt;=" &amp; $A171, DataRegularSeason20242025!$E$3:$E$1315, AD$1)</f>
        <v>50</v>
      </c>
      <c r="AE171" s="2">
        <f>SUMIFS(DataRegularSeason20242025!$AA$3:$AA$1315,DataRegularSeason20242025!$B$3:$B$1315, "&lt;=" &amp; $A171, DataRegularSeason20242025!$D$3:$D$1315, AE$1)+SUMIFS(DataRegularSeason20242025!$AB$3:$AB$1315,DataRegularSeason20242025!$B$3:$B$1315, "&lt;=" &amp; $A171, DataRegularSeason20242025!$E$3:$E$1315, AE$1)</f>
        <v>62</v>
      </c>
      <c r="AF171" s="2">
        <f>SUMIFS(DataRegularSeason20242025!$AA$3:$AA$1315,DataRegularSeason20242025!$B$3:$B$1315, "&lt;=" &amp; $A171, DataRegularSeason20242025!$D$3:$D$1315, AF$1)+SUMIFS(DataRegularSeason20242025!$AB$3:$AB$1315,DataRegularSeason20242025!$B$3:$B$1315, "&lt;=" &amp; $A171, DataRegularSeason20242025!$E$3:$E$1315, AF$1)</f>
        <v>65</v>
      </c>
      <c r="AG171" s="2">
        <f>SUMIFS(DataRegularSeason20242025!$AA$3:$AA$1315,DataRegularSeason20242025!$B$3:$B$1315, "&lt;=" &amp; $A171, DataRegularSeason20242025!$D$3:$D$1315, AG$1)+SUMIFS(DataRegularSeason20242025!$AB$3:$AB$1315,DataRegularSeason20242025!$B$3:$B$1315, "&lt;=" &amp; $A171, DataRegularSeason20242025!$E$3:$E$1315, AG$1)</f>
        <v>67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42</v>
      </c>
      <c r="C172" s="2">
        <f>SUMIFS(DataRegularSeason20242025!$AA$3:$AA$1315,DataRegularSeason20242025!$B$3:$B$1315, "&lt;=" &amp; $A172, DataRegularSeason20242025!$D$3:$D$1315, C$1)+SUMIFS(DataRegularSeason20242025!$AB$3:$AB$1315,DataRegularSeason20242025!$B$3:$B$1315, "&lt;=" &amp; $A172, DataRegularSeason20242025!$E$3:$E$1315, C$1)</f>
        <v>52</v>
      </c>
      <c r="D172" s="2">
        <f>SUMIFS(DataRegularSeason20242025!$AA$3:$AA$1315,DataRegularSeason20242025!$B$3:$B$1315, "&lt;=" &amp; $A172, DataRegularSeason20242025!$D$3:$D$1315, D$1)+SUMIFS(DataRegularSeason20242025!$AB$3:$AB$1315,DataRegularSeason20242025!$B$3:$B$1315, "&lt;=" &amp; $A172, DataRegularSeason20242025!$E$3:$E$1315, D$1)</f>
        <v>39</v>
      </c>
      <c r="E172" s="2">
        <f>SUMIFS(DataRegularSeason20242025!$AA$3:$AA$1315,DataRegularSeason20242025!$B$3:$B$1315, "&lt;=" &amp; $A172, DataRegularSeason20242025!$D$3:$D$1315, E$1)+SUMIFS(DataRegularSeason20242025!$AB$3:$AB$1315,DataRegularSeason20242025!$B$3:$B$1315, "&lt;=" &amp; $A172, DataRegularSeason20242025!$E$3:$E$1315, E$1)</f>
        <v>59</v>
      </c>
      <c r="F172" s="2">
        <f>SUMIFS(DataRegularSeason20242025!$AA$3:$AA$1315,DataRegularSeason20242025!$B$3:$B$1315, "&lt;=" &amp; $A172, DataRegularSeason20242025!$D$3:$D$1315, F$1)+SUMIFS(DataRegularSeason20242025!$AB$3:$AB$1315,DataRegularSeason20242025!$B$3:$B$1315, "&lt;=" &amp; $A172, DataRegularSeason20242025!$E$3:$E$1315, F$1)</f>
        <v>51</v>
      </c>
      <c r="G172" s="2">
        <f>SUMIFS(DataRegularSeason20242025!$AA$3:$AA$1315,DataRegularSeason20242025!$B$3:$B$1315, "&lt;=" &amp; $A172, DataRegularSeason20242025!$D$3:$D$1315, G$1)+SUMIFS(DataRegularSeason20242025!$AB$3:$AB$1315,DataRegularSeason20242025!$B$3:$B$1315, "&lt;=" &amp; $A172, DataRegularSeason20242025!$E$3:$E$1315, G$1)</f>
        <v>51</v>
      </c>
      <c r="H172" s="2">
        <f>SUMIFS(DataRegularSeason20242025!$AA$3:$AA$1315,DataRegularSeason20242025!$B$3:$B$1315, "&lt;=" &amp; $A172, DataRegularSeason20242025!$D$3:$D$1315, H$1)+SUMIFS(DataRegularSeason20242025!$AB$3:$AB$1315,DataRegularSeason20242025!$B$3:$B$1315, "&lt;=" &amp; $A172, DataRegularSeason20242025!$E$3:$E$1315, H$1)</f>
        <v>34</v>
      </c>
      <c r="I172" s="2">
        <f>SUMIFS(DataRegularSeason20242025!$AA$3:$AA$1315,DataRegularSeason20242025!$B$3:$B$1315, "&lt;=" &amp; $A172, DataRegularSeason20242025!$D$3:$D$1315, I$1)+SUMIFS(DataRegularSeason20242025!$AB$3:$AB$1315,DataRegularSeason20242025!$B$3:$B$1315, "&lt;=" &amp; $A172, DataRegularSeason20242025!$E$3:$E$1315, I$1)</f>
        <v>57</v>
      </c>
      <c r="J172" s="2">
        <f>SUMIFS(DataRegularSeason20242025!$AA$3:$AA$1315,DataRegularSeason20242025!$B$3:$B$1315, "&lt;=" &amp; $A172, DataRegularSeason20242025!$D$3:$D$1315, J$1)+SUMIFS(DataRegularSeason20242025!$AB$3:$AB$1315,DataRegularSeason20242025!$B$3:$B$1315, "&lt;=" &amp; $A172, DataRegularSeason20242025!$E$3:$E$1315, J$1)</f>
        <v>59</v>
      </c>
      <c r="K172" s="2">
        <f>SUMIFS(DataRegularSeason20242025!$AA$3:$AA$1315,DataRegularSeason20242025!$B$3:$B$1315, "&lt;=" &amp; $A172, DataRegularSeason20242025!$D$3:$D$1315, K$1)+SUMIFS(DataRegularSeason20242025!$AB$3:$AB$1315,DataRegularSeason20242025!$B$3:$B$1315, "&lt;=" &amp; $A172, DataRegularSeason20242025!$E$3:$E$1315, K$1)</f>
        <v>47</v>
      </c>
      <c r="L172" s="2">
        <f>SUMIFS(DataRegularSeason20242025!$AA$3:$AA$1315,DataRegularSeason20242025!$B$3:$B$1315, "&lt;=" &amp; $A172, DataRegularSeason20242025!$D$3:$D$1315, L$1)+SUMIFS(DataRegularSeason20242025!$AB$3:$AB$1315,DataRegularSeason20242025!$B$3:$B$1315, "&lt;=" &amp; $A172, DataRegularSeason20242025!$E$3:$E$1315, L$1)</f>
        <v>61</v>
      </c>
      <c r="M172" s="2">
        <f>SUMIFS(DataRegularSeason20242025!$AA$3:$AA$1315,DataRegularSeason20242025!$B$3:$B$1315, "&lt;=" &amp; $A172, DataRegularSeason20242025!$D$3:$D$1315, M$1)+SUMIFS(DataRegularSeason20242025!$AB$3:$AB$1315,DataRegularSeason20242025!$B$3:$B$1315, "&lt;=" &amp; $A172, DataRegularSeason20242025!$E$3:$E$1315, M$1)</f>
        <v>57</v>
      </c>
      <c r="N172" s="2">
        <f>SUMIFS(DataRegularSeason20242025!$AA$3:$AA$1315,DataRegularSeason20242025!$B$3:$B$1315, "&lt;=" &amp; $A172, DataRegularSeason20242025!$D$3:$D$1315, N$1)+SUMIFS(DataRegularSeason20242025!$AB$3:$AB$1315,DataRegularSeason20242025!$B$3:$B$1315, "&lt;=" &amp; $A172, DataRegularSeason20242025!$E$3:$E$1315, N$1)</f>
        <v>55</v>
      </c>
      <c r="O172" s="2">
        <f>SUMIFS(DataRegularSeason20242025!$AA$3:$AA$1315,DataRegularSeason20242025!$B$3:$B$1315, "&lt;=" &amp; $A172, DataRegularSeason20242025!$D$3:$D$1315, O$1)+SUMIFS(DataRegularSeason20242025!$AB$3:$AB$1315,DataRegularSeason20242025!$B$3:$B$1315, "&lt;=" &amp; $A172, DataRegularSeason20242025!$E$3:$E$1315, O$1)</f>
        <v>60</v>
      </c>
      <c r="P172" s="2">
        <f>SUMIFS(DataRegularSeason20242025!$AA$3:$AA$1315,DataRegularSeason20242025!$B$3:$B$1315, "&lt;=" &amp; $A172, DataRegularSeason20242025!$D$3:$D$1315, P$1)+SUMIFS(DataRegularSeason20242025!$AB$3:$AB$1315,DataRegularSeason20242025!$B$3:$B$1315, "&lt;=" &amp; $A172, DataRegularSeason20242025!$E$3:$E$1315, P$1)</f>
        <v>52</v>
      </c>
      <c r="Q172" s="2">
        <f>SUMIFS(DataRegularSeason20242025!$AA$3:$AA$1315,DataRegularSeason20242025!$B$3:$B$1315, "&lt;=" &amp; $A172, DataRegularSeason20242025!$D$3:$D$1315, Q$1)+SUMIFS(DataRegularSeason20242025!$AB$3:$AB$1315,DataRegularSeason20242025!$B$3:$B$1315, "&lt;=" &amp; $A172, DataRegularSeason20242025!$E$3:$E$1315, Q$1)</f>
        <v>58</v>
      </c>
      <c r="R172" s="2">
        <f>SUMIFS(DataRegularSeason20242025!$AA$3:$AA$1315,DataRegularSeason20242025!$B$3:$B$1315, "&lt;=" &amp; $A172, DataRegularSeason20242025!$D$3:$D$1315, R$1)+SUMIFS(DataRegularSeason20242025!$AB$3:$AB$1315,DataRegularSeason20242025!$B$3:$B$1315, "&lt;=" &amp; $A172, DataRegularSeason20242025!$E$3:$E$1315, R$1)</f>
        <v>41</v>
      </c>
      <c r="S172" s="2">
        <f>SUMIFS(DataRegularSeason20242025!$AA$3:$AA$1315,DataRegularSeason20242025!$B$3:$B$1315, "&lt;=" &amp; $A172, DataRegularSeason20242025!$D$3:$D$1315, S$1)+SUMIFS(DataRegularSeason20242025!$AB$3:$AB$1315,DataRegularSeason20242025!$B$3:$B$1315, "&lt;=" &amp; $A172, DataRegularSeason20242025!$E$3:$E$1315, S$1)</f>
        <v>45</v>
      </c>
      <c r="T172" s="2">
        <f>SUMIFS(DataRegularSeason20242025!$AA$3:$AA$1315,DataRegularSeason20242025!$B$3:$B$1315, "&lt;=" &amp; $A172, DataRegularSeason20242025!$D$3:$D$1315, T$1)+SUMIFS(DataRegularSeason20242025!$AB$3:$AB$1315,DataRegularSeason20242025!$B$3:$B$1315, "&lt;=" &amp; $A172, DataRegularSeason20242025!$E$3:$E$1315, T$1)</f>
        <v>50</v>
      </c>
      <c r="U172" s="2">
        <f>SUMIFS(DataRegularSeason20242025!$AA$3:$AA$1315,DataRegularSeason20242025!$B$3:$B$1315, "&lt;=" &amp; $A172, DataRegularSeason20242025!$D$3:$D$1315, U$1)+SUMIFS(DataRegularSeason20242025!$AB$3:$AB$1315,DataRegularSeason20242025!$B$3:$B$1315, "&lt;=" &amp; $A172, DataRegularSeason20242025!$E$3:$E$1315, U$1)</f>
        <v>52</v>
      </c>
      <c r="V172" s="2">
        <f>SUMIFS(DataRegularSeason20242025!$AA$3:$AA$1315,DataRegularSeason20242025!$B$3:$B$1315, "&lt;=" &amp; $A172, DataRegularSeason20242025!$D$3:$D$1315, V$1)+SUMIFS(DataRegularSeason20242025!$AB$3:$AB$1315,DataRegularSeason20242025!$B$3:$B$1315, "&lt;=" &amp; $A172, DataRegularSeason20242025!$E$3:$E$1315, V$1)</f>
        <v>50</v>
      </c>
      <c r="W172" s="2">
        <f>SUMIFS(DataRegularSeason20242025!$AA$3:$AA$1315,DataRegularSeason20242025!$B$3:$B$1315, "&lt;=" &amp; $A172, DataRegularSeason20242025!$D$3:$D$1315, W$1)+SUMIFS(DataRegularSeason20242025!$AB$3:$AB$1315,DataRegularSeason20242025!$B$3:$B$1315, "&lt;=" &amp; $A172, DataRegularSeason20242025!$E$3:$E$1315, W$1)</f>
        <v>48</v>
      </c>
      <c r="X172" s="2">
        <f>SUMIFS(DataRegularSeason20242025!$AA$3:$AA$1315,DataRegularSeason20242025!$B$3:$B$1315, "&lt;=" &amp; $A172, DataRegularSeason20242025!$D$3:$D$1315, X$1)+SUMIFS(DataRegularSeason20242025!$AB$3:$AB$1315,DataRegularSeason20242025!$B$3:$B$1315, "&lt;=" &amp; $A172, DataRegularSeason20242025!$E$3:$E$1315, X$1)</f>
        <v>45</v>
      </c>
      <c r="Y172" s="2">
        <f>SUMIFS(DataRegularSeason20242025!$AA$3:$AA$1315,DataRegularSeason20242025!$B$3:$B$1315, "&lt;=" &amp; $A172, DataRegularSeason20242025!$D$3:$D$1315, Y$1)+SUMIFS(DataRegularSeason20242025!$AB$3:$AB$1315,DataRegularSeason20242025!$B$3:$B$1315, "&lt;=" &amp; $A172, DataRegularSeason20242025!$E$3:$E$1315, Y$1)</f>
        <v>34</v>
      </c>
      <c r="Z172" s="2">
        <f>SUMIFS(DataRegularSeason20242025!$AA$3:$AA$1315,DataRegularSeason20242025!$B$3:$B$1315, "&lt;=" &amp; $A172, DataRegularSeason20242025!$D$3:$D$1315, Z$1)+SUMIFS(DataRegularSeason20242025!$AB$3:$AB$1315,DataRegularSeason20242025!$B$3:$B$1315, "&lt;=" &amp; $A172, DataRegularSeason20242025!$E$3:$E$1315, Z$1)</f>
        <v>50</v>
      </c>
      <c r="AA172" s="2">
        <f>SUMIFS(DataRegularSeason20242025!$AA$3:$AA$1315,DataRegularSeason20242025!$B$3:$B$1315, "&lt;=" &amp; $A172, DataRegularSeason20242025!$D$3:$D$1315, AA$1)+SUMIFS(DataRegularSeason20242025!$AB$3:$AB$1315,DataRegularSeason20242025!$B$3:$B$1315, "&lt;=" &amp; $A172, DataRegularSeason20242025!$E$3:$E$1315, AA$1)</f>
        <v>53</v>
      </c>
      <c r="AB172" s="2">
        <f>SUMIFS(DataRegularSeason20242025!$AA$3:$AA$1315,DataRegularSeason20242025!$B$3:$B$1315, "&lt;=" &amp; $A172, DataRegularSeason20242025!$D$3:$D$1315, AB$1)+SUMIFS(DataRegularSeason20242025!$AB$3:$AB$1315,DataRegularSeason20242025!$B$3:$B$1315, "&lt;=" &amp; $A172, DataRegularSeason20242025!$E$3:$E$1315, AB$1)</f>
        <v>60</v>
      </c>
      <c r="AC172" s="2">
        <f>SUMIFS(DataRegularSeason20242025!$AA$3:$AA$1315,DataRegularSeason20242025!$B$3:$B$1315, "&lt;=" &amp; $A172, DataRegularSeason20242025!$D$3:$D$1315, AC$1)+SUMIFS(DataRegularSeason20242025!$AB$3:$AB$1315,DataRegularSeason20242025!$B$3:$B$1315, "&lt;=" &amp; $A172, DataRegularSeason20242025!$E$3:$E$1315, AC$1)</f>
        <v>47</v>
      </c>
      <c r="AD172" s="2">
        <f>SUMIFS(DataRegularSeason20242025!$AA$3:$AA$1315,DataRegularSeason20242025!$B$3:$B$1315, "&lt;=" &amp; $A172, DataRegularSeason20242025!$D$3:$D$1315, AD$1)+SUMIFS(DataRegularSeason20242025!$AB$3:$AB$1315,DataRegularSeason20242025!$B$3:$B$1315, "&lt;=" &amp; $A172, DataRegularSeason20242025!$E$3:$E$1315, AD$1)</f>
        <v>50</v>
      </c>
      <c r="AE172" s="2">
        <f>SUMIFS(DataRegularSeason20242025!$AA$3:$AA$1315,DataRegularSeason20242025!$B$3:$B$1315, "&lt;=" &amp; $A172, DataRegularSeason20242025!$D$3:$D$1315, AE$1)+SUMIFS(DataRegularSeason20242025!$AB$3:$AB$1315,DataRegularSeason20242025!$B$3:$B$1315, "&lt;=" &amp; $A172, DataRegularSeason20242025!$E$3:$E$1315, AE$1)</f>
        <v>62</v>
      </c>
      <c r="AF172" s="2">
        <f>SUMIFS(DataRegularSeason20242025!$AA$3:$AA$1315,DataRegularSeason20242025!$B$3:$B$1315, "&lt;=" &amp; $A172, DataRegularSeason20242025!$D$3:$D$1315, AF$1)+SUMIFS(DataRegularSeason20242025!$AB$3:$AB$1315,DataRegularSeason20242025!$B$3:$B$1315, "&lt;=" &amp; $A172, DataRegularSeason20242025!$E$3:$E$1315, AF$1)</f>
        <v>65</v>
      </c>
      <c r="AG172" s="2">
        <f>SUMIFS(DataRegularSeason20242025!$AA$3:$AA$1315,DataRegularSeason20242025!$B$3:$B$1315, "&lt;=" &amp; $A172, DataRegularSeason20242025!$D$3:$D$1315, AG$1)+SUMIFS(DataRegularSeason20242025!$AB$3:$AB$1315,DataRegularSeason20242025!$B$3:$B$1315, "&lt;=" &amp; $A172, DataRegularSeason20242025!$E$3:$E$1315, AG$1)</f>
        <v>67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42</v>
      </c>
      <c r="C173" s="2">
        <f>SUMIFS(DataRegularSeason20242025!$AA$3:$AA$1315,DataRegularSeason20242025!$B$3:$B$1315, "&lt;=" &amp; $A173, DataRegularSeason20242025!$D$3:$D$1315, C$1)+SUMIFS(DataRegularSeason20242025!$AB$3:$AB$1315,DataRegularSeason20242025!$B$3:$B$1315, "&lt;=" &amp; $A173, DataRegularSeason20242025!$E$3:$E$1315, C$1)</f>
        <v>52</v>
      </c>
      <c r="D173" s="2">
        <f>SUMIFS(DataRegularSeason20242025!$AA$3:$AA$1315,DataRegularSeason20242025!$B$3:$B$1315, "&lt;=" &amp; $A173, DataRegularSeason20242025!$D$3:$D$1315, D$1)+SUMIFS(DataRegularSeason20242025!$AB$3:$AB$1315,DataRegularSeason20242025!$B$3:$B$1315, "&lt;=" &amp; $A173, DataRegularSeason20242025!$E$3:$E$1315, D$1)</f>
        <v>39</v>
      </c>
      <c r="E173" s="2">
        <f>SUMIFS(DataRegularSeason20242025!$AA$3:$AA$1315,DataRegularSeason20242025!$B$3:$B$1315, "&lt;=" &amp; $A173, DataRegularSeason20242025!$D$3:$D$1315, E$1)+SUMIFS(DataRegularSeason20242025!$AB$3:$AB$1315,DataRegularSeason20242025!$B$3:$B$1315, "&lt;=" &amp; $A173, DataRegularSeason20242025!$E$3:$E$1315, E$1)</f>
        <v>59</v>
      </c>
      <c r="F173" s="2">
        <f>SUMIFS(DataRegularSeason20242025!$AA$3:$AA$1315,DataRegularSeason20242025!$B$3:$B$1315, "&lt;=" &amp; $A173, DataRegularSeason20242025!$D$3:$D$1315, F$1)+SUMIFS(DataRegularSeason20242025!$AB$3:$AB$1315,DataRegularSeason20242025!$B$3:$B$1315, "&lt;=" &amp; $A173, DataRegularSeason20242025!$E$3:$E$1315, F$1)</f>
        <v>51</v>
      </c>
      <c r="G173" s="2">
        <f>SUMIFS(DataRegularSeason20242025!$AA$3:$AA$1315,DataRegularSeason20242025!$B$3:$B$1315, "&lt;=" &amp; $A173, DataRegularSeason20242025!$D$3:$D$1315, G$1)+SUMIFS(DataRegularSeason20242025!$AB$3:$AB$1315,DataRegularSeason20242025!$B$3:$B$1315, "&lt;=" &amp; $A173, DataRegularSeason20242025!$E$3:$E$1315, G$1)</f>
        <v>51</v>
      </c>
      <c r="H173" s="2">
        <f>SUMIFS(DataRegularSeason20242025!$AA$3:$AA$1315,DataRegularSeason20242025!$B$3:$B$1315, "&lt;=" &amp; $A173, DataRegularSeason20242025!$D$3:$D$1315, H$1)+SUMIFS(DataRegularSeason20242025!$AB$3:$AB$1315,DataRegularSeason20242025!$B$3:$B$1315, "&lt;=" &amp; $A173, DataRegularSeason20242025!$E$3:$E$1315, H$1)</f>
        <v>34</v>
      </c>
      <c r="I173" s="2">
        <f>SUMIFS(DataRegularSeason20242025!$AA$3:$AA$1315,DataRegularSeason20242025!$B$3:$B$1315, "&lt;=" &amp; $A173, DataRegularSeason20242025!$D$3:$D$1315, I$1)+SUMIFS(DataRegularSeason20242025!$AB$3:$AB$1315,DataRegularSeason20242025!$B$3:$B$1315, "&lt;=" &amp; $A173, DataRegularSeason20242025!$E$3:$E$1315, I$1)</f>
        <v>57</v>
      </c>
      <c r="J173" s="2">
        <f>SUMIFS(DataRegularSeason20242025!$AA$3:$AA$1315,DataRegularSeason20242025!$B$3:$B$1315, "&lt;=" &amp; $A173, DataRegularSeason20242025!$D$3:$D$1315, J$1)+SUMIFS(DataRegularSeason20242025!$AB$3:$AB$1315,DataRegularSeason20242025!$B$3:$B$1315, "&lt;=" &amp; $A173, DataRegularSeason20242025!$E$3:$E$1315, J$1)</f>
        <v>59</v>
      </c>
      <c r="K173" s="2">
        <f>SUMIFS(DataRegularSeason20242025!$AA$3:$AA$1315,DataRegularSeason20242025!$B$3:$B$1315, "&lt;=" &amp; $A173, DataRegularSeason20242025!$D$3:$D$1315, K$1)+SUMIFS(DataRegularSeason20242025!$AB$3:$AB$1315,DataRegularSeason20242025!$B$3:$B$1315, "&lt;=" &amp; $A173, DataRegularSeason20242025!$E$3:$E$1315, K$1)</f>
        <v>47</v>
      </c>
      <c r="L173" s="2">
        <f>SUMIFS(DataRegularSeason20242025!$AA$3:$AA$1315,DataRegularSeason20242025!$B$3:$B$1315, "&lt;=" &amp; $A173, DataRegularSeason20242025!$D$3:$D$1315, L$1)+SUMIFS(DataRegularSeason20242025!$AB$3:$AB$1315,DataRegularSeason20242025!$B$3:$B$1315, "&lt;=" &amp; $A173, DataRegularSeason20242025!$E$3:$E$1315, L$1)</f>
        <v>61</v>
      </c>
      <c r="M173" s="2">
        <f>SUMIFS(DataRegularSeason20242025!$AA$3:$AA$1315,DataRegularSeason20242025!$B$3:$B$1315, "&lt;=" &amp; $A173, DataRegularSeason20242025!$D$3:$D$1315, M$1)+SUMIFS(DataRegularSeason20242025!$AB$3:$AB$1315,DataRegularSeason20242025!$B$3:$B$1315, "&lt;=" &amp; $A173, DataRegularSeason20242025!$E$3:$E$1315, M$1)</f>
        <v>57</v>
      </c>
      <c r="N173" s="2">
        <f>SUMIFS(DataRegularSeason20242025!$AA$3:$AA$1315,DataRegularSeason20242025!$B$3:$B$1315, "&lt;=" &amp; $A173, DataRegularSeason20242025!$D$3:$D$1315, N$1)+SUMIFS(DataRegularSeason20242025!$AB$3:$AB$1315,DataRegularSeason20242025!$B$3:$B$1315, "&lt;=" &amp; $A173, DataRegularSeason20242025!$E$3:$E$1315, N$1)</f>
        <v>55</v>
      </c>
      <c r="O173" s="2">
        <f>SUMIFS(DataRegularSeason20242025!$AA$3:$AA$1315,DataRegularSeason20242025!$B$3:$B$1315, "&lt;=" &amp; $A173, DataRegularSeason20242025!$D$3:$D$1315, O$1)+SUMIFS(DataRegularSeason20242025!$AB$3:$AB$1315,DataRegularSeason20242025!$B$3:$B$1315, "&lt;=" &amp; $A173, DataRegularSeason20242025!$E$3:$E$1315, O$1)</f>
        <v>60</v>
      </c>
      <c r="P173" s="2">
        <f>SUMIFS(DataRegularSeason20242025!$AA$3:$AA$1315,DataRegularSeason20242025!$B$3:$B$1315, "&lt;=" &amp; $A173, DataRegularSeason20242025!$D$3:$D$1315, P$1)+SUMIFS(DataRegularSeason20242025!$AB$3:$AB$1315,DataRegularSeason20242025!$B$3:$B$1315, "&lt;=" &amp; $A173, DataRegularSeason20242025!$E$3:$E$1315, P$1)</f>
        <v>52</v>
      </c>
      <c r="Q173" s="2">
        <f>SUMIFS(DataRegularSeason20242025!$AA$3:$AA$1315,DataRegularSeason20242025!$B$3:$B$1315, "&lt;=" &amp; $A173, DataRegularSeason20242025!$D$3:$D$1315, Q$1)+SUMIFS(DataRegularSeason20242025!$AB$3:$AB$1315,DataRegularSeason20242025!$B$3:$B$1315, "&lt;=" &amp; $A173, DataRegularSeason20242025!$E$3:$E$1315, Q$1)</f>
        <v>58</v>
      </c>
      <c r="R173" s="2">
        <f>SUMIFS(DataRegularSeason20242025!$AA$3:$AA$1315,DataRegularSeason20242025!$B$3:$B$1315, "&lt;=" &amp; $A173, DataRegularSeason20242025!$D$3:$D$1315, R$1)+SUMIFS(DataRegularSeason20242025!$AB$3:$AB$1315,DataRegularSeason20242025!$B$3:$B$1315, "&lt;=" &amp; $A173, DataRegularSeason20242025!$E$3:$E$1315, R$1)</f>
        <v>41</v>
      </c>
      <c r="S173" s="2">
        <f>SUMIFS(DataRegularSeason20242025!$AA$3:$AA$1315,DataRegularSeason20242025!$B$3:$B$1315, "&lt;=" &amp; $A173, DataRegularSeason20242025!$D$3:$D$1315, S$1)+SUMIFS(DataRegularSeason20242025!$AB$3:$AB$1315,DataRegularSeason20242025!$B$3:$B$1315, "&lt;=" &amp; $A173, DataRegularSeason20242025!$E$3:$E$1315, S$1)</f>
        <v>45</v>
      </c>
      <c r="T173" s="2">
        <f>SUMIFS(DataRegularSeason20242025!$AA$3:$AA$1315,DataRegularSeason20242025!$B$3:$B$1315, "&lt;=" &amp; $A173, DataRegularSeason20242025!$D$3:$D$1315, T$1)+SUMIFS(DataRegularSeason20242025!$AB$3:$AB$1315,DataRegularSeason20242025!$B$3:$B$1315, "&lt;=" &amp; $A173, DataRegularSeason20242025!$E$3:$E$1315, T$1)</f>
        <v>50</v>
      </c>
      <c r="U173" s="2">
        <f>SUMIFS(DataRegularSeason20242025!$AA$3:$AA$1315,DataRegularSeason20242025!$B$3:$B$1315, "&lt;=" &amp; $A173, DataRegularSeason20242025!$D$3:$D$1315, U$1)+SUMIFS(DataRegularSeason20242025!$AB$3:$AB$1315,DataRegularSeason20242025!$B$3:$B$1315, "&lt;=" &amp; $A173, DataRegularSeason20242025!$E$3:$E$1315, U$1)</f>
        <v>52</v>
      </c>
      <c r="V173" s="2">
        <f>SUMIFS(DataRegularSeason20242025!$AA$3:$AA$1315,DataRegularSeason20242025!$B$3:$B$1315, "&lt;=" &amp; $A173, DataRegularSeason20242025!$D$3:$D$1315, V$1)+SUMIFS(DataRegularSeason20242025!$AB$3:$AB$1315,DataRegularSeason20242025!$B$3:$B$1315, "&lt;=" &amp; $A173, DataRegularSeason20242025!$E$3:$E$1315, V$1)</f>
        <v>50</v>
      </c>
      <c r="W173" s="2">
        <f>SUMIFS(DataRegularSeason20242025!$AA$3:$AA$1315,DataRegularSeason20242025!$B$3:$B$1315, "&lt;=" &amp; $A173, DataRegularSeason20242025!$D$3:$D$1315, W$1)+SUMIFS(DataRegularSeason20242025!$AB$3:$AB$1315,DataRegularSeason20242025!$B$3:$B$1315, "&lt;=" &amp; $A173, DataRegularSeason20242025!$E$3:$E$1315, W$1)</f>
        <v>48</v>
      </c>
      <c r="X173" s="2">
        <f>SUMIFS(DataRegularSeason20242025!$AA$3:$AA$1315,DataRegularSeason20242025!$B$3:$B$1315, "&lt;=" &amp; $A173, DataRegularSeason20242025!$D$3:$D$1315, X$1)+SUMIFS(DataRegularSeason20242025!$AB$3:$AB$1315,DataRegularSeason20242025!$B$3:$B$1315, "&lt;=" &amp; $A173, DataRegularSeason20242025!$E$3:$E$1315, X$1)</f>
        <v>45</v>
      </c>
      <c r="Y173" s="2">
        <f>SUMIFS(DataRegularSeason20242025!$AA$3:$AA$1315,DataRegularSeason20242025!$B$3:$B$1315, "&lt;=" &amp; $A173, DataRegularSeason20242025!$D$3:$D$1315, Y$1)+SUMIFS(DataRegularSeason20242025!$AB$3:$AB$1315,DataRegularSeason20242025!$B$3:$B$1315, "&lt;=" &amp; $A173, DataRegularSeason20242025!$E$3:$E$1315, Y$1)</f>
        <v>34</v>
      </c>
      <c r="Z173" s="2">
        <f>SUMIFS(DataRegularSeason20242025!$AA$3:$AA$1315,DataRegularSeason20242025!$B$3:$B$1315, "&lt;=" &amp; $A173, DataRegularSeason20242025!$D$3:$D$1315, Z$1)+SUMIFS(DataRegularSeason20242025!$AB$3:$AB$1315,DataRegularSeason20242025!$B$3:$B$1315, "&lt;=" &amp; $A173, DataRegularSeason20242025!$E$3:$E$1315, Z$1)</f>
        <v>50</v>
      </c>
      <c r="AA173" s="2">
        <f>SUMIFS(DataRegularSeason20242025!$AA$3:$AA$1315,DataRegularSeason20242025!$B$3:$B$1315, "&lt;=" &amp; $A173, DataRegularSeason20242025!$D$3:$D$1315, AA$1)+SUMIFS(DataRegularSeason20242025!$AB$3:$AB$1315,DataRegularSeason20242025!$B$3:$B$1315, "&lt;=" &amp; $A173, DataRegularSeason20242025!$E$3:$E$1315, AA$1)</f>
        <v>53</v>
      </c>
      <c r="AB173" s="2">
        <f>SUMIFS(DataRegularSeason20242025!$AA$3:$AA$1315,DataRegularSeason20242025!$B$3:$B$1315, "&lt;=" &amp; $A173, DataRegularSeason20242025!$D$3:$D$1315, AB$1)+SUMIFS(DataRegularSeason20242025!$AB$3:$AB$1315,DataRegularSeason20242025!$B$3:$B$1315, "&lt;=" &amp; $A173, DataRegularSeason20242025!$E$3:$E$1315, AB$1)</f>
        <v>60</v>
      </c>
      <c r="AC173" s="2">
        <f>SUMIFS(DataRegularSeason20242025!$AA$3:$AA$1315,DataRegularSeason20242025!$B$3:$B$1315, "&lt;=" &amp; $A173, DataRegularSeason20242025!$D$3:$D$1315, AC$1)+SUMIFS(DataRegularSeason20242025!$AB$3:$AB$1315,DataRegularSeason20242025!$B$3:$B$1315, "&lt;=" &amp; $A173, DataRegularSeason20242025!$E$3:$E$1315, AC$1)</f>
        <v>47</v>
      </c>
      <c r="AD173" s="2">
        <f>SUMIFS(DataRegularSeason20242025!$AA$3:$AA$1315,DataRegularSeason20242025!$B$3:$B$1315, "&lt;=" &amp; $A173, DataRegularSeason20242025!$D$3:$D$1315, AD$1)+SUMIFS(DataRegularSeason20242025!$AB$3:$AB$1315,DataRegularSeason20242025!$B$3:$B$1315, "&lt;=" &amp; $A173, DataRegularSeason20242025!$E$3:$E$1315, AD$1)</f>
        <v>50</v>
      </c>
      <c r="AE173" s="2">
        <f>SUMIFS(DataRegularSeason20242025!$AA$3:$AA$1315,DataRegularSeason20242025!$B$3:$B$1315, "&lt;=" &amp; $A173, DataRegularSeason20242025!$D$3:$D$1315, AE$1)+SUMIFS(DataRegularSeason20242025!$AB$3:$AB$1315,DataRegularSeason20242025!$B$3:$B$1315, "&lt;=" &amp; $A173, DataRegularSeason20242025!$E$3:$E$1315, AE$1)</f>
        <v>62</v>
      </c>
      <c r="AF173" s="2">
        <f>SUMIFS(DataRegularSeason20242025!$AA$3:$AA$1315,DataRegularSeason20242025!$B$3:$B$1315, "&lt;=" &amp; $A173, DataRegularSeason20242025!$D$3:$D$1315, AF$1)+SUMIFS(DataRegularSeason20242025!$AB$3:$AB$1315,DataRegularSeason20242025!$B$3:$B$1315, "&lt;=" &amp; $A173, DataRegularSeason20242025!$E$3:$E$1315, AF$1)</f>
        <v>65</v>
      </c>
      <c r="AG173" s="2">
        <f>SUMIFS(DataRegularSeason20242025!$AA$3:$AA$1315,DataRegularSeason20242025!$B$3:$B$1315, "&lt;=" &amp; $A173, DataRegularSeason20242025!$D$3:$D$1315, AG$1)+SUMIFS(DataRegularSeason20242025!$AB$3:$AB$1315,DataRegularSeason20242025!$B$3:$B$1315, "&lt;=" &amp; $A173, DataRegularSeason20242025!$E$3:$E$1315, AG$1)</f>
        <v>67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42</v>
      </c>
      <c r="C174" s="2">
        <f>SUMIFS(DataRegularSeason20242025!$AA$3:$AA$1315,DataRegularSeason20242025!$B$3:$B$1315, "&lt;=" &amp; $A174, DataRegularSeason20242025!$D$3:$D$1315, C$1)+SUMIFS(DataRegularSeason20242025!$AB$3:$AB$1315,DataRegularSeason20242025!$B$3:$B$1315, "&lt;=" &amp; $A174, DataRegularSeason20242025!$E$3:$E$1315, C$1)</f>
        <v>52</v>
      </c>
      <c r="D174" s="2">
        <f>SUMIFS(DataRegularSeason20242025!$AA$3:$AA$1315,DataRegularSeason20242025!$B$3:$B$1315, "&lt;=" &amp; $A174, DataRegularSeason20242025!$D$3:$D$1315, D$1)+SUMIFS(DataRegularSeason20242025!$AB$3:$AB$1315,DataRegularSeason20242025!$B$3:$B$1315, "&lt;=" &amp; $A174, DataRegularSeason20242025!$E$3:$E$1315, D$1)</f>
        <v>39</v>
      </c>
      <c r="E174" s="2">
        <f>SUMIFS(DataRegularSeason20242025!$AA$3:$AA$1315,DataRegularSeason20242025!$B$3:$B$1315, "&lt;=" &amp; $A174, DataRegularSeason20242025!$D$3:$D$1315, E$1)+SUMIFS(DataRegularSeason20242025!$AB$3:$AB$1315,DataRegularSeason20242025!$B$3:$B$1315, "&lt;=" &amp; $A174, DataRegularSeason20242025!$E$3:$E$1315, E$1)</f>
        <v>59</v>
      </c>
      <c r="F174" s="2">
        <f>SUMIFS(DataRegularSeason20242025!$AA$3:$AA$1315,DataRegularSeason20242025!$B$3:$B$1315, "&lt;=" &amp; $A174, DataRegularSeason20242025!$D$3:$D$1315, F$1)+SUMIFS(DataRegularSeason20242025!$AB$3:$AB$1315,DataRegularSeason20242025!$B$3:$B$1315, "&lt;=" &amp; $A174, DataRegularSeason20242025!$E$3:$E$1315, F$1)</f>
        <v>51</v>
      </c>
      <c r="G174" s="2">
        <f>SUMIFS(DataRegularSeason20242025!$AA$3:$AA$1315,DataRegularSeason20242025!$B$3:$B$1315, "&lt;=" &amp; $A174, DataRegularSeason20242025!$D$3:$D$1315, G$1)+SUMIFS(DataRegularSeason20242025!$AB$3:$AB$1315,DataRegularSeason20242025!$B$3:$B$1315, "&lt;=" &amp; $A174, DataRegularSeason20242025!$E$3:$E$1315, G$1)</f>
        <v>51</v>
      </c>
      <c r="H174" s="2">
        <f>SUMIFS(DataRegularSeason20242025!$AA$3:$AA$1315,DataRegularSeason20242025!$B$3:$B$1315, "&lt;=" &amp; $A174, DataRegularSeason20242025!$D$3:$D$1315, H$1)+SUMIFS(DataRegularSeason20242025!$AB$3:$AB$1315,DataRegularSeason20242025!$B$3:$B$1315, "&lt;=" &amp; $A174, DataRegularSeason20242025!$E$3:$E$1315, H$1)</f>
        <v>34</v>
      </c>
      <c r="I174" s="2">
        <f>SUMIFS(DataRegularSeason20242025!$AA$3:$AA$1315,DataRegularSeason20242025!$B$3:$B$1315, "&lt;=" &amp; $A174, DataRegularSeason20242025!$D$3:$D$1315, I$1)+SUMIFS(DataRegularSeason20242025!$AB$3:$AB$1315,DataRegularSeason20242025!$B$3:$B$1315, "&lt;=" &amp; $A174, DataRegularSeason20242025!$E$3:$E$1315, I$1)</f>
        <v>57</v>
      </c>
      <c r="J174" s="2">
        <f>SUMIFS(DataRegularSeason20242025!$AA$3:$AA$1315,DataRegularSeason20242025!$B$3:$B$1315, "&lt;=" &amp; $A174, DataRegularSeason20242025!$D$3:$D$1315, J$1)+SUMIFS(DataRegularSeason20242025!$AB$3:$AB$1315,DataRegularSeason20242025!$B$3:$B$1315, "&lt;=" &amp; $A174, DataRegularSeason20242025!$E$3:$E$1315, J$1)</f>
        <v>59</v>
      </c>
      <c r="K174" s="2">
        <f>SUMIFS(DataRegularSeason20242025!$AA$3:$AA$1315,DataRegularSeason20242025!$B$3:$B$1315, "&lt;=" &amp; $A174, DataRegularSeason20242025!$D$3:$D$1315, K$1)+SUMIFS(DataRegularSeason20242025!$AB$3:$AB$1315,DataRegularSeason20242025!$B$3:$B$1315, "&lt;=" &amp; $A174, DataRegularSeason20242025!$E$3:$E$1315, K$1)</f>
        <v>47</v>
      </c>
      <c r="L174" s="2">
        <f>SUMIFS(DataRegularSeason20242025!$AA$3:$AA$1315,DataRegularSeason20242025!$B$3:$B$1315, "&lt;=" &amp; $A174, DataRegularSeason20242025!$D$3:$D$1315, L$1)+SUMIFS(DataRegularSeason20242025!$AB$3:$AB$1315,DataRegularSeason20242025!$B$3:$B$1315, "&lt;=" &amp; $A174, DataRegularSeason20242025!$E$3:$E$1315, L$1)</f>
        <v>61</v>
      </c>
      <c r="M174" s="2">
        <f>SUMIFS(DataRegularSeason20242025!$AA$3:$AA$1315,DataRegularSeason20242025!$B$3:$B$1315, "&lt;=" &amp; $A174, DataRegularSeason20242025!$D$3:$D$1315, M$1)+SUMIFS(DataRegularSeason20242025!$AB$3:$AB$1315,DataRegularSeason20242025!$B$3:$B$1315, "&lt;=" &amp; $A174, DataRegularSeason20242025!$E$3:$E$1315, M$1)</f>
        <v>57</v>
      </c>
      <c r="N174" s="2">
        <f>SUMIFS(DataRegularSeason20242025!$AA$3:$AA$1315,DataRegularSeason20242025!$B$3:$B$1315, "&lt;=" &amp; $A174, DataRegularSeason20242025!$D$3:$D$1315, N$1)+SUMIFS(DataRegularSeason20242025!$AB$3:$AB$1315,DataRegularSeason20242025!$B$3:$B$1315, "&lt;=" &amp; $A174, DataRegularSeason20242025!$E$3:$E$1315, N$1)</f>
        <v>55</v>
      </c>
      <c r="O174" s="2">
        <f>SUMIFS(DataRegularSeason20242025!$AA$3:$AA$1315,DataRegularSeason20242025!$B$3:$B$1315, "&lt;=" &amp; $A174, DataRegularSeason20242025!$D$3:$D$1315, O$1)+SUMIFS(DataRegularSeason20242025!$AB$3:$AB$1315,DataRegularSeason20242025!$B$3:$B$1315, "&lt;=" &amp; $A174, DataRegularSeason20242025!$E$3:$E$1315, O$1)</f>
        <v>60</v>
      </c>
      <c r="P174" s="2">
        <f>SUMIFS(DataRegularSeason20242025!$AA$3:$AA$1315,DataRegularSeason20242025!$B$3:$B$1315, "&lt;=" &amp; $A174, DataRegularSeason20242025!$D$3:$D$1315, P$1)+SUMIFS(DataRegularSeason20242025!$AB$3:$AB$1315,DataRegularSeason20242025!$B$3:$B$1315, "&lt;=" &amp; $A174, DataRegularSeason20242025!$E$3:$E$1315, P$1)</f>
        <v>52</v>
      </c>
      <c r="Q174" s="2">
        <f>SUMIFS(DataRegularSeason20242025!$AA$3:$AA$1315,DataRegularSeason20242025!$B$3:$B$1315, "&lt;=" &amp; $A174, DataRegularSeason20242025!$D$3:$D$1315, Q$1)+SUMIFS(DataRegularSeason20242025!$AB$3:$AB$1315,DataRegularSeason20242025!$B$3:$B$1315, "&lt;=" &amp; $A174, DataRegularSeason20242025!$E$3:$E$1315, Q$1)</f>
        <v>58</v>
      </c>
      <c r="R174" s="2">
        <f>SUMIFS(DataRegularSeason20242025!$AA$3:$AA$1315,DataRegularSeason20242025!$B$3:$B$1315, "&lt;=" &amp; $A174, DataRegularSeason20242025!$D$3:$D$1315, R$1)+SUMIFS(DataRegularSeason20242025!$AB$3:$AB$1315,DataRegularSeason20242025!$B$3:$B$1315, "&lt;=" &amp; $A174, DataRegularSeason20242025!$E$3:$E$1315, R$1)</f>
        <v>41</v>
      </c>
      <c r="S174" s="2">
        <f>SUMIFS(DataRegularSeason20242025!$AA$3:$AA$1315,DataRegularSeason20242025!$B$3:$B$1315, "&lt;=" &amp; $A174, DataRegularSeason20242025!$D$3:$D$1315, S$1)+SUMIFS(DataRegularSeason20242025!$AB$3:$AB$1315,DataRegularSeason20242025!$B$3:$B$1315, "&lt;=" &amp; $A174, DataRegularSeason20242025!$E$3:$E$1315, S$1)</f>
        <v>45</v>
      </c>
      <c r="T174" s="2">
        <f>SUMIFS(DataRegularSeason20242025!$AA$3:$AA$1315,DataRegularSeason20242025!$B$3:$B$1315, "&lt;=" &amp; $A174, DataRegularSeason20242025!$D$3:$D$1315, T$1)+SUMIFS(DataRegularSeason20242025!$AB$3:$AB$1315,DataRegularSeason20242025!$B$3:$B$1315, "&lt;=" &amp; $A174, DataRegularSeason20242025!$E$3:$E$1315, T$1)</f>
        <v>50</v>
      </c>
      <c r="U174" s="2">
        <f>SUMIFS(DataRegularSeason20242025!$AA$3:$AA$1315,DataRegularSeason20242025!$B$3:$B$1315, "&lt;=" &amp; $A174, DataRegularSeason20242025!$D$3:$D$1315, U$1)+SUMIFS(DataRegularSeason20242025!$AB$3:$AB$1315,DataRegularSeason20242025!$B$3:$B$1315, "&lt;=" &amp; $A174, DataRegularSeason20242025!$E$3:$E$1315, U$1)</f>
        <v>52</v>
      </c>
      <c r="V174" s="2">
        <f>SUMIFS(DataRegularSeason20242025!$AA$3:$AA$1315,DataRegularSeason20242025!$B$3:$B$1315, "&lt;=" &amp; $A174, DataRegularSeason20242025!$D$3:$D$1315, V$1)+SUMIFS(DataRegularSeason20242025!$AB$3:$AB$1315,DataRegularSeason20242025!$B$3:$B$1315, "&lt;=" &amp; $A174, DataRegularSeason20242025!$E$3:$E$1315, V$1)</f>
        <v>50</v>
      </c>
      <c r="W174" s="2">
        <f>SUMIFS(DataRegularSeason20242025!$AA$3:$AA$1315,DataRegularSeason20242025!$B$3:$B$1315, "&lt;=" &amp; $A174, DataRegularSeason20242025!$D$3:$D$1315, W$1)+SUMIFS(DataRegularSeason20242025!$AB$3:$AB$1315,DataRegularSeason20242025!$B$3:$B$1315, "&lt;=" &amp; $A174, DataRegularSeason20242025!$E$3:$E$1315, W$1)</f>
        <v>48</v>
      </c>
      <c r="X174" s="2">
        <f>SUMIFS(DataRegularSeason20242025!$AA$3:$AA$1315,DataRegularSeason20242025!$B$3:$B$1315, "&lt;=" &amp; $A174, DataRegularSeason20242025!$D$3:$D$1315, X$1)+SUMIFS(DataRegularSeason20242025!$AB$3:$AB$1315,DataRegularSeason20242025!$B$3:$B$1315, "&lt;=" &amp; $A174, DataRegularSeason20242025!$E$3:$E$1315, X$1)</f>
        <v>45</v>
      </c>
      <c r="Y174" s="2">
        <f>SUMIFS(DataRegularSeason20242025!$AA$3:$AA$1315,DataRegularSeason20242025!$B$3:$B$1315, "&lt;=" &amp; $A174, DataRegularSeason20242025!$D$3:$D$1315, Y$1)+SUMIFS(DataRegularSeason20242025!$AB$3:$AB$1315,DataRegularSeason20242025!$B$3:$B$1315, "&lt;=" &amp; $A174, DataRegularSeason20242025!$E$3:$E$1315, Y$1)</f>
        <v>34</v>
      </c>
      <c r="Z174" s="2">
        <f>SUMIFS(DataRegularSeason20242025!$AA$3:$AA$1315,DataRegularSeason20242025!$B$3:$B$1315, "&lt;=" &amp; $A174, DataRegularSeason20242025!$D$3:$D$1315, Z$1)+SUMIFS(DataRegularSeason20242025!$AB$3:$AB$1315,DataRegularSeason20242025!$B$3:$B$1315, "&lt;=" &amp; $A174, DataRegularSeason20242025!$E$3:$E$1315, Z$1)</f>
        <v>50</v>
      </c>
      <c r="AA174" s="2">
        <f>SUMIFS(DataRegularSeason20242025!$AA$3:$AA$1315,DataRegularSeason20242025!$B$3:$B$1315, "&lt;=" &amp; $A174, DataRegularSeason20242025!$D$3:$D$1315, AA$1)+SUMIFS(DataRegularSeason20242025!$AB$3:$AB$1315,DataRegularSeason20242025!$B$3:$B$1315, "&lt;=" &amp; $A174, DataRegularSeason20242025!$E$3:$E$1315, AA$1)</f>
        <v>53</v>
      </c>
      <c r="AB174" s="2">
        <f>SUMIFS(DataRegularSeason20242025!$AA$3:$AA$1315,DataRegularSeason20242025!$B$3:$B$1315, "&lt;=" &amp; $A174, DataRegularSeason20242025!$D$3:$D$1315, AB$1)+SUMIFS(DataRegularSeason20242025!$AB$3:$AB$1315,DataRegularSeason20242025!$B$3:$B$1315, "&lt;=" &amp; $A174, DataRegularSeason20242025!$E$3:$E$1315, AB$1)</f>
        <v>60</v>
      </c>
      <c r="AC174" s="2">
        <f>SUMIFS(DataRegularSeason20242025!$AA$3:$AA$1315,DataRegularSeason20242025!$B$3:$B$1315, "&lt;=" &amp; $A174, DataRegularSeason20242025!$D$3:$D$1315, AC$1)+SUMIFS(DataRegularSeason20242025!$AB$3:$AB$1315,DataRegularSeason20242025!$B$3:$B$1315, "&lt;=" &amp; $A174, DataRegularSeason20242025!$E$3:$E$1315, AC$1)</f>
        <v>47</v>
      </c>
      <c r="AD174" s="2">
        <f>SUMIFS(DataRegularSeason20242025!$AA$3:$AA$1315,DataRegularSeason20242025!$B$3:$B$1315, "&lt;=" &amp; $A174, DataRegularSeason20242025!$D$3:$D$1315, AD$1)+SUMIFS(DataRegularSeason20242025!$AB$3:$AB$1315,DataRegularSeason20242025!$B$3:$B$1315, "&lt;=" &amp; $A174, DataRegularSeason20242025!$E$3:$E$1315, AD$1)</f>
        <v>50</v>
      </c>
      <c r="AE174" s="2">
        <f>SUMIFS(DataRegularSeason20242025!$AA$3:$AA$1315,DataRegularSeason20242025!$B$3:$B$1315, "&lt;=" &amp; $A174, DataRegularSeason20242025!$D$3:$D$1315, AE$1)+SUMIFS(DataRegularSeason20242025!$AB$3:$AB$1315,DataRegularSeason20242025!$B$3:$B$1315, "&lt;=" &amp; $A174, DataRegularSeason20242025!$E$3:$E$1315, AE$1)</f>
        <v>62</v>
      </c>
      <c r="AF174" s="2">
        <f>SUMIFS(DataRegularSeason20242025!$AA$3:$AA$1315,DataRegularSeason20242025!$B$3:$B$1315, "&lt;=" &amp; $A174, DataRegularSeason20242025!$D$3:$D$1315, AF$1)+SUMIFS(DataRegularSeason20242025!$AB$3:$AB$1315,DataRegularSeason20242025!$B$3:$B$1315, "&lt;=" &amp; $A174, DataRegularSeason20242025!$E$3:$E$1315, AF$1)</f>
        <v>65</v>
      </c>
      <c r="AG174" s="2">
        <f>SUMIFS(DataRegularSeason20242025!$AA$3:$AA$1315,DataRegularSeason20242025!$B$3:$B$1315, "&lt;=" &amp; $A174, DataRegularSeason20242025!$D$3:$D$1315, AG$1)+SUMIFS(DataRegularSeason20242025!$AB$3:$AB$1315,DataRegularSeason20242025!$B$3:$B$1315, "&lt;=" &amp; $A174, DataRegularSeason20242025!$E$3:$E$1315, AG$1)</f>
        <v>67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42</v>
      </c>
      <c r="C175" s="2">
        <f>SUMIFS(DataRegularSeason20242025!$AA$3:$AA$1315,DataRegularSeason20242025!$B$3:$B$1315, "&lt;=" &amp; $A175, DataRegularSeason20242025!$D$3:$D$1315, C$1)+SUMIFS(DataRegularSeason20242025!$AB$3:$AB$1315,DataRegularSeason20242025!$B$3:$B$1315, "&lt;=" &amp; $A175, DataRegularSeason20242025!$E$3:$E$1315, C$1)</f>
        <v>52</v>
      </c>
      <c r="D175" s="2">
        <f>SUMIFS(DataRegularSeason20242025!$AA$3:$AA$1315,DataRegularSeason20242025!$B$3:$B$1315, "&lt;=" &amp; $A175, DataRegularSeason20242025!$D$3:$D$1315, D$1)+SUMIFS(DataRegularSeason20242025!$AB$3:$AB$1315,DataRegularSeason20242025!$B$3:$B$1315, "&lt;=" &amp; $A175, DataRegularSeason20242025!$E$3:$E$1315, D$1)</f>
        <v>39</v>
      </c>
      <c r="E175" s="2">
        <f>SUMIFS(DataRegularSeason20242025!$AA$3:$AA$1315,DataRegularSeason20242025!$B$3:$B$1315, "&lt;=" &amp; $A175, DataRegularSeason20242025!$D$3:$D$1315, E$1)+SUMIFS(DataRegularSeason20242025!$AB$3:$AB$1315,DataRegularSeason20242025!$B$3:$B$1315, "&lt;=" &amp; $A175, DataRegularSeason20242025!$E$3:$E$1315, E$1)</f>
        <v>59</v>
      </c>
      <c r="F175" s="2">
        <f>SUMIFS(DataRegularSeason20242025!$AA$3:$AA$1315,DataRegularSeason20242025!$B$3:$B$1315, "&lt;=" &amp; $A175, DataRegularSeason20242025!$D$3:$D$1315, F$1)+SUMIFS(DataRegularSeason20242025!$AB$3:$AB$1315,DataRegularSeason20242025!$B$3:$B$1315, "&lt;=" &amp; $A175, DataRegularSeason20242025!$E$3:$E$1315, F$1)</f>
        <v>51</v>
      </c>
      <c r="G175" s="2">
        <f>SUMIFS(DataRegularSeason20242025!$AA$3:$AA$1315,DataRegularSeason20242025!$B$3:$B$1315, "&lt;=" &amp; $A175, DataRegularSeason20242025!$D$3:$D$1315, G$1)+SUMIFS(DataRegularSeason20242025!$AB$3:$AB$1315,DataRegularSeason20242025!$B$3:$B$1315, "&lt;=" &amp; $A175, DataRegularSeason20242025!$E$3:$E$1315, G$1)</f>
        <v>51</v>
      </c>
      <c r="H175" s="2">
        <f>SUMIFS(DataRegularSeason20242025!$AA$3:$AA$1315,DataRegularSeason20242025!$B$3:$B$1315, "&lt;=" &amp; $A175, DataRegularSeason20242025!$D$3:$D$1315, H$1)+SUMIFS(DataRegularSeason20242025!$AB$3:$AB$1315,DataRegularSeason20242025!$B$3:$B$1315, "&lt;=" &amp; $A175, DataRegularSeason20242025!$E$3:$E$1315, H$1)</f>
        <v>34</v>
      </c>
      <c r="I175" s="2">
        <f>SUMIFS(DataRegularSeason20242025!$AA$3:$AA$1315,DataRegularSeason20242025!$B$3:$B$1315, "&lt;=" &amp; $A175, DataRegularSeason20242025!$D$3:$D$1315, I$1)+SUMIFS(DataRegularSeason20242025!$AB$3:$AB$1315,DataRegularSeason20242025!$B$3:$B$1315, "&lt;=" &amp; $A175, DataRegularSeason20242025!$E$3:$E$1315, I$1)</f>
        <v>57</v>
      </c>
      <c r="J175" s="2">
        <f>SUMIFS(DataRegularSeason20242025!$AA$3:$AA$1315,DataRegularSeason20242025!$B$3:$B$1315, "&lt;=" &amp; $A175, DataRegularSeason20242025!$D$3:$D$1315, J$1)+SUMIFS(DataRegularSeason20242025!$AB$3:$AB$1315,DataRegularSeason20242025!$B$3:$B$1315, "&lt;=" &amp; $A175, DataRegularSeason20242025!$E$3:$E$1315, J$1)</f>
        <v>59</v>
      </c>
      <c r="K175" s="2">
        <f>SUMIFS(DataRegularSeason20242025!$AA$3:$AA$1315,DataRegularSeason20242025!$B$3:$B$1315, "&lt;=" &amp; $A175, DataRegularSeason20242025!$D$3:$D$1315, K$1)+SUMIFS(DataRegularSeason20242025!$AB$3:$AB$1315,DataRegularSeason20242025!$B$3:$B$1315, "&lt;=" &amp; $A175, DataRegularSeason20242025!$E$3:$E$1315, K$1)</f>
        <v>47</v>
      </c>
      <c r="L175" s="2">
        <f>SUMIFS(DataRegularSeason20242025!$AA$3:$AA$1315,DataRegularSeason20242025!$B$3:$B$1315, "&lt;=" &amp; $A175, DataRegularSeason20242025!$D$3:$D$1315, L$1)+SUMIFS(DataRegularSeason20242025!$AB$3:$AB$1315,DataRegularSeason20242025!$B$3:$B$1315, "&lt;=" &amp; $A175, DataRegularSeason20242025!$E$3:$E$1315, L$1)</f>
        <v>61</v>
      </c>
      <c r="M175" s="2">
        <f>SUMIFS(DataRegularSeason20242025!$AA$3:$AA$1315,DataRegularSeason20242025!$B$3:$B$1315, "&lt;=" &amp; $A175, DataRegularSeason20242025!$D$3:$D$1315, M$1)+SUMIFS(DataRegularSeason20242025!$AB$3:$AB$1315,DataRegularSeason20242025!$B$3:$B$1315, "&lt;=" &amp; $A175, DataRegularSeason20242025!$E$3:$E$1315, M$1)</f>
        <v>57</v>
      </c>
      <c r="N175" s="2">
        <f>SUMIFS(DataRegularSeason20242025!$AA$3:$AA$1315,DataRegularSeason20242025!$B$3:$B$1315, "&lt;=" &amp; $A175, DataRegularSeason20242025!$D$3:$D$1315, N$1)+SUMIFS(DataRegularSeason20242025!$AB$3:$AB$1315,DataRegularSeason20242025!$B$3:$B$1315, "&lt;=" &amp; $A175, DataRegularSeason20242025!$E$3:$E$1315, N$1)</f>
        <v>55</v>
      </c>
      <c r="O175" s="2">
        <f>SUMIFS(DataRegularSeason20242025!$AA$3:$AA$1315,DataRegularSeason20242025!$B$3:$B$1315, "&lt;=" &amp; $A175, DataRegularSeason20242025!$D$3:$D$1315, O$1)+SUMIFS(DataRegularSeason20242025!$AB$3:$AB$1315,DataRegularSeason20242025!$B$3:$B$1315, "&lt;=" &amp; $A175, DataRegularSeason20242025!$E$3:$E$1315, O$1)</f>
        <v>60</v>
      </c>
      <c r="P175" s="2">
        <f>SUMIFS(DataRegularSeason20242025!$AA$3:$AA$1315,DataRegularSeason20242025!$B$3:$B$1315, "&lt;=" &amp; $A175, DataRegularSeason20242025!$D$3:$D$1315, P$1)+SUMIFS(DataRegularSeason20242025!$AB$3:$AB$1315,DataRegularSeason20242025!$B$3:$B$1315, "&lt;=" &amp; $A175, DataRegularSeason20242025!$E$3:$E$1315, P$1)</f>
        <v>52</v>
      </c>
      <c r="Q175" s="2">
        <f>SUMIFS(DataRegularSeason20242025!$AA$3:$AA$1315,DataRegularSeason20242025!$B$3:$B$1315, "&lt;=" &amp; $A175, DataRegularSeason20242025!$D$3:$D$1315, Q$1)+SUMIFS(DataRegularSeason20242025!$AB$3:$AB$1315,DataRegularSeason20242025!$B$3:$B$1315, "&lt;=" &amp; $A175, DataRegularSeason20242025!$E$3:$E$1315, Q$1)</f>
        <v>58</v>
      </c>
      <c r="R175" s="2">
        <f>SUMIFS(DataRegularSeason20242025!$AA$3:$AA$1315,DataRegularSeason20242025!$B$3:$B$1315, "&lt;=" &amp; $A175, DataRegularSeason20242025!$D$3:$D$1315, R$1)+SUMIFS(DataRegularSeason20242025!$AB$3:$AB$1315,DataRegularSeason20242025!$B$3:$B$1315, "&lt;=" &amp; $A175, DataRegularSeason20242025!$E$3:$E$1315, R$1)</f>
        <v>41</v>
      </c>
      <c r="S175" s="2">
        <f>SUMIFS(DataRegularSeason20242025!$AA$3:$AA$1315,DataRegularSeason20242025!$B$3:$B$1315, "&lt;=" &amp; $A175, DataRegularSeason20242025!$D$3:$D$1315, S$1)+SUMIFS(DataRegularSeason20242025!$AB$3:$AB$1315,DataRegularSeason20242025!$B$3:$B$1315, "&lt;=" &amp; $A175, DataRegularSeason20242025!$E$3:$E$1315, S$1)</f>
        <v>45</v>
      </c>
      <c r="T175" s="2">
        <f>SUMIFS(DataRegularSeason20242025!$AA$3:$AA$1315,DataRegularSeason20242025!$B$3:$B$1315, "&lt;=" &amp; $A175, DataRegularSeason20242025!$D$3:$D$1315, T$1)+SUMIFS(DataRegularSeason20242025!$AB$3:$AB$1315,DataRegularSeason20242025!$B$3:$B$1315, "&lt;=" &amp; $A175, DataRegularSeason20242025!$E$3:$E$1315, T$1)</f>
        <v>50</v>
      </c>
      <c r="U175" s="2">
        <f>SUMIFS(DataRegularSeason20242025!$AA$3:$AA$1315,DataRegularSeason20242025!$B$3:$B$1315, "&lt;=" &amp; $A175, DataRegularSeason20242025!$D$3:$D$1315, U$1)+SUMIFS(DataRegularSeason20242025!$AB$3:$AB$1315,DataRegularSeason20242025!$B$3:$B$1315, "&lt;=" &amp; $A175, DataRegularSeason20242025!$E$3:$E$1315, U$1)</f>
        <v>52</v>
      </c>
      <c r="V175" s="2">
        <f>SUMIFS(DataRegularSeason20242025!$AA$3:$AA$1315,DataRegularSeason20242025!$B$3:$B$1315, "&lt;=" &amp; $A175, DataRegularSeason20242025!$D$3:$D$1315, V$1)+SUMIFS(DataRegularSeason20242025!$AB$3:$AB$1315,DataRegularSeason20242025!$B$3:$B$1315, "&lt;=" &amp; $A175, DataRegularSeason20242025!$E$3:$E$1315, V$1)</f>
        <v>50</v>
      </c>
      <c r="W175" s="2">
        <f>SUMIFS(DataRegularSeason20242025!$AA$3:$AA$1315,DataRegularSeason20242025!$B$3:$B$1315, "&lt;=" &amp; $A175, DataRegularSeason20242025!$D$3:$D$1315, W$1)+SUMIFS(DataRegularSeason20242025!$AB$3:$AB$1315,DataRegularSeason20242025!$B$3:$B$1315, "&lt;=" &amp; $A175, DataRegularSeason20242025!$E$3:$E$1315, W$1)</f>
        <v>48</v>
      </c>
      <c r="X175" s="2">
        <f>SUMIFS(DataRegularSeason20242025!$AA$3:$AA$1315,DataRegularSeason20242025!$B$3:$B$1315, "&lt;=" &amp; $A175, DataRegularSeason20242025!$D$3:$D$1315, X$1)+SUMIFS(DataRegularSeason20242025!$AB$3:$AB$1315,DataRegularSeason20242025!$B$3:$B$1315, "&lt;=" &amp; $A175, DataRegularSeason20242025!$E$3:$E$1315, X$1)</f>
        <v>45</v>
      </c>
      <c r="Y175" s="2">
        <f>SUMIFS(DataRegularSeason20242025!$AA$3:$AA$1315,DataRegularSeason20242025!$B$3:$B$1315, "&lt;=" &amp; $A175, DataRegularSeason20242025!$D$3:$D$1315, Y$1)+SUMIFS(DataRegularSeason20242025!$AB$3:$AB$1315,DataRegularSeason20242025!$B$3:$B$1315, "&lt;=" &amp; $A175, DataRegularSeason20242025!$E$3:$E$1315, Y$1)</f>
        <v>34</v>
      </c>
      <c r="Z175" s="2">
        <f>SUMIFS(DataRegularSeason20242025!$AA$3:$AA$1315,DataRegularSeason20242025!$B$3:$B$1315, "&lt;=" &amp; $A175, DataRegularSeason20242025!$D$3:$D$1315, Z$1)+SUMIFS(DataRegularSeason20242025!$AB$3:$AB$1315,DataRegularSeason20242025!$B$3:$B$1315, "&lt;=" &amp; $A175, DataRegularSeason20242025!$E$3:$E$1315, Z$1)</f>
        <v>50</v>
      </c>
      <c r="AA175" s="2">
        <f>SUMIFS(DataRegularSeason20242025!$AA$3:$AA$1315,DataRegularSeason20242025!$B$3:$B$1315, "&lt;=" &amp; $A175, DataRegularSeason20242025!$D$3:$D$1315, AA$1)+SUMIFS(DataRegularSeason20242025!$AB$3:$AB$1315,DataRegularSeason20242025!$B$3:$B$1315, "&lt;=" &amp; $A175, DataRegularSeason20242025!$E$3:$E$1315, AA$1)</f>
        <v>53</v>
      </c>
      <c r="AB175" s="2">
        <f>SUMIFS(DataRegularSeason20242025!$AA$3:$AA$1315,DataRegularSeason20242025!$B$3:$B$1315, "&lt;=" &amp; $A175, DataRegularSeason20242025!$D$3:$D$1315, AB$1)+SUMIFS(DataRegularSeason20242025!$AB$3:$AB$1315,DataRegularSeason20242025!$B$3:$B$1315, "&lt;=" &amp; $A175, DataRegularSeason20242025!$E$3:$E$1315, AB$1)</f>
        <v>60</v>
      </c>
      <c r="AC175" s="2">
        <f>SUMIFS(DataRegularSeason20242025!$AA$3:$AA$1315,DataRegularSeason20242025!$B$3:$B$1315, "&lt;=" &amp; $A175, DataRegularSeason20242025!$D$3:$D$1315, AC$1)+SUMIFS(DataRegularSeason20242025!$AB$3:$AB$1315,DataRegularSeason20242025!$B$3:$B$1315, "&lt;=" &amp; $A175, DataRegularSeason20242025!$E$3:$E$1315, AC$1)</f>
        <v>47</v>
      </c>
      <c r="AD175" s="2">
        <f>SUMIFS(DataRegularSeason20242025!$AA$3:$AA$1315,DataRegularSeason20242025!$B$3:$B$1315, "&lt;=" &amp; $A175, DataRegularSeason20242025!$D$3:$D$1315, AD$1)+SUMIFS(DataRegularSeason20242025!$AB$3:$AB$1315,DataRegularSeason20242025!$B$3:$B$1315, "&lt;=" &amp; $A175, DataRegularSeason20242025!$E$3:$E$1315, AD$1)</f>
        <v>50</v>
      </c>
      <c r="AE175" s="2">
        <f>SUMIFS(DataRegularSeason20242025!$AA$3:$AA$1315,DataRegularSeason20242025!$B$3:$B$1315, "&lt;=" &amp; $A175, DataRegularSeason20242025!$D$3:$D$1315, AE$1)+SUMIFS(DataRegularSeason20242025!$AB$3:$AB$1315,DataRegularSeason20242025!$B$3:$B$1315, "&lt;=" &amp; $A175, DataRegularSeason20242025!$E$3:$E$1315, AE$1)</f>
        <v>62</v>
      </c>
      <c r="AF175" s="2">
        <f>SUMIFS(DataRegularSeason20242025!$AA$3:$AA$1315,DataRegularSeason20242025!$B$3:$B$1315, "&lt;=" &amp; $A175, DataRegularSeason20242025!$D$3:$D$1315, AF$1)+SUMIFS(DataRegularSeason20242025!$AB$3:$AB$1315,DataRegularSeason20242025!$B$3:$B$1315, "&lt;=" &amp; $A175, DataRegularSeason20242025!$E$3:$E$1315, AF$1)</f>
        <v>65</v>
      </c>
      <c r="AG175" s="2">
        <f>SUMIFS(DataRegularSeason20242025!$AA$3:$AA$1315,DataRegularSeason20242025!$B$3:$B$1315, "&lt;=" &amp; $A175, DataRegularSeason20242025!$D$3:$D$1315, AG$1)+SUMIFS(DataRegularSeason20242025!$AB$3:$AB$1315,DataRegularSeason20242025!$B$3:$B$1315, "&lt;=" &amp; $A175, DataRegularSeason20242025!$E$3:$E$1315, AG$1)</f>
        <v>67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42</v>
      </c>
      <c r="C176" s="2">
        <f>SUMIFS(DataRegularSeason20242025!$AA$3:$AA$1315,DataRegularSeason20242025!$B$3:$B$1315, "&lt;=" &amp; $A176, DataRegularSeason20242025!$D$3:$D$1315, C$1)+SUMIFS(DataRegularSeason20242025!$AB$3:$AB$1315,DataRegularSeason20242025!$B$3:$B$1315, "&lt;=" &amp; $A176, DataRegularSeason20242025!$E$3:$E$1315, C$1)</f>
        <v>52</v>
      </c>
      <c r="D176" s="2">
        <f>SUMIFS(DataRegularSeason20242025!$AA$3:$AA$1315,DataRegularSeason20242025!$B$3:$B$1315, "&lt;=" &amp; $A176, DataRegularSeason20242025!$D$3:$D$1315, D$1)+SUMIFS(DataRegularSeason20242025!$AB$3:$AB$1315,DataRegularSeason20242025!$B$3:$B$1315, "&lt;=" &amp; $A176, DataRegularSeason20242025!$E$3:$E$1315, D$1)</f>
        <v>39</v>
      </c>
      <c r="E176" s="2">
        <f>SUMIFS(DataRegularSeason20242025!$AA$3:$AA$1315,DataRegularSeason20242025!$B$3:$B$1315, "&lt;=" &amp; $A176, DataRegularSeason20242025!$D$3:$D$1315, E$1)+SUMIFS(DataRegularSeason20242025!$AB$3:$AB$1315,DataRegularSeason20242025!$B$3:$B$1315, "&lt;=" &amp; $A176, DataRegularSeason20242025!$E$3:$E$1315, E$1)</f>
        <v>59</v>
      </c>
      <c r="F176" s="2">
        <f>SUMIFS(DataRegularSeason20242025!$AA$3:$AA$1315,DataRegularSeason20242025!$B$3:$B$1315, "&lt;=" &amp; $A176, DataRegularSeason20242025!$D$3:$D$1315, F$1)+SUMIFS(DataRegularSeason20242025!$AB$3:$AB$1315,DataRegularSeason20242025!$B$3:$B$1315, "&lt;=" &amp; $A176, DataRegularSeason20242025!$E$3:$E$1315, F$1)</f>
        <v>51</v>
      </c>
      <c r="G176" s="2">
        <f>SUMIFS(DataRegularSeason20242025!$AA$3:$AA$1315,DataRegularSeason20242025!$B$3:$B$1315, "&lt;=" &amp; $A176, DataRegularSeason20242025!$D$3:$D$1315, G$1)+SUMIFS(DataRegularSeason20242025!$AB$3:$AB$1315,DataRegularSeason20242025!$B$3:$B$1315, "&lt;=" &amp; $A176, DataRegularSeason20242025!$E$3:$E$1315, G$1)</f>
        <v>51</v>
      </c>
      <c r="H176" s="2">
        <f>SUMIFS(DataRegularSeason20242025!$AA$3:$AA$1315,DataRegularSeason20242025!$B$3:$B$1315, "&lt;=" &amp; $A176, DataRegularSeason20242025!$D$3:$D$1315, H$1)+SUMIFS(DataRegularSeason20242025!$AB$3:$AB$1315,DataRegularSeason20242025!$B$3:$B$1315, "&lt;=" &amp; $A176, DataRegularSeason20242025!$E$3:$E$1315, H$1)</f>
        <v>34</v>
      </c>
      <c r="I176" s="2">
        <f>SUMIFS(DataRegularSeason20242025!$AA$3:$AA$1315,DataRegularSeason20242025!$B$3:$B$1315, "&lt;=" &amp; $A176, DataRegularSeason20242025!$D$3:$D$1315, I$1)+SUMIFS(DataRegularSeason20242025!$AB$3:$AB$1315,DataRegularSeason20242025!$B$3:$B$1315, "&lt;=" &amp; $A176, DataRegularSeason20242025!$E$3:$E$1315, I$1)</f>
        <v>57</v>
      </c>
      <c r="J176" s="2">
        <f>SUMIFS(DataRegularSeason20242025!$AA$3:$AA$1315,DataRegularSeason20242025!$B$3:$B$1315, "&lt;=" &amp; $A176, DataRegularSeason20242025!$D$3:$D$1315, J$1)+SUMIFS(DataRegularSeason20242025!$AB$3:$AB$1315,DataRegularSeason20242025!$B$3:$B$1315, "&lt;=" &amp; $A176, DataRegularSeason20242025!$E$3:$E$1315, J$1)</f>
        <v>59</v>
      </c>
      <c r="K176" s="2">
        <f>SUMIFS(DataRegularSeason20242025!$AA$3:$AA$1315,DataRegularSeason20242025!$B$3:$B$1315, "&lt;=" &amp; $A176, DataRegularSeason20242025!$D$3:$D$1315, K$1)+SUMIFS(DataRegularSeason20242025!$AB$3:$AB$1315,DataRegularSeason20242025!$B$3:$B$1315, "&lt;=" &amp; $A176, DataRegularSeason20242025!$E$3:$E$1315, K$1)</f>
        <v>47</v>
      </c>
      <c r="L176" s="2">
        <f>SUMIFS(DataRegularSeason20242025!$AA$3:$AA$1315,DataRegularSeason20242025!$B$3:$B$1315, "&lt;=" &amp; $A176, DataRegularSeason20242025!$D$3:$D$1315, L$1)+SUMIFS(DataRegularSeason20242025!$AB$3:$AB$1315,DataRegularSeason20242025!$B$3:$B$1315, "&lt;=" &amp; $A176, DataRegularSeason20242025!$E$3:$E$1315, L$1)</f>
        <v>61</v>
      </c>
      <c r="M176" s="2">
        <f>SUMIFS(DataRegularSeason20242025!$AA$3:$AA$1315,DataRegularSeason20242025!$B$3:$B$1315, "&lt;=" &amp; $A176, DataRegularSeason20242025!$D$3:$D$1315, M$1)+SUMIFS(DataRegularSeason20242025!$AB$3:$AB$1315,DataRegularSeason20242025!$B$3:$B$1315, "&lt;=" &amp; $A176, DataRegularSeason20242025!$E$3:$E$1315, M$1)</f>
        <v>57</v>
      </c>
      <c r="N176" s="2">
        <f>SUMIFS(DataRegularSeason20242025!$AA$3:$AA$1315,DataRegularSeason20242025!$B$3:$B$1315, "&lt;=" &amp; $A176, DataRegularSeason20242025!$D$3:$D$1315, N$1)+SUMIFS(DataRegularSeason20242025!$AB$3:$AB$1315,DataRegularSeason20242025!$B$3:$B$1315, "&lt;=" &amp; $A176, DataRegularSeason20242025!$E$3:$E$1315, N$1)</f>
        <v>55</v>
      </c>
      <c r="O176" s="2">
        <f>SUMIFS(DataRegularSeason20242025!$AA$3:$AA$1315,DataRegularSeason20242025!$B$3:$B$1315, "&lt;=" &amp; $A176, DataRegularSeason20242025!$D$3:$D$1315, O$1)+SUMIFS(DataRegularSeason20242025!$AB$3:$AB$1315,DataRegularSeason20242025!$B$3:$B$1315, "&lt;=" &amp; $A176, DataRegularSeason20242025!$E$3:$E$1315, O$1)</f>
        <v>60</v>
      </c>
      <c r="P176" s="2">
        <f>SUMIFS(DataRegularSeason20242025!$AA$3:$AA$1315,DataRegularSeason20242025!$B$3:$B$1315, "&lt;=" &amp; $A176, DataRegularSeason20242025!$D$3:$D$1315, P$1)+SUMIFS(DataRegularSeason20242025!$AB$3:$AB$1315,DataRegularSeason20242025!$B$3:$B$1315, "&lt;=" &amp; $A176, DataRegularSeason20242025!$E$3:$E$1315, P$1)</f>
        <v>52</v>
      </c>
      <c r="Q176" s="2">
        <f>SUMIFS(DataRegularSeason20242025!$AA$3:$AA$1315,DataRegularSeason20242025!$B$3:$B$1315, "&lt;=" &amp; $A176, DataRegularSeason20242025!$D$3:$D$1315, Q$1)+SUMIFS(DataRegularSeason20242025!$AB$3:$AB$1315,DataRegularSeason20242025!$B$3:$B$1315, "&lt;=" &amp; $A176, DataRegularSeason20242025!$E$3:$E$1315, Q$1)</f>
        <v>58</v>
      </c>
      <c r="R176" s="2">
        <f>SUMIFS(DataRegularSeason20242025!$AA$3:$AA$1315,DataRegularSeason20242025!$B$3:$B$1315, "&lt;=" &amp; $A176, DataRegularSeason20242025!$D$3:$D$1315, R$1)+SUMIFS(DataRegularSeason20242025!$AB$3:$AB$1315,DataRegularSeason20242025!$B$3:$B$1315, "&lt;=" &amp; $A176, DataRegularSeason20242025!$E$3:$E$1315, R$1)</f>
        <v>41</v>
      </c>
      <c r="S176" s="2">
        <f>SUMIFS(DataRegularSeason20242025!$AA$3:$AA$1315,DataRegularSeason20242025!$B$3:$B$1315, "&lt;=" &amp; $A176, DataRegularSeason20242025!$D$3:$D$1315, S$1)+SUMIFS(DataRegularSeason20242025!$AB$3:$AB$1315,DataRegularSeason20242025!$B$3:$B$1315, "&lt;=" &amp; $A176, DataRegularSeason20242025!$E$3:$E$1315, S$1)</f>
        <v>45</v>
      </c>
      <c r="T176" s="2">
        <f>SUMIFS(DataRegularSeason20242025!$AA$3:$AA$1315,DataRegularSeason20242025!$B$3:$B$1315, "&lt;=" &amp; $A176, DataRegularSeason20242025!$D$3:$D$1315, T$1)+SUMIFS(DataRegularSeason20242025!$AB$3:$AB$1315,DataRegularSeason20242025!$B$3:$B$1315, "&lt;=" &amp; $A176, DataRegularSeason20242025!$E$3:$E$1315, T$1)</f>
        <v>50</v>
      </c>
      <c r="U176" s="2">
        <f>SUMIFS(DataRegularSeason20242025!$AA$3:$AA$1315,DataRegularSeason20242025!$B$3:$B$1315, "&lt;=" &amp; $A176, DataRegularSeason20242025!$D$3:$D$1315, U$1)+SUMIFS(DataRegularSeason20242025!$AB$3:$AB$1315,DataRegularSeason20242025!$B$3:$B$1315, "&lt;=" &amp; $A176, DataRegularSeason20242025!$E$3:$E$1315, U$1)</f>
        <v>52</v>
      </c>
      <c r="V176" s="2">
        <f>SUMIFS(DataRegularSeason20242025!$AA$3:$AA$1315,DataRegularSeason20242025!$B$3:$B$1315, "&lt;=" &amp; $A176, DataRegularSeason20242025!$D$3:$D$1315, V$1)+SUMIFS(DataRegularSeason20242025!$AB$3:$AB$1315,DataRegularSeason20242025!$B$3:$B$1315, "&lt;=" &amp; $A176, DataRegularSeason20242025!$E$3:$E$1315, V$1)</f>
        <v>50</v>
      </c>
      <c r="W176" s="2">
        <f>SUMIFS(DataRegularSeason20242025!$AA$3:$AA$1315,DataRegularSeason20242025!$B$3:$B$1315, "&lt;=" &amp; $A176, DataRegularSeason20242025!$D$3:$D$1315, W$1)+SUMIFS(DataRegularSeason20242025!$AB$3:$AB$1315,DataRegularSeason20242025!$B$3:$B$1315, "&lt;=" &amp; $A176, DataRegularSeason20242025!$E$3:$E$1315, W$1)</f>
        <v>48</v>
      </c>
      <c r="X176" s="2">
        <f>SUMIFS(DataRegularSeason20242025!$AA$3:$AA$1315,DataRegularSeason20242025!$B$3:$B$1315, "&lt;=" &amp; $A176, DataRegularSeason20242025!$D$3:$D$1315, X$1)+SUMIFS(DataRegularSeason20242025!$AB$3:$AB$1315,DataRegularSeason20242025!$B$3:$B$1315, "&lt;=" &amp; $A176, DataRegularSeason20242025!$E$3:$E$1315, X$1)</f>
        <v>45</v>
      </c>
      <c r="Y176" s="2">
        <f>SUMIFS(DataRegularSeason20242025!$AA$3:$AA$1315,DataRegularSeason20242025!$B$3:$B$1315, "&lt;=" &amp; $A176, DataRegularSeason20242025!$D$3:$D$1315, Y$1)+SUMIFS(DataRegularSeason20242025!$AB$3:$AB$1315,DataRegularSeason20242025!$B$3:$B$1315, "&lt;=" &amp; $A176, DataRegularSeason20242025!$E$3:$E$1315, Y$1)</f>
        <v>34</v>
      </c>
      <c r="Z176" s="2">
        <f>SUMIFS(DataRegularSeason20242025!$AA$3:$AA$1315,DataRegularSeason20242025!$B$3:$B$1315, "&lt;=" &amp; $A176, DataRegularSeason20242025!$D$3:$D$1315, Z$1)+SUMIFS(DataRegularSeason20242025!$AB$3:$AB$1315,DataRegularSeason20242025!$B$3:$B$1315, "&lt;=" &amp; $A176, DataRegularSeason20242025!$E$3:$E$1315, Z$1)</f>
        <v>50</v>
      </c>
      <c r="AA176" s="2">
        <f>SUMIFS(DataRegularSeason20242025!$AA$3:$AA$1315,DataRegularSeason20242025!$B$3:$B$1315, "&lt;=" &amp; $A176, DataRegularSeason20242025!$D$3:$D$1315, AA$1)+SUMIFS(DataRegularSeason20242025!$AB$3:$AB$1315,DataRegularSeason20242025!$B$3:$B$1315, "&lt;=" &amp; $A176, DataRegularSeason20242025!$E$3:$E$1315, AA$1)</f>
        <v>53</v>
      </c>
      <c r="AB176" s="2">
        <f>SUMIFS(DataRegularSeason20242025!$AA$3:$AA$1315,DataRegularSeason20242025!$B$3:$B$1315, "&lt;=" &amp; $A176, DataRegularSeason20242025!$D$3:$D$1315, AB$1)+SUMIFS(DataRegularSeason20242025!$AB$3:$AB$1315,DataRegularSeason20242025!$B$3:$B$1315, "&lt;=" &amp; $A176, DataRegularSeason20242025!$E$3:$E$1315, AB$1)</f>
        <v>60</v>
      </c>
      <c r="AC176" s="2">
        <f>SUMIFS(DataRegularSeason20242025!$AA$3:$AA$1315,DataRegularSeason20242025!$B$3:$B$1315, "&lt;=" &amp; $A176, DataRegularSeason20242025!$D$3:$D$1315, AC$1)+SUMIFS(DataRegularSeason20242025!$AB$3:$AB$1315,DataRegularSeason20242025!$B$3:$B$1315, "&lt;=" &amp; $A176, DataRegularSeason20242025!$E$3:$E$1315, AC$1)</f>
        <v>47</v>
      </c>
      <c r="AD176" s="2">
        <f>SUMIFS(DataRegularSeason20242025!$AA$3:$AA$1315,DataRegularSeason20242025!$B$3:$B$1315, "&lt;=" &amp; $A176, DataRegularSeason20242025!$D$3:$D$1315, AD$1)+SUMIFS(DataRegularSeason20242025!$AB$3:$AB$1315,DataRegularSeason20242025!$B$3:$B$1315, "&lt;=" &amp; $A176, DataRegularSeason20242025!$E$3:$E$1315, AD$1)</f>
        <v>50</v>
      </c>
      <c r="AE176" s="2">
        <f>SUMIFS(DataRegularSeason20242025!$AA$3:$AA$1315,DataRegularSeason20242025!$B$3:$B$1315, "&lt;=" &amp; $A176, DataRegularSeason20242025!$D$3:$D$1315, AE$1)+SUMIFS(DataRegularSeason20242025!$AB$3:$AB$1315,DataRegularSeason20242025!$B$3:$B$1315, "&lt;=" &amp; $A176, DataRegularSeason20242025!$E$3:$E$1315, AE$1)</f>
        <v>62</v>
      </c>
      <c r="AF176" s="2">
        <f>SUMIFS(DataRegularSeason20242025!$AA$3:$AA$1315,DataRegularSeason20242025!$B$3:$B$1315, "&lt;=" &amp; $A176, DataRegularSeason20242025!$D$3:$D$1315, AF$1)+SUMIFS(DataRegularSeason20242025!$AB$3:$AB$1315,DataRegularSeason20242025!$B$3:$B$1315, "&lt;=" &amp; $A176, DataRegularSeason20242025!$E$3:$E$1315, AF$1)</f>
        <v>65</v>
      </c>
      <c r="AG176" s="2">
        <f>SUMIFS(DataRegularSeason20242025!$AA$3:$AA$1315,DataRegularSeason20242025!$B$3:$B$1315, "&lt;=" &amp; $A176, DataRegularSeason20242025!$D$3:$D$1315, AG$1)+SUMIFS(DataRegularSeason20242025!$AB$3:$AB$1315,DataRegularSeason20242025!$B$3:$B$1315, "&lt;=" &amp; $A176, DataRegularSeason20242025!$E$3:$E$1315, AG$1)</f>
        <v>67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42</v>
      </c>
      <c r="C177" s="2">
        <f>SUMIFS(DataRegularSeason20242025!$AA$3:$AA$1315,DataRegularSeason20242025!$B$3:$B$1315, "&lt;=" &amp; $A177, DataRegularSeason20242025!$D$3:$D$1315, C$1)+SUMIFS(DataRegularSeason20242025!$AB$3:$AB$1315,DataRegularSeason20242025!$B$3:$B$1315, "&lt;=" &amp; $A177, DataRegularSeason20242025!$E$3:$E$1315, C$1)</f>
        <v>52</v>
      </c>
      <c r="D177" s="2">
        <f>SUMIFS(DataRegularSeason20242025!$AA$3:$AA$1315,DataRegularSeason20242025!$B$3:$B$1315, "&lt;=" &amp; $A177, DataRegularSeason20242025!$D$3:$D$1315, D$1)+SUMIFS(DataRegularSeason20242025!$AB$3:$AB$1315,DataRegularSeason20242025!$B$3:$B$1315, "&lt;=" &amp; $A177, DataRegularSeason20242025!$E$3:$E$1315, D$1)</f>
        <v>39</v>
      </c>
      <c r="E177" s="2">
        <f>SUMIFS(DataRegularSeason20242025!$AA$3:$AA$1315,DataRegularSeason20242025!$B$3:$B$1315, "&lt;=" &amp; $A177, DataRegularSeason20242025!$D$3:$D$1315, E$1)+SUMIFS(DataRegularSeason20242025!$AB$3:$AB$1315,DataRegularSeason20242025!$B$3:$B$1315, "&lt;=" &amp; $A177, DataRegularSeason20242025!$E$3:$E$1315, E$1)</f>
        <v>59</v>
      </c>
      <c r="F177" s="2">
        <f>SUMIFS(DataRegularSeason20242025!$AA$3:$AA$1315,DataRegularSeason20242025!$B$3:$B$1315, "&lt;=" &amp; $A177, DataRegularSeason20242025!$D$3:$D$1315, F$1)+SUMIFS(DataRegularSeason20242025!$AB$3:$AB$1315,DataRegularSeason20242025!$B$3:$B$1315, "&lt;=" &amp; $A177, DataRegularSeason20242025!$E$3:$E$1315, F$1)</f>
        <v>51</v>
      </c>
      <c r="G177" s="2">
        <f>SUMIFS(DataRegularSeason20242025!$AA$3:$AA$1315,DataRegularSeason20242025!$B$3:$B$1315, "&lt;=" &amp; $A177, DataRegularSeason20242025!$D$3:$D$1315, G$1)+SUMIFS(DataRegularSeason20242025!$AB$3:$AB$1315,DataRegularSeason20242025!$B$3:$B$1315, "&lt;=" &amp; $A177, DataRegularSeason20242025!$E$3:$E$1315, G$1)</f>
        <v>51</v>
      </c>
      <c r="H177" s="2">
        <f>SUMIFS(DataRegularSeason20242025!$AA$3:$AA$1315,DataRegularSeason20242025!$B$3:$B$1315, "&lt;=" &amp; $A177, DataRegularSeason20242025!$D$3:$D$1315, H$1)+SUMIFS(DataRegularSeason20242025!$AB$3:$AB$1315,DataRegularSeason20242025!$B$3:$B$1315, "&lt;=" &amp; $A177, DataRegularSeason20242025!$E$3:$E$1315, H$1)</f>
        <v>34</v>
      </c>
      <c r="I177" s="2">
        <f>SUMIFS(DataRegularSeason20242025!$AA$3:$AA$1315,DataRegularSeason20242025!$B$3:$B$1315, "&lt;=" &amp; $A177, DataRegularSeason20242025!$D$3:$D$1315, I$1)+SUMIFS(DataRegularSeason20242025!$AB$3:$AB$1315,DataRegularSeason20242025!$B$3:$B$1315, "&lt;=" &amp; $A177, DataRegularSeason20242025!$E$3:$E$1315, I$1)</f>
        <v>57</v>
      </c>
      <c r="J177" s="2">
        <f>SUMIFS(DataRegularSeason20242025!$AA$3:$AA$1315,DataRegularSeason20242025!$B$3:$B$1315, "&lt;=" &amp; $A177, DataRegularSeason20242025!$D$3:$D$1315, J$1)+SUMIFS(DataRegularSeason20242025!$AB$3:$AB$1315,DataRegularSeason20242025!$B$3:$B$1315, "&lt;=" &amp; $A177, DataRegularSeason20242025!$E$3:$E$1315, J$1)</f>
        <v>59</v>
      </c>
      <c r="K177" s="2">
        <f>SUMIFS(DataRegularSeason20242025!$AA$3:$AA$1315,DataRegularSeason20242025!$B$3:$B$1315, "&lt;=" &amp; $A177, DataRegularSeason20242025!$D$3:$D$1315, K$1)+SUMIFS(DataRegularSeason20242025!$AB$3:$AB$1315,DataRegularSeason20242025!$B$3:$B$1315, "&lt;=" &amp; $A177, DataRegularSeason20242025!$E$3:$E$1315, K$1)</f>
        <v>47</v>
      </c>
      <c r="L177" s="2">
        <f>SUMIFS(DataRegularSeason20242025!$AA$3:$AA$1315,DataRegularSeason20242025!$B$3:$B$1315, "&lt;=" &amp; $A177, DataRegularSeason20242025!$D$3:$D$1315, L$1)+SUMIFS(DataRegularSeason20242025!$AB$3:$AB$1315,DataRegularSeason20242025!$B$3:$B$1315, "&lt;=" &amp; $A177, DataRegularSeason20242025!$E$3:$E$1315, L$1)</f>
        <v>61</v>
      </c>
      <c r="M177" s="2">
        <f>SUMIFS(DataRegularSeason20242025!$AA$3:$AA$1315,DataRegularSeason20242025!$B$3:$B$1315, "&lt;=" &amp; $A177, DataRegularSeason20242025!$D$3:$D$1315, M$1)+SUMIFS(DataRegularSeason20242025!$AB$3:$AB$1315,DataRegularSeason20242025!$B$3:$B$1315, "&lt;=" &amp; $A177, DataRegularSeason20242025!$E$3:$E$1315, M$1)</f>
        <v>57</v>
      </c>
      <c r="N177" s="2">
        <f>SUMIFS(DataRegularSeason20242025!$AA$3:$AA$1315,DataRegularSeason20242025!$B$3:$B$1315, "&lt;=" &amp; $A177, DataRegularSeason20242025!$D$3:$D$1315, N$1)+SUMIFS(DataRegularSeason20242025!$AB$3:$AB$1315,DataRegularSeason20242025!$B$3:$B$1315, "&lt;=" &amp; $A177, DataRegularSeason20242025!$E$3:$E$1315, N$1)</f>
        <v>55</v>
      </c>
      <c r="O177" s="2">
        <f>SUMIFS(DataRegularSeason20242025!$AA$3:$AA$1315,DataRegularSeason20242025!$B$3:$B$1315, "&lt;=" &amp; $A177, DataRegularSeason20242025!$D$3:$D$1315, O$1)+SUMIFS(DataRegularSeason20242025!$AB$3:$AB$1315,DataRegularSeason20242025!$B$3:$B$1315, "&lt;=" &amp; $A177, DataRegularSeason20242025!$E$3:$E$1315, O$1)</f>
        <v>60</v>
      </c>
      <c r="P177" s="2">
        <f>SUMIFS(DataRegularSeason20242025!$AA$3:$AA$1315,DataRegularSeason20242025!$B$3:$B$1315, "&lt;=" &amp; $A177, DataRegularSeason20242025!$D$3:$D$1315, P$1)+SUMIFS(DataRegularSeason20242025!$AB$3:$AB$1315,DataRegularSeason20242025!$B$3:$B$1315, "&lt;=" &amp; $A177, DataRegularSeason20242025!$E$3:$E$1315, P$1)</f>
        <v>52</v>
      </c>
      <c r="Q177" s="2">
        <f>SUMIFS(DataRegularSeason20242025!$AA$3:$AA$1315,DataRegularSeason20242025!$B$3:$B$1315, "&lt;=" &amp; $A177, DataRegularSeason20242025!$D$3:$D$1315, Q$1)+SUMIFS(DataRegularSeason20242025!$AB$3:$AB$1315,DataRegularSeason20242025!$B$3:$B$1315, "&lt;=" &amp; $A177, DataRegularSeason20242025!$E$3:$E$1315, Q$1)</f>
        <v>58</v>
      </c>
      <c r="R177" s="2">
        <f>SUMIFS(DataRegularSeason20242025!$AA$3:$AA$1315,DataRegularSeason20242025!$B$3:$B$1315, "&lt;=" &amp; $A177, DataRegularSeason20242025!$D$3:$D$1315, R$1)+SUMIFS(DataRegularSeason20242025!$AB$3:$AB$1315,DataRegularSeason20242025!$B$3:$B$1315, "&lt;=" &amp; $A177, DataRegularSeason20242025!$E$3:$E$1315, R$1)</f>
        <v>41</v>
      </c>
      <c r="S177" s="2">
        <f>SUMIFS(DataRegularSeason20242025!$AA$3:$AA$1315,DataRegularSeason20242025!$B$3:$B$1315, "&lt;=" &amp; $A177, DataRegularSeason20242025!$D$3:$D$1315, S$1)+SUMIFS(DataRegularSeason20242025!$AB$3:$AB$1315,DataRegularSeason20242025!$B$3:$B$1315, "&lt;=" &amp; $A177, DataRegularSeason20242025!$E$3:$E$1315, S$1)</f>
        <v>45</v>
      </c>
      <c r="T177" s="2">
        <f>SUMIFS(DataRegularSeason20242025!$AA$3:$AA$1315,DataRegularSeason20242025!$B$3:$B$1315, "&lt;=" &amp; $A177, DataRegularSeason20242025!$D$3:$D$1315, T$1)+SUMIFS(DataRegularSeason20242025!$AB$3:$AB$1315,DataRegularSeason20242025!$B$3:$B$1315, "&lt;=" &amp; $A177, DataRegularSeason20242025!$E$3:$E$1315, T$1)</f>
        <v>50</v>
      </c>
      <c r="U177" s="2">
        <f>SUMIFS(DataRegularSeason20242025!$AA$3:$AA$1315,DataRegularSeason20242025!$B$3:$B$1315, "&lt;=" &amp; $A177, DataRegularSeason20242025!$D$3:$D$1315, U$1)+SUMIFS(DataRegularSeason20242025!$AB$3:$AB$1315,DataRegularSeason20242025!$B$3:$B$1315, "&lt;=" &amp; $A177, DataRegularSeason20242025!$E$3:$E$1315, U$1)</f>
        <v>52</v>
      </c>
      <c r="V177" s="2">
        <f>SUMIFS(DataRegularSeason20242025!$AA$3:$AA$1315,DataRegularSeason20242025!$B$3:$B$1315, "&lt;=" &amp; $A177, DataRegularSeason20242025!$D$3:$D$1315, V$1)+SUMIFS(DataRegularSeason20242025!$AB$3:$AB$1315,DataRegularSeason20242025!$B$3:$B$1315, "&lt;=" &amp; $A177, DataRegularSeason20242025!$E$3:$E$1315, V$1)</f>
        <v>50</v>
      </c>
      <c r="W177" s="2">
        <f>SUMIFS(DataRegularSeason20242025!$AA$3:$AA$1315,DataRegularSeason20242025!$B$3:$B$1315, "&lt;=" &amp; $A177, DataRegularSeason20242025!$D$3:$D$1315, W$1)+SUMIFS(DataRegularSeason20242025!$AB$3:$AB$1315,DataRegularSeason20242025!$B$3:$B$1315, "&lt;=" &amp; $A177, DataRegularSeason20242025!$E$3:$E$1315, W$1)</f>
        <v>48</v>
      </c>
      <c r="X177" s="2">
        <f>SUMIFS(DataRegularSeason20242025!$AA$3:$AA$1315,DataRegularSeason20242025!$B$3:$B$1315, "&lt;=" &amp; $A177, DataRegularSeason20242025!$D$3:$D$1315, X$1)+SUMIFS(DataRegularSeason20242025!$AB$3:$AB$1315,DataRegularSeason20242025!$B$3:$B$1315, "&lt;=" &amp; $A177, DataRegularSeason20242025!$E$3:$E$1315, X$1)</f>
        <v>45</v>
      </c>
      <c r="Y177" s="2">
        <f>SUMIFS(DataRegularSeason20242025!$AA$3:$AA$1315,DataRegularSeason20242025!$B$3:$B$1315, "&lt;=" &amp; $A177, DataRegularSeason20242025!$D$3:$D$1315, Y$1)+SUMIFS(DataRegularSeason20242025!$AB$3:$AB$1315,DataRegularSeason20242025!$B$3:$B$1315, "&lt;=" &amp; $A177, DataRegularSeason20242025!$E$3:$E$1315, Y$1)</f>
        <v>34</v>
      </c>
      <c r="Z177" s="2">
        <f>SUMIFS(DataRegularSeason20242025!$AA$3:$AA$1315,DataRegularSeason20242025!$B$3:$B$1315, "&lt;=" &amp; $A177, DataRegularSeason20242025!$D$3:$D$1315, Z$1)+SUMIFS(DataRegularSeason20242025!$AB$3:$AB$1315,DataRegularSeason20242025!$B$3:$B$1315, "&lt;=" &amp; $A177, DataRegularSeason20242025!$E$3:$E$1315, Z$1)</f>
        <v>50</v>
      </c>
      <c r="AA177" s="2">
        <f>SUMIFS(DataRegularSeason20242025!$AA$3:$AA$1315,DataRegularSeason20242025!$B$3:$B$1315, "&lt;=" &amp; $A177, DataRegularSeason20242025!$D$3:$D$1315, AA$1)+SUMIFS(DataRegularSeason20242025!$AB$3:$AB$1315,DataRegularSeason20242025!$B$3:$B$1315, "&lt;=" &amp; $A177, DataRegularSeason20242025!$E$3:$E$1315, AA$1)</f>
        <v>53</v>
      </c>
      <c r="AB177" s="2">
        <f>SUMIFS(DataRegularSeason20242025!$AA$3:$AA$1315,DataRegularSeason20242025!$B$3:$B$1315, "&lt;=" &amp; $A177, DataRegularSeason20242025!$D$3:$D$1315, AB$1)+SUMIFS(DataRegularSeason20242025!$AB$3:$AB$1315,DataRegularSeason20242025!$B$3:$B$1315, "&lt;=" &amp; $A177, DataRegularSeason20242025!$E$3:$E$1315, AB$1)</f>
        <v>60</v>
      </c>
      <c r="AC177" s="2">
        <f>SUMIFS(DataRegularSeason20242025!$AA$3:$AA$1315,DataRegularSeason20242025!$B$3:$B$1315, "&lt;=" &amp; $A177, DataRegularSeason20242025!$D$3:$D$1315, AC$1)+SUMIFS(DataRegularSeason20242025!$AB$3:$AB$1315,DataRegularSeason20242025!$B$3:$B$1315, "&lt;=" &amp; $A177, DataRegularSeason20242025!$E$3:$E$1315, AC$1)</f>
        <v>47</v>
      </c>
      <c r="AD177" s="2">
        <f>SUMIFS(DataRegularSeason20242025!$AA$3:$AA$1315,DataRegularSeason20242025!$B$3:$B$1315, "&lt;=" &amp; $A177, DataRegularSeason20242025!$D$3:$D$1315, AD$1)+SUMIFS(DataRegularSeason20242025!$AB$3:$AB$1315,DataRegularSeason20242025!$B$3:$B$1315, "&lt;=" &amp; $A177, DataRegularSeason20242025!$E$3:$E$1315, AD$1)</f>
        <v>50</v>
      </c>
      <c r="AE177" s="2">
        <f>SUMIFS(DataRegularSeason20242025!$AA$3:$AA$1315,DataRegularSeason20242025!$B$3:$B$1315, "&lt;=" &amp; $A177, DataRegularSeason20242025!$D$3:$D$1315, AE$1)+SUMIFS(DataRegularSeason20242025!$AB$3:$AB$1315,DataRegularSeason20242025!$B$3:$B$1315, "&lt;=" &amp; $A177, DataRegularSeason20242025!$E$3:$E$1315, AE$1)</f>
        <v>62</v>
      </c>
      <c r="AF177" s="2">
        <f>SUMIFS(DataRegularSeason20242025!$AA$3:$AA$1315,DataRegularSeason20242025!$B$3:$B$1315, "&lt;=" &amp; $A177, DataRegularSeason20242025!$D$3:$D$1315, AF$1)+SUMIFS(DataRegularSeason20242025!$AB$3:$AB$1315,DataRegularSeason20242025!$B$3:$B$1315, "&lt;=" &amp; $A177, DataRegularSeason20242025!$E$3:$E$1315, AF$1)</f>
        <v>65</v>
      </c>
      <c r="AG177" s="2">
        <f>SUMIFS(DataRegularSeason20242025!$AA$3:$AA$1315,DataRegularSeason20242025!$B$3:$B$1315, "&lt;=" &amp; $A177, DataRegularSeason20242025!$D$3:$D$1315, AG$1)+SUMIFS(DataRegularSeason20242025!$AB$3:$AB$1315,DataRegularSeason20242025!$B$3:$B$1315, "&lt;=" &amp; $A177, DataRegularSeason20242025!$E$3:$E$1315, AG$1)</f>
        <v>67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42</v>
      </c>
      <c r="C178" s="2">
        <f>SUMIFS(DataRegularSeason20242025!$AA$3:$AA$1315,DataRegularSeason20242025!$B$3:$B$1315, "&lt;=" &amp; $A178, DataRegularSeason20242025!$D$3:$D$1315, C$1)+SUMIFS(DataRegularSeason20242025!$AB$3:$AB$1315,DataRegularSeason20242025!$B$3:$B$1315, "&lt;=" &amp; $A178, DataRegularSeason20242025!$E$3:$E$1315, C$1)</f>
        <v>52</v>
      </c>
      <c r="D178" s="2">
        <f>SUMIFS(DataRegularSeason20242025!$AA$3:$AA$1315,DataRegularSeason20242025!$B$3:$B$1315, "&lt;=" &amp; $A178, DataRegularSeason20242025!$D$3:$D$1315, D$1)+SUMIFS(DataRegularSeason20242025!$AB$3:$AB$1315,DataRegularSeason20242025!$B$3:$B$1315, "&lt;=" &amp; $A178, DataRegularSeason20242025!$E$3:$E$1315, D$1)</f>
        <v>39</v>
      </c>
      <c r="E178" s="2">
        <f>SUMIFS(DataRegularSeason20242025!$AA$3:$AA$1315,DataRegularSeason20242025!$B$3:$B$1315, "&lt;=" &amp; $A178, DataRegularSeason20242025!$D$3:$D$1315, E$1)+SUMIFS(DataRegularSeason20242025!$AB$3:$AB$1315,DataRegularSeason20242025!$B$3:$B$1315, "&lt;=" &amp; $A178, DataRegularSeason20242025!$E$3:$E$1315, E$1)</f>
        <v>59</v>
      </c>
      <c r="F178" s="2">
        <f>SUMIFS(DataRegularSeason20242025!$AA$3:$AA$1315,DataRegularSeason20242025!$B$3:$B$1315, "&lt;=" &amp; $A178, DataRegularSeason20242025!$D$3:$D$1315, F$1)+SUMIFS(DataRegularSeason20242025!$AB$3:$AB$1315,DataRegularSeason20242025!$B$3:$B$1315, "&lt;=" &amp; $A178, DataRegularSeason20242025!$E$3:$E$1315, F$1)</f>
        <v>51</v>
      </c>
      <c r="G178" s="2">
        <f>SUMIFS(DataRegularSeason20242025!$AA$3:$AA$1315,DataRegularSeason20242025!$B$3:$B$1315, "&lt;=" &amp; $A178, DataRegularSeason20242025!$D$3:$D$1315, G$1)+SUMIFS(DataRegularSeason20242025!$AB$3:$AB$1315,DataRegularSeason20242025!$B$3:$B$1315, "&lt;=" &amp; $A178, DataRegularSeason20242025!$E$3:$E$1315, G$1)</f>
        <v>51</v>
      </c>
      <c r="H178" s="2">
        <f>SUMIFS(DataRegularSeason20242025!$AA$3:$AA$1315,DataRegularSeason20242025!$B$3:$B$1315, "&lt;=" &amp; $A178, DataRegularSeason20242025!$D$3:$D$1315, H$1)+SUMIFS(DataRegularSeason20242025!$AB$3:$AB$1315,DataRegularSeason20242025!$B$3:$B$1315, "&lt;=" &amp; $A178, DataRegularSeason20242025!$E$3:$E$1315, H$1)</f>
        <v>34</v>
      </c>
      <c r="I178" s="2">
        <f>SUMIFS(DataRegularSeason20242025!$AA$3:$AA$1315,DataRegularSeason20242025!$B$3:$B$1315, "&lt;=" &amp; $A178, DataRegularSeason20242025!$D$3:$D$1315, I$1)+SUMIFS(DataRegularSeason20242025!$AB$3:$AB$1315,DataRegularSeason20242025!$B$3:$B$1315, "&lt;=" &amp; $A178, DataRegularSeason20242025!$E$3:$E$1315, I$1)</f>
        <v>57</v>
      </c>
      <c r="J178" s="2">
        <f>SUMIFS(DataRegularSeason20242025!$AA$3:$AA$1315,DataRegularSeason20242025!$B$3:$B$1315, "&lt;=" &amp; $A178, DataRegularSeason20242025!$D$3:$D$1315, J$1)+SUMIFS(DataRegularSeason20242025!$AB$3:$AB$1315,DataRegularSeason20242025!$B$3:$B$1315, "&lt;=" &amp; $A178, DataRegularSeason20242025!$E$3:$E$1315, J$1)</f>
        <v>59</v>
      </c>
      <c r="K178" s="2">
        <f>SUMIFS(DataRegularSeason20242025!$AA$3:$AA$1315,DataRegularSeason20242025!$B$3:$B$1315, "&lt;=" &amp; $A178, DataRegularSeason20242025!$D$3:$D$1315, K$1)+SUMIFS(DataRegularSeason20242025!$AB$3:$AB$1315,DataRegularSeason20242025!$B$3:$B$1315, "&lt;=" &amp; $A178, DataRegularSeason20242025!$E$3:$E$1315, K$1)</f>
        <v>47</v>
      </c>
      <c r="L178" s="2">
        <f>SUMIFS(DataRegularSeason20242025!$AA$3:$AA$1315,DataRegularSeason20242025!$B$3:$B$1315, "&lt;=" &amp; $A178, DataRegularSeason20242025!$D$3:$D$1315, L$1)+SUMIFS(DataRegularSeason20242025!$AB$3:$AB$1315,DataRegularSeason20242025!$B$3:$B$1315, "&lt;=" &amp; $A178, DataRegularSeason20242025!$E$3:$E$1315, L$1)</f>
        <v>61</v>
      </c>
      <c r="M178" s="2">
        <f>SUMIFS(DataRegularSeason20242025!$AA$3:$AA$1315,DataRegularSeason20242025!$B$3:$B$1315, "&lt;=" &amp; $A178, DataRegularSeason20242025!$D$3:$D$1315, M$1)+SUMIFS(DataRegularSeason20242025!$AB$3:$AB$1315,DataRegularSeason20242025!$B$3:$B$1315, "&lt;=" &amp; $A178, DataRegularSeason20242025!$E$3:$E$1315, M$1)</f>
        <v>57</v>
      </c>
      <c r="N178" s="2">
        <f>SUMIFS(DataRegularSeason20242025!$AA$3:$AA$1315,DataRegularSeason20242025!$B$3:$B$1315, "&lt;=" &amp; $A178, DataRegularSeason20242025!$D$3:$D$1315, N$1)+SUMIFS(DataRegularSeason20242025!$AB$3:$AB$1315,DataRegularSeason20242025!$B$3:$B$1315, "&lt;=" &amp; $A178, DataRegularSeason20242025!$E$3:$E$1315, N$1)</f>
        <v>55</v>
      </c>
      <c r="O178" s="2">
        <f>SUMIFS(DataRegularSeason20242025!$AA$3:$AA$1315,DataRegularSeason20242025!$B$3:$B$1315, "&lt;=" &amp; $A178, DataRegularSeason20242025!$D$3:$D$1315, O$1)+SUMIFS(DataRegularSeason20242025!$AB$3:$AB$1315,DataRegularSeason20242025!$B$3:$B$1315, "&lt;=" &amp; $A178, DataRegularSeason20242025!$E$3:$E$1315, O$1)</f>
        <v>60</v>
      </c>
      <c r="P178" s="2">
        <f>SUMIFS(DataRegularSeason20242025!$AA$3:$AA$1315,DataRegularSeason20242025!$B$3:$B$1315, "&lt;=" &amp; $A178, DataRegularSeason20242025!$D$3:$D$1315, P$1)+SUMIFS(DataRegularSeason20242025!$AB$3:$AB$1315,DataRegularSeason20242025!$B$3:$B$1315, "&lt;=" &amp; $A178, DataRegularSeason20242025!$E$3:$E$1315, P$1)</f>
        <v>52</v>
      </c>
      <c r="Q178" s="2">
        <f>SUMIFS(DataRegularSeason20242025!$AA$3:$AA$1315,DataRegularSeason20242025!$B$3:$B$1315, "&lt;=" &amp; $A178, DataRegularSeason20242025!$D$3:$D$1315, Q$1)+SUMIFS(DataRegularSeason20242025!$AB$3:$AB$1315,DataRegularSeason20242025!$B$3:$B$1315, "&lt;=" &amp; $A178, DataRegularSeason20242025!$E$3:$E$1315, Q$1)</f>
        <v>58</v>
      </c>
      <c r="R178" s="2">
        <f>SUMIFS(DataRegularSeason20242025!$AA$3:$AA$1315,DataRegularSeason20242025!$B$3:$B$1315, "&lt;=" &amp; $A178, DataRegularSeason20242025!$D$3:$D$1315, R$1)+SUMIFS(DataRegularSeason20242025!$AB$3:$AB$1315,DataRegularSeason20242025!$B$3:$B$1315, "&lt;=" &amp; $A178, DataRegularSeason20242025!$E$3:$E$1315, R$1)</f>
        <v>41</v>
      </c>
      <c r="S178" s="2">
        <f>SUMIFS(DataRegularSeason20242025!$AA$3:$AA$1315,DataRegularSeason20242025!$B$3:$B$1315, "&lt;=" &amp; $A178, DataRegularSeason20242025!$D$3:$D$1315, S$1)+SUMIFS(DataRegularSeason20242025!$AB$3:$AB$1315,DataRegularSeason20242025!$B$3:$B$1315, "&lt;=" &amp; $A178, DataRegularSeason20242025!$E$3:$E$1315, S$1)</f>
        <v>45</v>
      </c>
      <c r="T178" s="2">
        <f>SUMIFS(DataRegularSeason20242025!$AA$3:$AA$1315,DataRegularSeason20242025!$B$3:$B$1315, "&lt;=" &amp; $A178, DataRegularSeason20242025!$D$3:$D$1315, T$1)+SUMIFS(DataRegularSeason20242025!$AB$3:$AB$1315,DataRegularSeason20242025!$B$3:$B$1315, "&lt;=" &amp; $A178, DataRegularSeason20242025!$E$3:$E$1315, T$1)</f>
        <v>50</v>
      </c>
      <c r="U178" s="2">
        <f>SUMIFS(DataRegularSeason20242025!$AA$3:$AA$1315,DataRegularSeason20242025!$B$3:$B$1315, "&lt;=" &amp; $A178, DataRegularSeason20242025!$D$3:$D$1315, U$1)+SUMIFS(DataRegularSeason20242025!$AB$3:$AB$1315,DataRegularSeason20242025!$B$3:$B$1315, "&lt;=" &amp; $A178, DataRegularSeason20242025!$E$3:$E$1315, U$1)</f>
        <v>52</v>
      </c>
      <c r="V178" s="2">
        <f>SUMIFS(DataRegularSeason20242025!$AA$3:$AA$1315,DataRegularSeason20242025!$B$3:$B$1315, "&lt;=" &amp; $A178, DataRegularSeason20242025!$D$3:$D$1315, V$1)+SUMIFS(DataRegularSeason20242025!$AB$3:$AB$1315,DataRegularSeason20242025!$B$3:$B$1315, "&lt;=" &amp; $A178, DataRegularSeason20242025!$E$3:$E$1315, V$1)</f>
        <v>50</v>
      </c>
      <c r="W178" s="2">
        <f>SUMIFS(DataRegularSeason20242025!$AA$3:$AA$1315,DataRegularSeason20242025!$B$3:$B$1315, "&lt;=" &amp; $A178, DataRegularSeason20242025!$D$3:$D$1315, W$1)+SUMIFS(DataRegularSeason20242025!$AB$3:$AB$1315,DataRegularSeason20242025!$B$3:$B$1315, "&lt;=" &amp; $A178, DataRegularSeason20242025!$E$3:$E$1315, W$1)</f>
        <v>48</v>
      </c>
      <c r="X178" s="2">
        <f>SUMIFS(DataRegularSeason20242025!$AA$3:$AA$1315,DataRegularSeason20242025!$B$3:$B$1315, "&lt;=" &amp; $A178, DataRegularSeason20242025!$D$3:$D$1315, X$1)+SUMIFS(DataRegularSeason20242025!$AB$3:$AB$1315,DataRegularSeason20242025!$B$3:$B$1315, "&lt;=" &amp; $A178, DataRegularSeason20242025!$E$3:$E$1315, X$1)</f>
        <v>45</v>
      </c>
      <c r="Y178" s="2">
        <f>SUMIFS(DataRegularSeason20242025!$AA$3:$AA$1315,DataRegularSeason20242025!$B$3:$B$1315, "&lt;=" &amp; $A178, DataRegularSeason20242025!$D$3:$D$1315, Y$1)+SUMIFS(DataRegularSeason20242025!$AB$3:$AB$1315,DataRegularSeason20242025!$B$3:$B$1315, "&lt;=" &amp; $A178, DataRegularSeason20242025!$E$3:$E$1315, Y$1)</f>
        <v>34</v>
      </c>
      <c r="Z178" s="2">
        <f>SUMIFS(DataRegularSeason20242025!$AA$3:$AA$1315,DataRegularSeason20242025!$B$3:$B$1315, "&lt;=" &amp; $A178, DataRegularSeason20242025!$D$3:$D$1315, Z$1)+SUMIFS(DataRegularSeason20242025!$AB$3:$AB$1315,DataRegularSeason20242025!$B$3:$B$1315, "&lt;=" &amp; $A178, DataRegularSeason20242025!$E$3:$E$1315, Z$1)</f>
        <v>50</v>
      </c>
      <c r="AA178" s="2">
        <f>SUMIFS(DataRegularSeason20242025!$AA$3:$AA$1315,DataRegularSeason20242025!$B$3:$B$1315, "&lt;=" &amp; $A178, DataRegularSeason20242025!$D$3:$D$1315, AA$1)+SUMIFS(DataRegularSeason20242025!$AB$3:$AB$1315,DataRegularSeason20242025!$B$3:$B$1315, "&lt;=" &amp; $A178, DataRegularSeason20242025!$E$3:$E$1315, AA$1)</f>
        <v>53</v>
      </c>
      <c r="AB178" s="2">
        <f>SUMIFS(DataRegularSeason20242025!$AA$3:$AA$1315,DataRegularSeason20242025!$B$3:$B$1315, "&lt;=" &amp; $A178, DataRegularSeason20242025!$D$3:$D$1315, AB$1)+SUMIFS(DataRegularSeason20242025!$AB$3:$AB$1315,DataRegularSeason20242025!$B$3:$B$1315, "&lt;=" &amp; $A178, DataRegularSeason20242025!$E$3:$E$1315, AB$1)</f>
        <v>60</v>
      </c>
      <c r="AC178" s="2">
        <f>SUMIFS(DataRegularSeason20242025!$AA$3:$AA$1315,DataRegularSeason20242025!$B$3:$B$1315, "&lt;=" &amp; $A178, DataRegularSeason20242025!$D$3:$D$1315, AC$1)+SUMIFS(DataRegularSeason20242025!$AB$3:$AB$1315,DataRegularSeason20242025!$B$3:$B$1315, "&lt;=" &amp; $A178, DataRegularSeason20242025!$E$3:$E$1315, AC$1)</f>
        <v>47</v>
      </c>
      <c r="AD178" s="2">
        <f>SUMIFS(DataRegularSeason20242025!$AA$3:$AA$1315,DataRegularSeason20242025!$B$3:$B$1315, "&lt;=" &amp; $A178, DataRegularSeason20242025!$D$3:$D$1315, AD$1)+SUMIFS(DataRegularSeason20242025!$AB$3:$AB$1315,DataRegularSeason20242025!$B$3:$B$1315, "&lt;=" &amp; $A178, DataRegularSeason20242025!$E$3:$E$1315, AD$1)</f>
        <v>50</v>
      </c>
      <c r="AE178" s="2">
        <f>SUMIFS(DataRegularSeason20242025!$AA$3:$AA$1315,DataRegularSeason20242025!$B$3:$B$1315, "&lt;=" &amp; $A178, DataRegularSeason20242025!$D$3:$D$1315, AE$1)+SUMIFS(DataRegularSeason20242025!$AB$3:$AB$1315,DataRegularSeason20242025!$B$3:$B$1315, "&lt;=" &amp; $A178, DataRegularSeason20242025!$E$3:$E$1315, AE$1)</f>
        <v>62</v>
      </c>
      <c r="AF178" s="2">
        <f>SUMIFS(DataRegularSeason20242025!$AA$3:$AA$1315,DataRegularSeason20242025!$B$3:$B$1315, "&lt;=" &amp; $A178, DataRegularSeason20242025!$D$3:$D$1315, AF$1)+SUMIFS(DataRegularSeason20242025!$AB$3:$AB$1315,DataRegularSeason20242025!$B$3:$B$1315, "&lt;=" &amp; $A178, DataRegularSeason20242025!$E$3:$E$1315, AF$1)</f>
        <v>65</v>
      </c>
      <c r="AG178" s="2">
        <f>SUMIFS(DataRegularSeason20242025!$AA$3:$AA$1315,DataRegularSeason20242025!$B$3:$B$1315, "&lt;=" &amp; $A178, DataRegularSeason20242025!$D$3:$D$1315, AG$1)+SUMIFS(DataRegularSeason20242025!$AB$3:$AB$1315,DataRegularSeason20242025!$B$3:$B$1315, "&lt;=" &amp; $A178, DataRegularSeason20242025!$E$3:$E$1315, AG$1)</f>
        <v>67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42</v>
      </c>
      <c r="C179" s="2">
        <f>SUMIFS(DataRegularSeason20242025!$AA$3:$AA$1315,DataRegularSeason20242025!$B$3:$B$1315, "&lt;=" &amp; $A179, DataRegularSeason20242025!$D$3:$D$1315, C$1)+SUMIFS(DataRegularSeason20242025!$AB$3:$AB$1315,DataRegularSeason20242025!$B$3:$B$1315, "&lt;=" &amp; $A179, DataRegularSeason20242025!$E$3:$E$1315, C$1)</f>
        <v>52</v>
      </c>
      <c r="D179" s="2">
        <f>SUMIFS(DataRegularSeason20242025!$AA$3:$AA$1315,DataRegularSeason20242025!$B$3:$B$1315, "&lt;=" &amp; $A179, DataRegularSeason20242025!$D$3:$D$1315, D$1)+SUMIFS(DataRegularSeason20242025!$AB$3:$AB$1315,DataRegularSeason20242025!$B$3:$B$1315, "&lt;=" &amp; $A179, DataRegularSeason20242025!$E$3:$E$1315, D$1)</f>
        <v>39</v>
      </c>
      <c r="E179" s="2">
        <f>SUMIFS(DataRegularSeason20242025!$AA$3:$AA$1315,DataRegularSeason20242025!$B$3:$B$1315, "&lt;=" &amp; $A179, DataRegularSeason20242025!$D$3:$D$1315, E$1)+SUMIFS(DataRegularSeason20242025!$AB$3:$AB$1315,DataRegularSeason20242025!$B$3:$B$1315, "&lt;=" &amp; $A179, DataRegularSeason20242025!$E$3:$E$1315, E$1)</f>
        <v>59</v>
      </c>
      <c r="F179" s="2">
        <f>SUMIFS(DataRegularSeason20242025!$AA$3:$AA$1315,DataRegularSeason20242025!$B$3:$B$1315, "&lt;=" &amp; $A179, DataRegularSeason20242025!$D$3:$D$1315, F$1)+SUMIFS(DataRegularSeason20242025!$AB$3:$AB$1315,DataRegularSeason20242025!$B$3:$B$1315, "&lt;=" &amp; $A179, DataRegularSeason20242025!$E$3:$E$1315, F$1)</f>
        <v>51</v>
      </c>
      <c r="G179" s="2">
        <f>SUMIFS(DataRegularSeason20242025!$AA$3:$AA$1315,DataRegularSeason20242025!$B$3:$B$1315, "&lt;=" &amp; $A179, DataRegularSeason20242025!$D$3:$D$1315, G$1)+SUMIFS(DataRegularSeason20242025!$AB$3:$AB$1315,DataRegularSeason20242025!$B$3:$B$1315, "&lt;=" &amp; $A179, DataRegularSeason20242025!$E$3:$E$1315, G$1)</f>
        <v>51</v>
      </c>
      <c r="H179" s="2">
        <f>SUMIFS(DataRegularSeason20242025!$AA$3:$AA$1315,DataRegularSeason20242025!$B$3:$B$1315, "&lt;=" &amp; $A179, DataRegularSeason20242025!$D$3:$D$1315, H$1)+SUMIFS(DataRegularSeason20242025!$AB$3:$AB$1315,DataRegularSeason20242025!$B$3:$B$1315, "&lt;=" &amp; $A179, DataRegularSeason20242025!$E$3:$E$1315, H$1)</f>
        <v>34</v>
      </c>
      <c r="I179" s="2">
        <f>SUMIFS(DataRegularSeason20242025!$AA$3:$AA$1315,DataRegularSeason20242025!$B$3:$B$1315, "&lt;=" &amp; $A179, DataRegularSeason20242025!$D$3:$D$1315, I$1)+SUMIFS(DataRegularSeason20242025!$AB$3:$AB$1315,DataRegularSeason20242025!$B$3:$B$1315, "&lt;=" &amp; $A179, DataRegularSeason20242025!$E$3:$E$1315, I$1)</f>
        <v>57</v>
      </c>
      <c r="J179" s="2">
        <f>SUMIFS(DataRegularSeason20242025!$AA$3:$AA$1315,DataRegularSeason20242025!$B$3:$B$1315, "&lt;=" &amp; $A179, DataRegularSeason20242025!$D$3:$D$1315, J$1)+SUMIFS(DataRegularSeason20242025!$AB$3:$AB$1315,DataRegularSeason20242025!$B$3:$B$1315, "&lt;=" &amp; $A179, DataRegularSeason20242025!$E$3:$E$1315, J$1)</f>
        <v>59</v>
      </c>
      <c r="K179" s="2">
        <f>SUMIFS(DataRegularSeason20242025!$AA$3:$AA$1315,DataRegularSeason20242025!$B$3:$B$1315, "&lt;=" &amp; $A179, DataRegularSeason20242025!$D$3:$D$1315, K$1)+SUMIFS(DataRegularSeason20242025!$AB$3:$AB$1315,DataRegularSeason20242025!$B$3:$B$1315, "&lt;=" &amp; $A179, DataRegularSeason20242025!$E$3:$E$1315, K$1)</f>
        <v>47</v>
      </c>
      <c r="L179" s="2">
        <f>SUMIFS(DataRegularSeason20242025!$AA$3:$AA$1315,DataRegularSeason20242025!$B$3:$B$1315, "&lt;=" &amp; $A179, DataRegularSeason20242025!$D$3:$D$1315, L$1)+SUMIFS(DataRegularSeason20242025!$AB$3:$AB$1315,DataRegularSeason20242025!$B$3:$B$1315, "&lt;=" &amp; $A179, DataRegularSeason20242025!$E$3:$E$1315, L$1)</f>
        <v>61</v>
      </c>
      <c r="M179" s="2">
        <f>SUMIFS(DataRegularSeason20242025!$AA$3:$AA$1315,DataRegularSeason20242025!$B$3:$B$1315, "&lt;=" &amp; $A179, DataRegularSeason20242025!$D$3:$D$1315, M$1)+SUMIFS(DataRegularSeason20242025!$AB$3:$AB$1315,DataRegularSeason20242025!$B$3:$B$1315, "&lt;=" &amp; $A179, DataRegularSeason20242025!$E$3:$E$1315, M$1)</f>
        <v>57</v>
      </c>
      <c r="N179" s="2">
        <f>SUMIFS(DataRegularSeason20242025!$AA$3:$AA$1315,DataRegularSeason20242025!$B$3:$B$1315, "&lt;=" &amp; $A179, DataRegularSeason20242025!$D$3:$D$1315, N$1)+SUMIFS(DataRegularSeason20242025!$AB$3:$AB$1315,DataRegularSeason20242025!$B$3:$B$1315, "&lt;=" &amp; $A179, DataRegularSeason20242025!$E$3:$E$1315, N$1)</f>
        <v>55</v>
      </c>
      <c r="O179" s="2">
        <f>SUMIFS(DataRegularSeason20242025!$AA$3:$AA$1315,DataRegularSeason20242025!$B$3:$B$1315, "&lt;=" &amp; $A179, DataRegularSeason20242025!$D$3:$D$1315, O$1)+SUMIFS(DataRegularSeason20242025!$AB$3:$AB$1315,DataRegularSeason20242025!$B$3:$B$1315, "&lt;=" &amp; $A179, DataRegularSeason20242025!$E$3:$E$1315, O$1)</f>
        <v>60</v>
      </c>
      <c r="P179" s="2">
        <f>SUMIFS(DataRegularSeason20242025!$AA$3:$AA$1315,DataRegularSeason20242025!$B$3:$B$1315, "&lt;=" &amp; $A179, DataRegularSeason20242025!$D$3:$D$1315, P$1)+SUMIFS(DataRegularSeason20242025!$AB$3:$AB$1315,DataRegularSeason20242025!$B$3:$B$1315, "&lt;=" &amp; $A179, DataRegularSeason20242025!$E$3:$E$1315, P$1)</f>
        <v>52</v>
      </c>
      <c r="Q179" s="2">
        <f>SUMIFS(DataRegularSeason20242025!$AA$3:$AA$1315,DataRegularSeason20242025!$B$3:$B$1315, "&lt;=" &amp; $A179, DataRegularSeason20242025!$D$3:$D$1315, Q$1)+SUMIFS(DataRegularSeason20242025!$AB$3:$AB$1315,DataRegularSeason20242025!$B$3:$B$1315, "&lt;=" &amp; $A179, DataRegularSeason20242025!$E$3:$E$1315, Q$1)</f>
        <v>58</v>
      </c>
      <c r="R179" s="2">
        <f>SUMIFS(DataRegularSeason20242025!$AA$3:$AA$1315,DataRegularSeason20242025!$B$3:$B$1315, "&lt;=" &amp; $A179, DataRegularSeason20242025!$D$3:$D$1315, R$1)+SUMIFS(DataRegularSeason20242025!$AB$3:$AB$1315,DataRegularSeason20242025!$B$3:$B$1315, "&lt;=" &amp; $A179, DataRegularSeason20242025!$E$3:$E$1315, R$1)</f>
        <v>41</v>
      </c>
      <c r="S179" s="2">
        <f>SUMIFS(DataRegularSeason20242025!$AA$3:$AA$1315,DataRegularSeason20242025!$B$3:$B$1315, "&lt;=" &amp; $A179, DataRegularSeason20242025!$D$3:$D$1315, S$1)+SUMIFS(DataRegularSeason20242025!$AB$3:$AB$1315,DataRegularSeason20242025!$B$3:$B$1315, "&lt;=" &amp; $A179, DataRegularSeason20242025!$E$3:$E$1315, S$1)</f>
        <v>45</v>
      </c>
      <c r="T179" s="2">
        <f>SUMIFS(DataRegularSeason20242025!$AA$3:$AA$1315,DataRegularSeason20242025!$B$3:$B$1315, "&lt;=" &amp; $A179, DataRegularSeason20242025!$D$3:$D$1315, T$1)+SUMIFS(DataRegularSeason20242025!$AB$3:$AB$1315,DataRegularSeason20242025!$B$3:$B$1315, "&lt;=" &amp; $A179, DataRegularSeason20242025!$E$3:$E$1315, T$1)</f>
        <v>50</v>
      </c>
      <c r="U179" s="2">
        <f>SUMIFS(DataRegularSeason20242025!$AA$3:$AA$1315,DataRegularSeason20242025!$B$3:$B$1315, "&lt;=" &amp; $A179, DataRegularSeason20242025!$D$3:$D$1315, U$1)+SUMIFS(DataRegularSeason20242025!$AB$3:$AB$1315,DataRegularSeason20242025!$B$3:$B$1315, "&lt;=" &amp; $A179, DataRegularSeason20242025!$E$3:$E$1315, U$1)</f>
        <v>52</v>
      </c>
      <c r="V179" s="2">
        <f>SUMIFS(DataRegularSeason20242025!$AA$3:$AA$1315,DataRegularSeason20242025!$B$3:$B$1315, "&lt;=" &amp; $A179, DataRegularSeason20242025!$D$3:$D$1315, V$1)+SUMIFS(DataRegularSeason20242025!$AB$3:$AB$1315,DataRegularSeason20242025!$B$3:$B$1315, "&lt;=" &amp; $A179, DataRegularSeason20242025!$E$3:$E$1315, V$1)</f>
        <v>50</v>
      </c>
      <c r="W179" s="2">
        <f>SUMIFS(DataRegularSeason20242025!$AA$3:$AA$1315,DataRegularSeason20242025!$B$3:$B$1315, "&lt;=" &amp; $A179, DataRegularSeason20242025!$D$3:$D$1315, W$1)+SUMIFS(DataRegularSeason20242025!$AB$3:$AB$1315,DataRegularSeason20242025!$B$3:$B$1315, "&lt;=" &amp; $A179, DataRegularSeason20242025!$E$3:$E$1315, W$1)</f>
        <v>48</v>
      </c>
      <c r="X179" s="2">
        <f>SUMIFS(DataRegularSeason20242025!$AA$3:$AA$1315,DataRegularSeason20242025!$B$3:$B$1315, "&lt;=" &amp; $A179, DataRegularSeason20242025!$D$3:$D$1315, X$1)+SUMIFS(DataRegularSeason20242025!$AB$3:$AB$1315,DataRegularSeason20242025!$B$3:$B$1315, "&lt;=" &amp; $A179, DataRegularSeason20242025!$E$3:$E$1315, X$1)</f>
        <v>45</v>
      </c>
      <c r="Y179" s="2">
        <f>SUMIFS(DataRegularSeason20242025!$AA$3:$AA$1315,DataRegularSeason20242025!$B$3:$B$1315, "&lt;=" &amp; $A179, DataRegularSeason20242025!$D$3:$D$1315, Y$1)+SUMIFS(DataRegularSeason20242025!$AB$3:$AB$1315,DataRegularSeason20242025!$B$3:$B$1315, "&lt;=" &amp; $A179, DataRegularSeason20242025!$E$3:$E$1315, Y$1)</f>
        <v>34</v>
      </c>
      <c r="Z179" s="2">
        <f>SUMIFS(DataRegularSeason20242025!$AA$3:$AA$1315,DataRegularSeason20242025!$B$3:$B$1315, "&lt;=" &amp; $A179, DataRegularSeason20242025!$D$3:$D$1315, Z$1)+SUMIFS(DataRegularSeason20242025!$AB$3:$AB$1315,DataRegularSeason20242025!$B$3:$B$1315, "&lt;=" &amp; $A179, DataRegularSeason20242025!$E$3:$E$1315, Z$1)</f>
        <v>50</v>
      </c>
      <c r="AA179" s="2">
        <f>SUMIFS(DataRegularSeason20242025!$AA$3:$AA$1315,DataRegularSeason20242025!$B$3:$B$1315, "&lt;=" &amp; $A179, DataRegularSeason20242025!$D$3:$D$1315, AA$1)+SUMIFS(DataRegularSeason20242025!$AB$3:$AB$1315,DataRegularSeason20242025!$B$3:$B$1315, "&lt;=" &amp; $A179, DataRegularSeason20242025!$E$3:$E$1315, AA$1)</f>
        <v>53</v>
      </c>
      <c r="AB179" s="2">
        <f>SUMIFS(DataRegularSeason20242025!$AA$3:$AA$1315,DataRegularSeason20242025!$B$3:$B$1315, "&lt;=" &amp; $A179, DataRegularSeason20242025!$D$3:$D$1315, AB$1)+SUMIFS(DataRegularSeason20242025!$AB$3:$AB$1315,DataRegularSeason20242025!$B$3:$B$1315, "&lt;=" &amp; $A179, DataRegularSeason20242025!$E$3:$E$1315, AB$1)</f>
        <v>60</v>
      </c>
      <c r="AC179" s="2">
        <f>SUMIFS(DataRegularSeason20242025!$AA$3:$AA$1315,DataRegularSeason20242025!$B$3:$B$1315, "&lt;=" &amp; $A179, DataRegularSeason20242025!$D$3:$D$1315, AC$1)+SUMIFS(DataRegularSeason20242025!$AB$3:$AB$1315,DataRegularSeason20242025!$B$3:$B$1315, "&lt;=" &amp; $A179, DataRegularSeason20242025!$E$3:$E$1315, AC$1)</f>
        <v>47</v>
      </c>
      <c r="AD179" s="2">
        <f>SUMIFS(DataRegularSeason20242025!$AA$3:$AA$1315,DataRegularSeason20242025!$B$3:$B$1315, "&lt;=" &amp; $A179, DataRegularSeason20242025!$D$3:$D$1315, AD$1)+SUMIFS(DataRegularSeason20242025!$AB$3:$AB$1315,DataRegularSeason20242025!$B$3:$B$1315, "&lt;=" &amp; $A179, DataRegularSeason20242025!$E$3:$E$1315, AD$1)</f>
        <v>50</v>
      </c>
      <c r="AE179" s="2">
        <f>SUMIFS(DataRegularSeason20242025!$AA$3:$AA$1315,DataRegularSeason20242025!$B$3:$B$1315, "&lt;=" &amp; $A179, DataRegularSeason20242025!$D$3:$D$1315, AE$1)+SUMIFS(DataRegularSeason20242025!$AB$3:$AB$1315,DataRegularSeason20242025!$B$3:$B$1315, "&lt;=" &amp; $A179, DataRegularSeason20242025!$E$3:$E$1315, AE$1)</f>
        <v>62</v>
      </c>
      <c r="AF179" s="2">
        <f>SUMIFS(DataRegularSeason20242025!$AA$3:$AA$1315,DataRegularSeason20242025!$B$3:$B$1315, "&lt;=" &amp; $A179, DataRegularSeason20242025!$D$3:$D$1315, AF$1)+SUMIFS(DataRegularSeason20242025!$AB$3:$AB$1315,DataRegularSeason20242025!$B$3:$B$1315, "&lt;=" &amp; $A179, DataRegularSeason20242025!$E$3:$E$1315, AF$1)</f>
        <v>65</v>
      </c>
      <c r="AG179" s="2">
        <f>SUMIFS(DataRegularSeason20242025!$AA$3:$AA$1315,DataRegularSeason20242025!$B$3:$B$1315, "&lt;=" &amp; $A179, DataRegularSeason20242025!$D$3:$D$1315, AG$1)+SUMIFS(DataRegularSeason20242025!$AB$3:$AB$1315,DataRegularSeason20242025!$B$3:$B$1315, "&lt;=" &amp; $A179, DataRegularSeason20242025!$E$3:$E$1315, AG$1)</f>
        <v>67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42</v>
      </c>
      <c r="C180" s="2">
        <f>SUMIFS(DataRegularSeason20242025!$AA$3:$AA$1315,DataRegularSeason20242025!$B$3:$B$1315, "&lt;=" &amp; $A180, DataRegularSeason20242025!$D$3:$D$1315, C$1)+SUMIFS(DataRegularSeason20242025!$AB$3:$AB$1315,DataRegularSeason20242025!$B$3:$B$1315, "&lt;=" &amp; $A180, DataRegularSeason20242025!$E$3:$E$1315, C$1)</f>
        <v>52</v>
      </c>
      <c r="D180" s="2">
        <f>SUMIFS(DataRegularSeason20242025!$AA$3:$AA$1315,DataRegularSeason20242025!$B$3:$B$1315, "&lt;=" &amp; $A180, DataRegularSeason20242025!$D$3:$D$1315, D$1)+SUMIFS(DataRegularSeason20242025!$AB$3:$AB$1315,DataRegularSeason20242025!$B$3:$B$1315, "&lt;=" &amp; $A180, DataRegularSeason20242025!$E$3:$E$1315, D$1)</f>
        <v>39</v>
      </c>
      <c r="E180" s="2">
        <f>SUMIFS(DataRegularSeason20242025!$AA$3:$AA$1315,DataRegularSeason20242025!$B$3:$B$1315, "&lt;=" &amp; $A180, DataRegularSeason20242025!$D$3:$D$1315, E$1)+SUMIFS(DataRegularSeason20242025!$AB$3:$AB$1315,DataRegularSeason20242025!$B$3:$B$1315, "&lt;=" &amp; $A180, DataRegularSeason20242025!$E$3:$E$1315, E$1)</f>
        <v>59</v>
      </c>
      <c r="F180" s="2">
        <f>SUMIFS(DataRegularSeason20242025!$AA$3:$AA$1315,DataRegularSeason20242025!$B$3:$B$1315, "&lt;=" &amp; $A180, DataRegularSeason20242025!$D$3:$D$1315, F$1)+SUMIFS(DataRegularSeason20242025!$AB$3:$AB$1315,DataRegularSeason20242025!$B$3:$B$1315, "&lt;=" &amp; $A180, DataRegularSeason20242025!$E$3:$E$1315, F$1)</f>
        <v>51</v>
      </c>
      <c r="G180" s="2">
        <f>SUMIFS(DataRegularSeason20242025!$AA$3:$AA$1315,DataRegularSeason20242025!$B$3:$B$1315, "&lt;=" &amp; $A180, DataRegularSeason20242025!$D$3:$D$1315, G$1)+SUMIFS(DataRegularSeason20242025!$AB$3:$AB$1315,DataRegularSeason20242025!$B$3:$B$1315, "&lt;=" &amp; $A180, DataRegularSeason20242025!$E$3:$E$1315, G$1)</f>
        <v>51</v>
      </c>
      <c r="H180" s="2">
        <f>SUMIFS(DataRegularSeason20242025!$AA$3:$AA$1315,DataRegularSeason20242025!$B$3:$B$1315, "&lt;=" &amp; $A180, DataRegularSeason20242025!$D$3:$D$1315, H$1)+SUMIFS(DataRegularSeason20242025!$AB$3:$AB$1315,DataRegularSeason20242025!$B$3:$B$1315, "&lt;=" &amp; $A180, DataRegularSeason20242025!$E$3:$E$1315, H$1)</f>
        <v>34</v>
      </c>
      <c r="I180" s="2">
        <f>SUMIFS(DataRegularSeason20242025!$AA$3:$AA$1315,DataRegularSeason20242025!$B$3:$B$1315, "&lt;=" &amp; $A180, DataRegularSeason20242025!$D$3:$D$1315, I$1)+SUMIFS(DataRegularSeason20242025!$AB$3:$AB$1315,DataRegularSeason20242025!$B$3:$B$1315, "&lt;=" &amp; $A180, DataRegularSeason20242025!$E$3:$E$1315, I$1)</f>
        <v>57</v>
      </c>
      <c r="J180" s="2">
        <f>SUMIFS(DataRegularSeason20242025!$AA$3:$AA$1315,DataRegularSeason20242025!$B$3:$B$1315, "&lt;=" &amp; $A180, DataRegularSeason20242025!$D$3:$D$1315, J$1)+SUMIFS(DataRegularSeason20242025!$AB$3:$AB$1315,DataRegularSeason20242025!$B$3:$B$1315, "&lt;=" &amp; $A180, DataRegularSeason20242025!$E$3:$E$1315, J$1)</f>
        <v>59</v>
      </c>
      <c r="K180" s="2">
        <f>SUMIFS(DataRegularSeason20242025!$AA$3:$AA$1315,DataRegularSeason20242025!$B$3:$B$1315, "&lt;=" &amp; $A180, DataRegularSeason20242025!$D$3:$D$1315, K$1)+SUMIFS(DataRegularSeason20242025!$AB$3:$AB$1315,DataRegularSeason20242025!$B$3:$B$1315, "&lt;=" &amp; $A180, DataRegularSeason20242025!$E$3:$E$1315, K$1)</f>
        <v>47</v>
      </c>
      <c r="L180" s="2">
        <f>SUMIFS(DataRegularSeason20242025!$AA$3:$AA$1315,DataRegularSeason20242025!$B$3:$B$1315, "&lt;=" &amp; $A180, DataRegularSeason20242025!$D$3:$D$1315, L$1)+SUMIFS(DataRegularSeason20242025!$AB$3:$AB$1315,DataRegularSeason20242025!$B$3:$B$1315, "&lt;=" &amp; $A180, DataRegularSeason20242025!$E$3:$E$1315, L$1)</f>
        <v>61</v>
      </c>
      <c r="M180" s="2">
        <f>SUMIFS(DataRegularSeason20242025!$AA$3:$AA$1315,DataRegularSeason20242025!$B$3:$B$1315, "&lt;=" &amp; $A180, DataRegularSeason20242025!$D$3:$D$1315, M$1)+SUMIFS(DataRegularSeason20242025!$AB$3:$AB$1315,DataRegularSeason20242025!$B$3:$B$1315, "&lt;=" &amp; $A180, DataRegularSeason20242025!$E$3:$E$1315, M$1)</f>
        <v>57</v>
      </c>
      <c r="N180" s="2">
        <f>SUMIFS(DataRegularSeason20242025!$AA$3:$AA$1315,DataRegularSeason20242025!$B$3:$B$1315, "&lt;=" &amp; $A180, DataRegularSeason20242025!$D$3:$D$1315, N$1)+SUMIFS(DataRegularSeason20242025!$AB$3:$AB$1315,DataRegularSeason20242025!$B$3:$B$1315, "&lt;=" &amp; $A180, DataRegularSeason20242025!$E$3:$E$1315, N$1)</f>
        <v>55</v>
      </c>
      <c r="O180" s="2">
        <f>SUMIFS(DataRegularSeason20242025!$AA$3:$AA$1315,DataRegularSeason20242025!$B$3:$B$1315, "&lt;=" &amp; $A180, DataRegularSeason20242025!$D$3:$D$1315, O$1)+SUMIFS(DataRegularSeason20242025!$AB$3:$AB$1315,DataRegularSeason20242025!$B$3:$B$1315, "&lt;=" &amp; $A180, DataRegularSeason20242025!$E$3:$E$1315, O$1)</f>
        <v>60</v>
      </c>
      <c r="P180" s="2">
        <f>SUMIFS(DataRegularSeason20242025!$AA$3:$AA$1315,DataRegularSeason20242025!$B$3:$B$1315, "&lt;=" &amp; $A180, DataRegularSeason20242025!$D$3:$D$1315, P$1)+SUMIFS(DataRegularSeason20242025!$AB$3:$AB$1315,DataRegularSeason20242025!$B$3:$B$1315, "&lt;=" &amp; $A180, DataRegularSeason20242025!$E$3:$E$1315, P$1)</f>
        <v>52</v>
      </c>
      <c r="Q180" s="2">
        <f>SUMIFS(DataRegularSeason20242025!$AA$3:$AA$1315,DataRegularSeason20242025!$B$3:$B$1315, "&lt;=" &amp; $A180, DataRegularSeason20242025!$D$3:$D$1315, Q$1)+SUMIFS(DataRegularSeason20242025!$AB$3:$AB$1315,DataRegularSeason20242025!$B$3:$B$1315, "&lt;=" &amp; $A180, DataRegularSeason20242025!$E$3:$E$1315, Q$1)</f>
        <v>58</v>
      </c>
      <c r="R180" s="2">
        <f>SUMIFS(DataRegularSeason20242025!$AA$3:$AA$1315,DataRegularSeason20242025!$B$3:$B$1315, "&lt;=" &amp; $A180, DataRegularSeason20242025!$D$3:$D$1315, R$1)+SUMIFS(DataRegularSeason20242025!$AB$3:$AB$1315,DataRegularSeason20242025!$B$3:$B$1315, "&lt;=" &amp; $A180, DataRegularSeason20242025!$E$3:$E$1315, R$1)</f>
        <v>41</v>
      </c>
      <c r="S180" s="2">
        <f>SUMIFS(DataRegularSeason20242025!$AA$3:$AA$1315,DataRegularSeason20242025!$B$3:$B$1315, "&lt;=" &amp; $A180, DataRegularSeason20242025!$D$3:$D$1315, S$1)+SUMIFS(DataRegularSeason20242025!$AB$3:$AB$1315,DataRegularSeason20242025!$B$3:$B$1315, "&lt;=" &amp; $A180, DataRegularSeason20242025!$E$3:$E$1315, S$1)</f>
        <v>45</v>
      </c>
      <c r="T180" s="2">
        <f>SUMIFS(DataRegularSeason20242025!$AA$3:$AA$1315,DataRegularSeason20242025!$B$3:$B$1315, "&lt;=" &amp; $A180, DataRegularSeason20242025!$D$3:$D$1315, T$1)+SUMIFS(DataRegularSeason20242025!$AB$3:$AB$1315,DataRegularSeason20242025!$B$3:$B$1315, "&lt;=" &amp; $A180, DataRegularSeason20242025!$E$3:$E$1315, T$1)</f>
        <v>50</v>
      </c>
      <c r="U180" s="2">
        <f>SUMIFS(DataRegularSeason20242025!$AA$3:$AA$1315,DataRegularSeason20242025!$B$3:$B$1315, "&lt;=" &amp; $A180, DataRegularSeason20242025!$D$3:$D$1315, U$1)+SUMIFS(DataRegularSeason20242025!$AB$3:$AB$1315,DataRegularSeason20242025!$B$3:$B$1315, "&lt;=" &amp; $A180, DataRegularSeason20242025!$E$3:$E$1315, U$1)</f>
        <v>52</v>
      </c>
      <c r="V180" s="2">
        <f>SUMIFS(DataRegularSeason20242025!$AA$3:$AA$1315,DataRegularSeason20242025!$B$3:$B$1315, "&lt;=" &amp; $A180, DataRegularSeason20242025!$D$3:$D$1315, V$1)+SUMIFS(DataRegularSeason20242025!$AB$3:$AB$1315,DataRegularSeason20242025!$B$3:$B$1315, "&lt;=" &amp; $A180, DataRegularSeason20242025!$E$3:$E$1315, V$1)</f>
        <v>50</v>
      </c>
      <c r="W180" s="2">
        <f>SUMIFS(DataRegularSeason20242025!$AA$3:$AA$1315,DataRegularSeason20242025!$B$3:$B$1315, "&lt;=" &amp; $A180, DataRegularSeason20242025!$D$3:$D$1315, W$1)+SUMIFS(DataRegularSeason20242025!$AB$3:$AB$1315,DataRegularSeason20242025!$B$3:$B$1315, "&lt;=" &amp; $A180, DataRegularSeason20242025!$E$3:$E$1315, W$1)</f>
        <v>48</v>
      </c>
      <c r="X180" s="2">
        <f>SUMIFS(DataRegularSeason20242025!$AA$3:$AA$1315,DataRegularSeason20242025!$B$3:$B$1315, "&lt;=" &amp; $A180, DataRegularSeason20242025!$D$3:$D$1315, X$1)+SUMIFS(DataRegularSeason20242025!$AB$3:$AB$1315,DataRegularSeason20242025!$B$3:$B$1315, "&lt;=" &amp; $A180, DataRegularSeason20242025!$E$3:$E$1315, X$1)</f>
        <v>45</v>
      </c>
      <c r="Y180" s="2">
        <f>SUMIFS(DataRegularSeason20242025!$AA$3:$AA$1315,DataRegularSeason20242025!$B$3:$B$1315, "&lt;=" &amp; $A180, DataRegularSeason20242025!$D$3:$D$1315, Y$1)+SUMIFS(DataRegularSeason20242025!$AB$3:$AB$1315,DataRegularSeason20242025!$B$3:$B$1315, "&lt;=" &amp; $A180, DataRegularSeason20242025!$E$3:$E$1315, Y$1)</f>
        <v>34</v>
      </c>
      <c r="Z180" s="2">
        <f>SUMIFS(DataRegularSeason20242025!$AA$3:$AA$1315,DataRegularSeason20242025!$B$3:$B$1315, "&lt;=" &amp; $A180, DataRegularSeason20242025!$D$3:$D$1315, Z$1)+SUMIFS(DataRegularSeason20242025!$AB$3:$AB$1315,DataRegularSeason20242025!$B$3:$B$1315, "&lt;=" &amp; $A180, DataRegularSeason20242025!$E$3:$E$1315, Z$1)</f>
        <v>50</v>
      </c>
      <c r="AA180" s="2">
        <f>SUMIFS(DataRegularSeason20242025!$AA$3:$AA$1315,DataRegularSeason20242025!$B$3:$B$1315, "&lt;=" &amp; $A180, DataRegularSeason20242025!$D$3:$D$1315, AA$1)+SUMIFS(DataRegularSeason20242025!$AB$3:$AB$1315,DataRegularSeason20242025!$B$3:$B$1315, "&lt;=" &amp; $A180, DataRegularSeason20242025!$E$3:$E$1315, AA$1)</f>
        <v>53</v>
      </c>
      <c r="AB180" s="2">
        <f>SUMIFS(DataRegularSeason20242025!$AA$3:$AA$1315,DataRegularSeason20242025!$B$3:$B$1315, "&lt;=" &amp; $A180, DataRegularSeason20242025!$D$3:$D$1315, AB$1)+SUMIFS(DataRegularSeason20242025!$AB$3:$AB$1315,DataRegularSeason20242025!$B$3:$B$1315, "&lt;=" &amp; $A180, DataRegularSeason20242025!$E$3:$E$1315, AB$1)</f>
        <v>60</v>
      </c>
      <c r="AC180" s="2">
        <f>SUMIFS(DataRegularSeason20242025!$AA$3:$AA$1315,DataRegularSeason20242025!$B$3:$B$1315, "&lt;=" &amp; $A180, DataRegularSeason20242025!$D$3:$D$1315, AC$1)+SUMIFS(DataRegularSeason20242025!$AB$3:$AB$1315,DataRegularSeason20242025!$B$3:$B$1315, "&lt;=" &amp; $A180, DataRegularSeason20242025!$E$3:$E$1315, AC$1)</f>
        <v>47</v>
      </c>
      <c r="AD180" s="2">
        <f>SUMIFS(DataRegularSeason20242025!$AA$3:$AA$1315,DataRegularSeason20242025!$B$3:$B$1315, "&lt;=" &amp; $A180, DataRegularSeason20242025!$D$3:$D$1315, AD$1)+SUMIFS(DataRegularSeason20242025!$AB$3:$AB$1315,DataRegularSeason20242025!$B$3:$B$1315, "&lt;=" &amp; $A180, DataRegularSeason20242025!$E$3:$E$1315, AD$1)</f>
        <v>50</v>
      </c>
      <c r="AE180" s="2">
        <f>SUMIFS(DataRegularSeason20242025!$AA$3:$AA$1315,DataRegularSeason20242025!$B$3:$B$1315, "&lt;=" &amp; $A180, DataRegularSeason20242025!$D$3:$D$1315, AE$1)+SUMIFS(DataRegularSeason20242025!$AB$3:$AB$1315,DataRegularSeason20242025!$B$3:$B$1315, "&lt;=" &amp; $A180, DataRegularSeason20242025!$E$3:$E$1315, AE$1)</f>
        <v>62</v>
      </c>
      <c r="AF180" s="2">
        <f>SUMIFS(DataRegularSeason20242025!$AA$3:$AA$1315,DataRegularSeason20242025!$B$3:$B$1315, "&lt;=" &amp; $A180, DataRegularSeason20242025!$D$3:$D$1315, AF$1)+SUMIFS(DataRegularSeason20242025!$AB$3:$AB$1315,DataRegularSeason20242025!$B$3:$B$1315, "&lt;=" &amp; $A180, DataRegularSeason20242025!$E$3:$E$1315, AF$1)</f>
        <v>65</v>
      </c>
      <c r="AG180" s="2">
        <f>SUMIFS(DataRegularSeason20242025!$AA$3:$AA$1315,DataRegularSeason20242025!$B$3:$B$1315, "&lt;=" &amp; $A180, DataRegularSeason20242025!$D$3:$D$1315, AG$1)+SUMIFS(DataRegularSeason20242025!$AB$3:$AB$1315,DataRegularSeason20242025!$B$3:$B$1315, "&lt;=" &amp; $A180, DataRegularSeason20242025!$E$3:$E$1315, AG$1)</f>
        <v>67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42</v>
      </c>
      <c r="C181" s="2">
        <f>SUMIFS(DataRegularSeason20242025!$AA$3:$AA$1315,DataRegularSeason20242025!$B$3:$B$1315, "&lt;=" &amp; $A181, DataRegularSeason20242025!$D$3:$D$1315, C$1)+SUMIFS(DataRegularSeason20242025!$AB$3:$AB$1315,DataRegularSeason20242025!$B$3:$B$1315, "&lt;=" &amp; $A181, DataRegularSeason20242025!$E$3:$E$1315, C$1)</f>
        <v>52</v>
      </c>
      <c r="D181" s="2">
        <f>SUMIFS(DataRegularSeason20242025!$AA$3:$AA$1315,DataRegularSeason20242025!$B$3:$B$1315, "&lt;=" &amp; $A181, DataRegularSeason20242025!$D$3:$D$1315, D$1)+SUMIFS(DataRegularSeason20242025!$AB$3:$AB$1315,DataRegularSeason20242025!$B$3:$B$1315, "&lt;=" &amp; $A181, DataRegularSeason20242025!$E$3:$E$1315, D$1)</f>
        <v>39</v>
      </c>
      <c r="E181" s="2">
        <f>SUMIFS(DataRegularSeason20242025!$AA$3:$AA$1315,DataRegularSeason20242025!$B$3:$B$1315, "&lt;=" &amp; $A181, DataRegularSeason20242025!$D$3:$D$1315, E$1)+SUMIFS(DataRegularSeason20242025!$AB$3:$AB$1315,DataRegularSeason20242025!$B$3:$B$1315, "&lt;=" &amp; $A181, DataRegularSeason20242025!$E$3:$E$1315, E$1)</f>
        <v>59</v>
      </c>
      <c r="F181" s="2">
        <f>SUMIFS(DataRegularSeason20242025!$AA$3:$AA$1315,DataRegularSeason20242025!$B$3:$B$1315, "&lt;=" &amp; $A181, DataRegularSeason20242025!$D$3:$D$1315, F$1)+SUMIFS(DataRegularSeason20242025!$AB$3:$AB$1315,DataRegularSeason20242025!$B$3:$B$1315, "&lt;=" &amp; $A181, DataRegularSeason20242025!$E$3:$E$1315, F$1)</f>
        <v>51</v>
      </c>
      <c r="G181" s="2">
        <f>SUMIFS(DataRegularSeason20242025!$AA$3:$AA$1315,DataRegularSeason20242025!$B$3:$B$1315, "&lt;=" &amp; $A181, DataRegularSeason20242025!$D$3:$D$1315, G$1)+SUMIFS(DataRegularSeason20242025!$AB$3:$AB$1315,DataRegularSeason20242025!$B$3:$B$1315, "&lt;=" &amp; $A181, DataRegularSeason20242025!$E$3:$E$1315, G$1)</f>
        <v>51</v>
      </c>
      <c r="H181" s="2">
        <f>SUMIFS(DataRegularSeason20242025!$AA$3:$AA$1315,DataRegularSeason20242025!$B$3:$B$1315, "&lt;=" &amp; $A181, DataRegularSeason20242025!$D$3:$D$1315, H$1)+SUMIFS(DataRegularSeason20242025!$AB$3:$AB$1315,DataRegularSeason20242025!$B$3:$B$1315, "&lt;=" &amp; $A181, DataRegularSeason20242025!$E$3:$E$1315, H$1)</f>
        <v>34</v>
      </c>
      <c r="I181" s="2">
        <f>SUMIFS(DataRegularSeason20242025!$AA$3:$AA$1315,DataRegularSeason20242025!$B$3:$B$1315, "&lt;=" &amp; $A181, DataRegularSeason20242025!$D$3:$D$1315, I$1)+SUMIFS(DataRegularSeason20242025!$AB$3:$AB$1315,DataRegularSeason20242025!$B$3:$B$1315, "&lt;=" &amp; $A181, DataRegularSeason20242025!$E$3:$E$1315, I$1)</f>
        <v>57</v>
      </c>
      <c r="J181" s="2">
        <f>SUMIFS(DataRegularSeason20242025!$AA$3:$AA$1315,DataRegularSeason20242025!$B$3:$B$1315, "&lt;=" &amp; $A181, DataRegularSeason20242025!$D$3:$D$1315, J$1)+SUMIFS(DataRegularSeason20242025!$AB$3:$AB$1315,DataRegularSeason20242025!$B$3:$B$1315, "&lt;=" &amp; $A181, DataRegularSeason20242025!$E$3:$E$1315, J$1)</f>
        <v>59</v>
      </c>
      <c r="K181" s="2">
        <f>SUMIFS(DataRegularSeason20242025!$AA$3:$AA$1315,DataRegularSeason20242025!$B$3:$B$1315, "&lt;=" &amp; $A181, DataRegularSeason20242025!$D$3:$D$1315, K$1)+SUMIFS(DataRegularSeason20242025!$AB$3:$AB$1315,DataRegularSeason20242025!$B$3:$B$1315, "&lt;=" &amp; $A181, DataRegularSeason20242025!$E$3:$E$1315, K$1)</f>
        <v>47</v>
      </c>
      <c r="L181" s="2">
        <f>SUMIFS(DataRegularSeason20242025!$AA$3:$AA$1315,DataRegularSeason20242025!$B$3:$B$1315, "&lt;=" &amp; $A181, DataRegularSeason20242025!$D$3:$D$1315, L$1)+SUMIFS(DataRegularSeason20242025!$AB$3:$AB$1315,DataRegularSeason20242025!$B$3:$B$1315, "&lt;=" &amp; $A181, DataRegularSeason20242025!$E$3:$E$1315, L$1)</f>
        <v>61</v>
      </c>
      <c r="M181" s="2">
        <f>SUMIFS(DataRegularSeason20242025!$AA$3:$AA$1315,DataRegularSeason20242025!$B$3:$B$1315, "&lt;=" &amp; $A181, DataRegularSeason20242025!$D$3:$D$1315, M$1)+SUMIFS(DataRegularSeason20242025!$AB$3:$AB$1315,DataRegularSeason20242025!$B$3:$B$1315, "&lt;=" &amp; $A181, DataRegularSeason20242025!$E$3:$E$1315, M$1)</f>
        <v>57</v>
      </c>
      <c r="N181" s="2">
        <f>SUMIFS(DataRegularSeason20242025!$AA$3:$AA$1315,DataRegularSeason20242025!$B$3:$B$1315, "&lt;=" &amp; $A181, DataRegularSeason20242025!$D$3:$D$1315, N$1)+SUMIFS(DataRegularSeason20242025!$AB$3:$AB$1315,DataRegularSeason20242025!$B$3:$B$1315, "&lt;=" &amp; $A181, DataRegularSeason20242025!$E$3:$E$1315, N$1)</f>
        <v>55</v>
      </c>
      <c r="O181" s="2">
        <f>SUMIFS(DataRegularSeason20242025!$AA$3:$AA$1315,DataRegularSeason20242025!$B$3:$B$1315, "&lt;=" &amp; $A181, DataRegularSeason20242025!$D$3:$D$1315, O$1)+SUMIFS(DataRegularSeason20242025!$AB$3:$AB$1315,DataRegularSeason20242025!$B$3:$B$1315, "&lt;=" &amp; $A181, DataRegularSeason20242025!$E$3:$E$1315, O$1)</f>
        <v>60</v>
      </c>
      <c r="P181" s="2">
        <f>SUMIFS(DataRegularSeason20242025!$AA$3:$AA$1315,DataRegularSeason20242025!$B$3:$B$1315, "&lt;=" &amp; $A181, DataRegularSeason20242025!$D$3:$D$1315, P$1)+SUMIFS(DataRegularSeason20242025!$AB$3:$AB$1315,DataRegularSeason20242025!$B$3:$B$1315, "&lt;=" &amp; $A181, DataRegularSeason20242025!$E$3:$E$1315, P$1)</f>
        <v>52</v>
      </c>
      <c r="Q181" s="2">
        <f>SUMIFS(DataRegularSeason20242025!$AA$3:$AA$1315,DataRegularSeason20242025!$B$3:$B$1315, "&lt;=" &amp; $A181, DataRegularSeason20242025!$D$3:$D$1315, Q$1)+SUMIFS(DataRegularSeason20242025!$AB$3:$AB$1315,DataRegularSeason20242025!$B$3:$B$1315, "&lt;=" &amp; $A181, DataRegularSeason20242025!$E$3:$E$1315, Q$1)</f>
        <v>58</v>
      </c>
      <c r="R181" s="2">
        <f>SUMIFS(DataRegularSeason20242025!$AA$3:$AA$1315,DataRegularSeason20242025!$B$3:$B$1315, "&lt;=" &amp; $A181, DataRegularSeason20242025!$D$3:$D$1315, R$1)+SUMIFS(DataRegularSeason20242025!$AB$3:$AB$1315,DataRegularSeason20242025!$B$3:$B$1315, "&lt;=" &amp; $A181, DataRegularSeason20242025!$E$3:$E$1315, R$1)</f>
        <v>41</v>
      </c>
      <c r="S181" s="2">
        <f>SUMIFS(DataRegularSeason20242025!$AA$3:$AA$1315,DataRegularSeason20242025!$B$3:$B$1315, "&lt;=" &amp; $A181, DataRegularSeason20242025!$D$3:$D$1315, S$1)+SUMIFS(DataRegularSeason20242025!$AB$3:$AB$1315,DataRegularSeason20242025!$B$3:$B$1315, "&lt;=" &amp; $A181, DataRegularSeason20242025!$E$3:$E$1315, S$1)</f>
        <v>45</v>
      </c>
      <c r="T181" s="2">
        <f>SUMIFS(DataRegularSeason20242025!$AA$3:$AA$1315,DataRegularSeason20242025!$B$3:$B$1315, "&lt;=" &amp; $A181, DataRegularSeason20242025!$D$3:$D$1315, T$1)+SUMIFS(DataRegularSeason20242025!$AB$3:$AB$1315,DataRegularSeason20242025!$B$3:$B$1315, "&lt;=" &amp; $A181, DataRegularSeason20242025!$E$3:$E$1315, T$1)</f>
        <v>50</v>
      </c>
      <c r="U181" s="2">
        <f>SUMIFS(DataRegularSeason20242025!$AA$3:$AA$1315,DataRegularSeason20242025!$B$3:$B$1315, "&lt;=" &amp; $A181, DataRegularSeason20242025!$D$3:$D$1315, U$1)+SUMIFS(DataRegularSeason20242025!$AB$3:$AB$1315,DataRegularSeason20242025!$B$3:$B$1315, "&lt;=" &amp; $A181, DataRegularSeason20242025!$E$3:$E$1315, U$1)</f>
        <v>52</v>
      </c>
      <c r="V181" s="2">
        <f>SUMIFS(DataRegularSeason20242025!$AA$3:$AA$1315,DataRegularSeason20242025!$B$3:$B$1315, "&lt;=" &amp; $A181, DataRegularSeason20242025!$D$3:$D$1315, V$1)+SUMIFS(DataRegularSeason20242025!$AB$3:$AB$1315,DataRegularSeason20242025!$B$3:$B$1315, "&lt;=" &amp; $A181, DataRegularSeason20242025!$E$3:$E$1315, V$1)</f>
        <v>50</v>
      </c>
      <c r="W181" s="2">
        <f>SUMIFS(DataRegularSeason20242025!$AA$3:$AA$1315,DataRegularSeason20242025!$B$3:$B$1315, "&lt;=" &amp; $A181, DataRegularSeason20242025!$D$3:$D$1315, W$1)+SUMIFS(DataRegularSeason20242025!$AB$3:$AB$1315,DataRegularSeason20242025!$B$3:$B$1315, "&lt;=" &amp; $A181, DataRegularSeason20242025!$E$3:$E$1315, W$1)</f>
        <v>48</v>
      </c>
      <c r="X181" s="2">
        <f>SUMIFS(DataRegularSeason20242025!$AA$3:$AA$1315,DataRegularSeason20242025!$B$3:$B$1315, "&lt;=" &amp; $A181, DataRegularSeason20242025!$D$3:$D$1315, X$1)+SUMIFS(DataRegularSeason20242025!$AB$3:$AB$1315,DataRegularSeason20242025!$B$3:$B$1315, "&lt;=" &amp; $A181, DataRegularSeason20242025!$E$3:$E$1315, X$1)</f>
        <v>45</v>
      </c>
      <c r="Y181" s="2">
        <f>SUMIFS(DataRegularSeason20242025!$AA$3:$AA$1315,DataRegularSeason20242025!$B$3:$B$1315, "&lt;=" &amp; $A181, DataRegularSeason20242025!$D$3:$D$1315, Y$1)+SUMIFS(DataRegularSeason20242025!$AB$3:$AB$1315,DataRegularSeason20242025!$B$3:$B$1315, "&lt;=" &amp; $A181, DataRegularSeason20242025!$E$3:$E$1315, Y$1)</f>
        <v>34</v>
      </c>
      <c r="Z181" s="2">
        <f>SUMIFS(DataRegularSeason20242025!$AA$3:$AA$1315,DataRegularSeason20242025!$B$3:$B$1315, "&lt;=" &amp; $A181, DataRegularSeason20242025!$D$3:$D$1315, Z$1)+SUMIFS(DataRegularSeason20242025!$AB$3:$AB$1315,DataRegularSeason20242025!$B$3:$B$1315, "&lt;=" &amp; $A181, DataRegularSeason20242025!$E$3:$E$1315, Z$1)</f>
        <v>50</v>
      </c>
      <c r="AA181" s="2">
        <f>SUMIFS(DataRegularSeason20242025!$AA$3:$AA$1315,DataRegularSeason20242025!$B$3:$B$1315, "&lt;=" &amp; $A181, DataRegularSeason20242025!$D$3:$D$1315, AA$1)+SUMIFS(DataRegularSeason20242025!$AB$3:$AB$1315,DataRegularSeason20242025!$B$3:$B$1315, "&lt;=" &amp; $A181, DataRegularSeason20242025!$E$3:$E$1315, AA$1)</f>
        <v>53</v>
      </c>
      <c r="AB181" s="2">
        <f>SUMIFS(DataRegularSeason20242025!$AA$3:$AA$1315,DataRegularSeason20242025!$B$3:$B$1315, "&lt;=" &amp; $A181, DataRegularSeason20242025!$D$3:$D$1315, AB$1)+SUMIFS(DataRegularSeason20242025!$AB$3:$AB$1315,DataRegularSeason20242025!$B$3:$B$1315, "&lt;=" &amp; $A181, DataRegularSeason20242025!$E$3:$E$1315, AB$1)</f>
        <v>60</v>
      </c>
      <c r="AC181" s="2">
        <f>SUMIFS(DataRegularSeason20242025!$AA$3:$AA$1315,DataRegularSeason20242025!$B$3:$B$1315, "&lt;=" &amp; $A181, DataRegularSeason20242025!$D$3:$D$1315, AC$1)+SUMIFS(DataRegularSeason20242025!$AB$3:$AB$1315,DataRegularSeason20242025!$B$3:$B$1315, "&lt;=" &amp; $A181, DataRegularSeason20242025!$E$3:$E$1315, AC$1)</f>
        <v>47</v>
      </c>
      <c r="AD181" s="2">
        <f>SUMIFS(DataRegularSeason20242025!$AA$3:$AA$1315,DataRegularSeason20242025!$B$3:$B$1315, "&lt;=" &amp; $A181, DataRegularSeason20242025!$D$3:$D$1315, AD$1)+SUMIFS(DataRegularSeason20242025!$AB$3:$AB$1315,DataRegularSeason20242025!$B$3:$B$1315, "&lt;=" &amp; $A181, DataRegularSeason20242025!$E$3:$E$1315, AD$1)</f>
        <v>50</v>
      </c>
      <c r="AE181" s="2">
        <f>SUMIFS(DataRegularSeason20242025!$AA$3:$AA$1315,DataRegularSeason20242025!$B$3:$B$1315, "&lt;=" &amp; $A181, DataRegularSeason20242025!$D$3:$D$1315, AE$1)+SUMIFS(DataRegularSeason20242025!$AB$3:$AB$1315,DataRegularSeason20242025!$B$3:$B$1315, "&lt;=" &amp; $A181, DataRegularSeason20242025!$E$3:$E$1315, AE$1)</f>
        <v>62</v>
      </c>
      <c r="AF181" s="2">
        <f>SUMIFS(DataRegularSeason20242025!$AA$3:$AA$1315,DataRegularSeason20242025!$B$3:$B$1315, "&lt;=" &amp; $A181, DataRegularSeason20242025!$D$3:$D$1315, AF$1)+SUMIFS(DataRegularSeason20242025!$AB$3:$AB$1315,DataRegularSeason20242025!$B$3:$B$1315, "&lt;=" &amp; $A181, DataRegularSeason20242025!$E$3:$E$1315, AF$1)</f>
        <v>65</v>
      </c>
      <c r="AG181" s="2">
        <f>SUMIFS(DataRegularSeason20242025!$AA$3:$AA$1315,DataRegularSeason20242025!$B$3:$B$1315, "&lt;=" &amp; $A181, DataRegularSeason20242025!$D$3:$D$1315, AG$1)+SUMIFS(DataRegularSeason20242025!$AB$3:$AB$1315,DataRegularSeason20242025!$B$3:$B$1315, "&lt;=" &amp; $A181, DataRegularSeason20242025!$E$3:$E$1315, AG$1)</f>
        <v>67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42</v>
      </c>
      <c r="C182" s="2">
        <f>SUMIFS(DataRegularSeason20242025!$AA$3:$AA$1315,DataRegularSeason20242025!$B$3:$B$1315, "&lt;=" &amp; $A182, DataRegularSeason20242025!$D$3:$D$1315, C$1)+SUMIFS(DataRegularSeason20242025!$AB$3:$AB$1315,DataRegularSeason20242025!$B$3:$B$1315, "&lt;=" &amp; $A182, DataRegularSeason20242025!$E$3:$E$1315, C$1)</f>
        <v>52</v>
      </c>
      <c r="D182" s="2">
        <f>SUMIFS(DataRegularSeason20242025!$AA$3:$AA$1315,DataRegularSeason20242025!$B$3:$B$1315, "&lt;=" &amp; $A182, DataRegularSeason20242025!$D$3:$D$1315, D$1)+SUMIFS(DataRegularSeason20242025!$AB$3:$AB$1315,DataRegularSeason20242025!$B$3:$B$1315, "&lt;=" &amp; $A182, DataRegularSeason20242025!$E$3:$E$1315, D$1)</f>
        <v>39</v>
      </c>
      <c r="E182" s="2">
        <f>SUMIFS(DataRegularSeason20242025!$AA$3:$AA$1315,DataRegularSeason20242025!$B$3:$B$1315, "&lt;=" &amp; $A182, DataRegularSeason20242025!$D$3:$D$1315, E$1)+SUMIFS(DataRegularSeason20242025!$AB$3:$AB$1315,DataRegularSeason20242025!$B$3:$B$1315, "&lt;=" &amp; $A182, DataRegularSeason20242025!$E$3:$E$1315, E$1)</f>
        <v>59</v>
      </c>
      <c r="F182" s="2">
        <f>SUMIFS(DataRegularSeason20242025!$AA$3:$AA$1315,DataRegularSeason20242025!$B$3:$B$1315, "&lt;=" &amp; $A182, DataRegularSeason20242025!$D$3:$D$1315, F$1)+SUMIFS(DataRegularSeason20242025!$AB$3:$AB$1315,DataRegularSeason20242025!$B$3:$B$1315, "&lt;=" &amp; $A182, DataRegularSeason20242025!$E$3:$E$1315, F$1)</f>
        <v>51</v>
      </c>
      <c r="G182" s="2">
        <f>SUMIFS(DataRegularSeason20242025!$AA$3:$AA$1315,DataRegularSeason20242025!$B$3:$B$1315, "&lt;=" &amp; $A182, DataRegularSeason20242025!$D$3:$D$1315, G$1)+SUMIFS(DataRegularSeason20242025!$AB$3:$AB$1315,DataRegularSeason20242025!$B$3:$B$1315, "&lt;=" &amp; $A182, DataRegularSeason20242025!$E$3:$E$1315, G$1)</f>
        <v>51</v>
      </c>
      <c r="H182" s="2">
        <f>SUMIFS(DataRegularSeason20242025!$AA$3:$AA$1315,DataRegularSeason20242025!$B$3:$B$1315, "&lt;=" &amp; $A182, DataRegularSeason20242025!$D$3:$D$1315, H$1)+SUMIFS(DataRegularSeason20242025!$AB$3:$AB$1315,DataRegularSeason20242025!$B$3:$B$1315, "&lt;=" &amp; $A182, DataRegularSeason20242025!$E$3:$E$1315, H$1)</f>
        <v>34</v>
      </c>
      <c r="I182" s="2">
        <f>SUMIFS(DataRegularSeason20242025!$AA$3:$AA$1315,DataRegularSeason20242025!$B$3:$B$1315, "&lt;=" &amp; $A182, DataRegularSeason20242025!$D$3:$D$1315, I$1)+SUMIFS(DataRegularSeason20242025!$AB$3:$AB$1315,DataRegularSeason20242025!$B$3:$B$1315, "&lt;=" &amp; $A182, DataRegularSeason20242025!$E$3:$E$1315, I$1)</f>
        <v>57</v>
      </c>
      <c r="J182" s="2">
        <f>SUMIFS(DataRegularSeason20242025!$AA$3:$AA$1315,DataRegularSeason20242025!$B$3:$B$1315, "&lt;=" &amp; $A182, DataRegularSeason20242025!$D$3:$D$1315, J$1)+SUMIFS(DataRegularSeason20242025!$AB$3:$AB$1315,DataRegularSeason20242025!$B$3:$B$1315, "&lt;=" &amp; $A182, DataRegularSeason20242025!$E$3:$E$1315, J$1)</f>
        <v>59</v>
      </c>
      <c r="K182" s="2">
        <f>SUMIFS(DataRegularSeason20242025!$AA$3:$AA$1315,DataRegularSeason20242025!$B$3:$B$1315, "&lt;=" &amp; $A182, DataRegularSeason20242025!$D$3:$D$1315, K$1)+SUMIFS(DataRegularSeason20242025!$AB$3:$AB$1315,DataRegularSeason20242025!$B$3:$B$1315, "&lt;=" &amp; $A182, DataRegularSeason20242025!$E$3:$E$1315, K$1)</f>
        <v>47</v>
      </c>
      <c r="L182" s="2">
        <f>SUMIFS(DataRegularSeason20242025!$AA$3:$AA$1315,DataRegularSeason20242025!$B$3:$B$1315, "&lt;=" &amp; $A182, DataRegularSeason20242025!$D$3:$D$1315, L$1)+SUMIFS(DataRegularSeason20242025!$AB$3:$AB$1315,DataRegularSeason20242025!$B$3:$B$1315, "&lt;=" &amp; $A182, DataRegularSeason20242025!$E$3:$E$1315, L$1)</f>
        <v>61</v>
      </c>
      <c r="M182" s="2">
        <f>SUMIFS(DataRegularSeason20242025!$AA$3:$AA$1315,DataRegularSeason20242025!$B$3:$B$1315, "&lt;=" &amp; $A182, DataRegularSeason20242025!$D$3:$D$1315, M$1)+SUMIFS(DataRegularSeason20242025!$AB$3:$AB$1315,DataRegularSeason20242025!$B$3:$B$1315, "&lt;=" &amp; $A182, DataRegularSeason20242025!$E$3:$E$1315, M$1)</f>
        <v>57</v>
      </c>
      <c r="N182" s="2">
        <f>SUMIFS(DataRegularSeason20242025!$AA$3:$AA$1315,DataRegularSeason20242025!$B$3:$B$1315, "&lt;=" &amp; $A182, DataRegularSeason20242025!$D$3:$D$1315, N$1)+SUMIFS(DataRegularSeason20242025!$AB$3:$AB$1315,DataRegularSeason20242025!$B$3:$B$1315, "&lt;=" &amp; $A182, DataRegularSeason20242025!$E$3:$E$1315, N$1)</f>
        <v>55</v>
      </c>
      <c r="O182" s="2">
        <f>SUMIFS(DataRegularSeason20242025!$AA$3:$AA$1315,DataRegularSeason20242025!$B$3:$B$1315, "&lt;=" &amp; $A182, DataRegularSeason20242025!$D$3:$D$1315, O$1)+SUMIFS(DataRegularSeason20242025!$AB$3:$AB$1315,DataRegularSeason20242025!$B$3:$B$1315, "&lt;=" &amp; $A182, DataRegularSeason20242025!$E$3:$E$1315, O$1)</f>
        <v>60</v>
      </c>
      <c r="P182" s="2">
        <f>SUMIFS(DataRegularSeason20242025!$AA$3:$AA$1315,DataRegularSeason20242025!$B$3:$B$1315, "&lt;=" &amp; $A182, DataRegularSeason20242025!$D$3:$D$1315, P$1)+SUMIFS(DataRegularSeason20242025!$AB$3:$AB$1315,DataRegularSeason20242025!$B$3:$B$1315, "&lt;=" &amp; $A182, DataRegularSeason20242025!$E$3:$E$1315, P$1)</f>
        <v>52</v>
      </c>
      <c r="Q182" s="2">
        <f>SUMIFS(DataRegularSeason20242025!$AA$3:$AA$1315,DataRegularSeason20242025!$B$3:$B$1315, "&lt;=" &amp; $A182, DataRegularSeason20242025!$D$3:$D$1315, Q$1)+SUMIFS(DataRegularSeason20242025!$AB$3:$AB$1315,DataRegularSeason20242025!$B$3:$B$1315, "&lt;=" &amp; $A182, DataRegularSeason20242025!$E$3:$E$1315, Q$1)</f>
        <v>58</v>
      </c>
      <c r="R182" s="2">
        <f>SUMIFS(DataRegularSeason20242025!$AA$3:$AA$1315,DataRegularSeason20242025!$B$3:$B$1315, "&lt;=" &amp; $A182, DataRegularSeason20242025!$D$3:$D$1315, R$1)+SUMIFS(DataRegularSeason20242025!$AB$3:$AB$1315,DataRegularSeason20242025!$B$3:$B$1315, "&lt;=" &amp; $A182, DataRegularSeason20242025!$E$3:$E$1315, R$1)</f>
        <v>41</v>
      </c>
      <c r="S182" s="2">
        <f>SUMIFS(DataRegularSeason20242025!$AA$3:$AA$1315,DataRegularSeason20242025!$B$3:$B$1315, "&lt;=" &amp; $A182, DataRegularSeason20242025!$D$3:$D$1315, S$1)+SUMIFS(DataRegularSeason20242025!$AB$3:$AB$1315,DataRegularSeason20242025!$B$3:$B$1315, "&lt;=" &amp; $A182, DataRegularSeason20242025!$E$3:$E$1315, S$1)</f>
        <v>45</v>
      </c>
      <c r="T182" s="2">
        <f>SUMIFS(DataRegularSeason20242025!$AA$3:$AA$1315,DataRegularSeason20242025!$B$3:$B$1315, "&lt;=" &amp; $A182, DataRegularSeason20242025!$D$3:$D$1315, T$1)+SUMIFS(DataRegularSeason20242025!$AB$3:$AB$1315,DataRegularSeason20242025!$B$3:$B$1315, "&lt;=" &amp; $A182, DataRegularSeason20242025!$E$3:$E$1315, T$1)</f>
        <v>50</v>
      </c>
      <c r="U182" s="2">
        <f>SUMIFS(DataRegularSeason20242025!$AA$3:$AA$1315,DataRegularSeason20242025!$B$3:$B$1315, "&lt;=" &amp; $A182, DataRegularSeason20242025!$D$3:$D$1315, U$1)+SUMIFS(DataRegularSeason20242025!$AB$3:$AB$1315,DataRegularSeason20242025!$B$3:$B$1315, "&lt;=" &amp; $A182, DataRegularSeason20242025!$E$3:$E$1315, U$1)</f>
        <v>52</v>
      </c>
      <c r="V182" s="2">
        <f>SUMIFS(DataRegularSeason20242025!$AA$3:$AA$1315,DataRegularSeason20242025!$B$3:$B$1315, "&lt;=" &amp; $A182, DataRegularSeason20242025!$D$3:$D$1315, V$1)+SUMIFS(DataRegularSeason20242025!$AB$3:$AB$1315,DataRegularSeason20242025!$B$3:$B$1315, "&lt;=" &amp; $A182, DataRegularSeason20242025!$E$3:$E$1315, V$1)</f>
        <v>50</v>
      </c>
      <c r="W182" s="2">
        <f>SUMIFS(DataRegularSeason20242025!$AA$3:$AA$1315,DataRegularSeason20242025!$B$3:$B$1315, "&lt;=" &amp; $A182, DataRegularSeason20242025!$D$3:$D$1315, W$1)+SUMIFS(DataRegularSeason20242025!$AB$3:$AB$1315,DataRegularSeason20242025!$B$3:$B$1315, "&lt;=" &amp; $A182, DataRegularSeason20242025!$E$3:$E$1315, W$1)</f>
        <v>48</v>
      </c>
      <c r="X182" s="2">
        <f>SUMIFS(DataRegularSeason20242025!$AA$3:$AA$1315,DataRegularSeason20242025!$B$3:$B$1315, "&lt;=" &amp; $A182, DataRegularSeason20242025!$D$3:$D$1315, X$1)+SUMIFS(DataRegularSeason20242025!$AB$3:$AB$1315,DataRegularSeason20242025!$B$3:$B$1315, "&lt;=" &amp; $A182, DataRegularSeason20242025!$E$3:$E$1315, X$1)</f>
        <v>45</v>
      </c>
      <c r="Y182" s="2">
        <f>SUMIFS(DataRegularSeason20242025!$AA$3:$AA$1315,DataRegularSeason20242025!$B$3:$B$1315, "&lt;=" &amp; $A182, DataRegularSeason20242025!$D$3:$D$1315, Y$1)+SUMIFS(DataRegularSeason20242025!$AB$3:$AB$1315,DataRegularSeason20242025!$B$3:$B$1315, "&lt;=" &amp; $A182, DataRegularSeason20242025!$E$3:$E$1315, Y$1)</f>
        <v>34</v>
      </c>
      <c r="Z182" s="2">
        <f>SUMIFS(DataRegularSeason20242025!$AA$3:$AA$1315,DataRegularSeason20242025!$B$3:$B$1315, "&lt;=" &amp; $A182, DataRegularSeason20242025!$D$3:$D$1315, Z$1)+SUMIFS(DataRegularSeason20242025!$AB$3:$AB$1315,DataRegularSeason20242025!$B$3:$B$1315, "&lt;=" &amp; $A182, DataRegularSeason20242025!$E$3:$E$1315, Z$1)</f>
        <v>50</v>
      </c>
      <c r="AA182" s="2">
        <f>SUMIFS(DataRegularSeason20242025!$AA$3:$AA$1315,DataRegularSeason20242025!$B$3:$B$1315, "&lt;=" &amp; $A182, DataRegularSeason20242025!$D$3:$D$1315, AA$1)+SUMIFS(DataRegularSeason20242025!$AB$3:$AB$1315,DataRegularSeason20242025!$B$3:$B$1315, "&lt;=" &amp; $A182, DataRegularSeason20242025!$E$3:$E$1315, AA$1)</f>
        <v>53</v>
      </c>
      <c r="AB182" s="2">
        <f>SUMIFS(DataRegularSeason20242025!$AA$3:$AA$1315,DataRegularSeason20242025!$B$3:$B$1315, "&lt;=" &amp; $A182, DataRegularSeason20242025!$D$3:$D$1315, AB$1)+SUMIFS(DataRegularSeason20242025!$AB$3:$AB$1315,DataRegularSeason20242025!$B$3:$B$1315, "&lt;=" &amp; $A182, DataRegularSeason20242025!$E$3:$E$1315, AB$1)</f>
        <v>60</v>
      </c>
      <c r="AC182" s="2">
        <f>SUMIFS(DataRegularSeason20242025!$AA$3:$AA$1315,DataRegularSeason20242025!$B$3:$B$1315, "&lt;=" &amp; $A182, DataRegularSeason20242025!$D$3:$D$1315, AC$1)+SUMIFS(DataRegularSeason20242025!$AB$3:$AB$1315,DataRegularSeason20242025!$B$3:$B$1315, "&lt;=" &amp; $A182, DataRegularSeason20242025!$E$3:$E$1315, AC$1)</f>
        <v>47</v>
      </c>
      <c r="AD182" s="2">
        <f>SUMIFS(DataRegularSeason20242025!$AA$3:$AA$1315,DataRegularSeason20242025!$B$3:$B$1315, "&lt;=" &amp; $A182, DataRegularSeason20242025!$D$3:$D$1315, AD$1)+SUMIFS(DataRegularSeason20242025!$AB$3:$AB$1315,DataRegularSeason20242025!$B$3:$B$1315, "&lt;=" &amp; $A182, DataRegularSeason20242025!$E$3:$E$1315, AD$1)</f>
        <v>50</v>
      </c>
      <c r="AE182" s="2">
        <f>SUMIFS(DataRegularSeason20242025!$AA$3:$AA$1315,DataRegularSeason20242025!$B$3:$B$1315, "&lt;=" &amp; $A182, DataRegularSeason20242025!$D$3:$D$1315, AE$1)+SUMIFS(DataRegularSeason20242025!$AB$3:$AB$1315,DataRegularSeason20242025!$B$3:$B$1315, "&lt;=" &amp; $A182, DataRegularSeason20242025!$E$3:$E$1315, AE$1)</f>
        <v>62</v>
      </c>
      <c r="AF182" s="2">
        <f>SUMIFS(DataRegularSeason20242025!$AA$3:$AA$1315,DataRegularSeason20242025!$B$3:$B$1315, "&lt;=" &amp; $A182, DataRegularSeason20242025!$D$3:$D$1315, AF$1)+SUMIFS(DataRegularSeason20242025!$AB$3:$AB$1315,DataRegularSeason20242025!$B$3:$B$1315, "&lt;=" &amp; $A182, DataRegularSeason20242025!$E$3:$E$1315, AF$1)</f>
        <v>65</v>
      </c>
      <c r="AG182" s="2">
        <f>SUMIFS(DataRegularSeason20242025!$AA$3:$AA$1315,DataRegularSeason20242025!$B$3:$B$1315, "&lt;=" &amp; $A182, DataRegularSeason20242025!$D$3:$D$1315, AG$1)+SUMIFS(DataRegularSeason20242025!$AB$3:$AB$1315,DataRegularSeason20242025!$B$3:$B$1315, "&lt;=" &amp; $A182, DataRegularSeason20242025!$E$3:$E$1315, AG$1)</f>
        <v>67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42</v>
      </c>
      <c r="C183" s="2">
        <f>SUMIFS(DataRegularSeason20242025!$AA$3:$AA$1315,DataRegularSeason20242025!$B$3:$B$1315, "&lt;=" &amp; $A183, DataRegularSeason20242025!$D$3:$D$1315, C$1)+SUMIFS(DataRegularSeason20242025!$AB$3:$AB$1315,DataRegularSeason20242025!$B$3:$B$1315, "&lt;=" &amp; $A183, DataRegularSeason20242025!$E$3:$E$1315, C$1)</f>
        <v>52</v>
      </c>
      <c r="D183" s="2">
        <f>SUMIFS(DataRegularSeason20242025!$AA$3:$AA$1315,DataRegularSeason20242025!$B$3:$B$1315, "&lt;=" &amp; $A183, DataRegularSeason20242025!$D$3:$D$1315, D$1)+SUMIFS(DataRegularSeason20242025!$AB$3:$AB$1315,DataRegularSeason20242025!$B$3:$B$1315, "&lt;=" &amp; $A183, DataRegularSeason20242025!$E$3:$E$1315, D$1)</f>
        <v>39</v>
      </c>
      <c r="E183" s="2">
        <f>SUMIFS(DataRegularSeason20242025!$AA$3:$AA$1315,DataRegularSeason20242025!$B$3:$B$1315, "&lt;=" &amp; $A183, DataRegularSeason20242025!$D$3:$D$1315, E$1)+SUMIFS(DataRegularSeason20242025!$AB$3:$AB$1315,DataRegularSeason20242025!$B$3:$B$1315, "&lt;=" &amp; $A183, DataRegularSeason20242025!$E$3:$E$1315, E$1)</f>
        <v>59</v>
      </c>
      <c r="F183" s="2">
        <f>SUMIFS(DataRegularSeason20242025!$AA$3:$AA$1315,DataRegularSeason20242025!$B$3:$B$1315, "&lt;=" &amp; $A183, DataRegularSeason20242025!$D$3:$D$1315, F$1)+SUMIFS(DataRegularSeason20242025!$AB$3:$AB$1315,DataRegularSeason20242025!$B$3:$B$1315, "&lt;=" &amp; $A183, DataRegularSeason20242025!$E$3:$E$1315, F$1)</f>
        <v>51</v>
      </c>
      <c r="G183" s="2">
        <f>SUMIFS(DataRegularSeason20242025!$AA$3:$AA$1315,DataRegularSeason20242025!$B$3:$B$1315, "&lt;=" &amp; $A183, DataRegularSeason20242025!$D$3:$D$1315, G$1)+SUMIFS(DataRegularSeason20242025!$AB$3:$AB$1315,DataRegularSeason20242025!$B$3:$B$1315, "&lt;=" &amp; $A183, DataRegularSeason20242025!$E$3:$E$1315, G$1)</f>
        <v>51</v>
      </c>
      <c r="H183" s="2">
        <f>SUMIFS(DataRegularSeason20242025!$AA$3:$AA$1315,DataRegularSeason20242025!$B$3:$B$1315, "&lt;=" &amp; $A183, DataRegularSeason20242025!$D$3:$D$1315, H$1)+SUMIFS(DataRegularSeason20242025!$AB$3:$AB$1315,DataRegularSeason20242025!$B$3:$B$1315, "&lt;=" &amp; $A183, DataRegularSeason20242025!$E$3:$E$1315, H$1)</f>
        <v>34</v>
      </c>
      <c r="I183" s="2">
        <f>SUMIFS(DataRegularSeason20242025!$AA$3:$AA$1315,DataRegularSeason20242025!$B$3:$B$1315, "&lt;=" &amp; $A183, DataRegularSeason20242025!$D$3:$D$1315, I$1)+SUMIFS(DataRegularSeason20242025!$AB$3:$AB$1315,DataRegularSeason20242025!$B$3:$B$1315, "&lt;=" &amp; $A183, DataRegularSeason20242025!$E$3:$E$1315, I$1)</f>
        <v>57</v>
      </c>
      <c r="J183" s="2">
        <f>SUMIFS(DataRegularSeason20242025!$AA$3:$AA$1315,DataRegularSeason20242025!$B$3:$B$1315, "&lt;=" &amp; $A183, DataRegularSeason20242025!$D$3:$D$1315, J$1)+SUMIFS(DataRegularSeason20242025!$AB$3:$AB$1315,DataRegularSeason20242025!$B$3:$B$1315, "&lt;=" &amp; $A183, DataRegularSeason20242025!$E$3:$E$1315, J$1)</f>
        <v>59</v>
      </c>
      <c r="K183" s="2">
        <f>SUMIFS(DataRegularSeason20242025!$AA$3:$AA$1315,DataRegularSeason20242025!$B$3:$B$1315, "&lt;=" &amp; $A183, DataRegularSeason20242025!$D$3:$D$1315, K$1)+SUMIFS(DataRegularSeason20242025!$AB$3:$AB$1315,DataRegularSeason20242025!$B$3:$B$1315, "&lt;=" &amp; $A183, DataRegularSeason20242025!$E$3:$E$1315, K$1)</f>
        <v>47</v>
      </c>
      <c r="L183" s="2">
        <f>SUMIFS(DataRegularSeason20242025!$AA$3:$AA$1315,DataRegularSeason20242025!$B$3:$B$1315, "&lt;=" &amp; $A183, DataRegularSeason20242025!$D$3:$D$1315, L$1)+SUMIFS(DataRegularSeason20242025!$AB$3:$AB$1315,DataRegularSeason20242025!$B$3:$B$1315, "&lt;=" &amp; $A183, DataRegularSeason20242025!$E$3:$E$1315, L$1)</f>
        <v>61</v>
      </c>
      <c r="M183" s="2">
        <f>SUMIFS(DataRegularSeason20242025!$AA$3:$AA$1315,DataRegularSeason20242025!$B$3:$B$1315, "&lt;=" &amp; $A183, DataRegularSeason20242025!$D$3:$D$1315, M$1)+SUMIFS(DataRegularSeason20242025!$AB$3:$AB$1315,DataRegularSeason20242025!$B$3:$B$1315, "&lt;=" &amp; $A183, DataRegularSeason20242025!$E$3:$E$1315, M$1)</f>
        <v>57</v>
      </c>
      <c r="N183" s="2">
        <f>SUMIFS(DataRegularSeason20242025!$AA$3:$AA$1315,DataRegularSeason20242025!$B$3:$B$1315, "&lt;=" &amp; $A183, DataRegularSeason20242025!$D$3:$D$1315, N$1)+SUMIFS(DataRegularSeason20242025!$AB$3:$AB$1315,DataRegularSeason20242025!$B$3:$B$1315, "&lt;=" &amp; $A183, DataRegularSeason20242025!$E$3:$E$1315, N$1)</f>
        <v>55</v>
      </c>
      <c r="O183" s="2">
        <f>SUMIFS(DataRegularSeason20242025!$AA$3:$AA$1315,DataRegularSeason20242025!$B$3:$B$1315, "&lt;=" &amp; $A183, DataRegularSeason20242025!$D$3:$D$1315, O$1)+SUMIFS(DataRegularSeason20242025!$AB$3:$AB$1315,DataRegularSeason20242025!$B$3:$B$1315, "&lt;=" &amp; $A183, DataRegularSeason20242025!$E$3:$E$1315, O$1)</f>
        <v>60</v>
      </c>
      <c r="P183" s="2">
        <f>SUMIFS(DataRegularSeason20242025!$AA$3:$AA$1315,DataRegularSeason20242025!$B$3:$B$1315, "&lt;=" &amp; $A183, DataRegularSeason20242025!$D$3:$D$1315, P$1)+SUMIFS(DataRegularSeason20242025!$AB$3:$AB$1315,DataRegularSeason20242025!$B$3:$B$1315, "&lt;=" &amp; $A183, DataRegularSeason20242025!$E$3:$E$1315, P$1)</f>
        <v>52</v>
      </c>
      <c r="Q183" s="2">
        <f>SUMIFS(DataRegularSeason20242025!$AA$3:$AA$1315,DataRegularSeason20242025!$B$3:$B$1315, "&lt;=" &amp; $A183, DataRegularSeason20242025!$D$3:$D$1315, Q$1)+SUMIFS(DataRegularSeason20242025!$AB$3:$AB$1315,DataRegularSeason20242025!$B$3:$B$1315, "&lt;=" &amp; $A183, DataRegularSeason20242025!$E$3:$E$1315, Q$1)</f>
        <v>58</v>
      </c>
      <c r="R183" s="2">
        <f>SUMIFS(DataRegularSeason20242025!$AA$3:$AA$1315,DataRegularSeason20242025!$B$3:$B$1315, "&lt;=" &amp; $A183, DataRegularSeason20242025!$D$3:$D$1315, R$1)+SUMIFS(DataRegularSeason20242025!$AB$3:$AB$1315,DataRegularSeason20242025!$B$3:$B$1315, "&lt;=" &amp; $A183, DataRegularSeason20242025!$E$3:$E$1315, R$1)</f>
        <v>41</v>
      </c>
      <c r="S183" s="2">
        <f>SUMIFS(DataRegularSeason20242025!$AA$3:$AA$1315,DataRegularSeason20242025!$B$3:$B$1315, "&lt;=" &amp; $A183, DataRegularSeason20242025!$D$3:$D$1315, S$1)+SUMIFS(DataRegularSeason20242025!$AB$3:$AB$1315,DataRegularSeason20242025!$B$3:$B$1315, "&lt;=" &amp; $A183, DataRegularSeason20242025!$E$3:$E$1315, S$1)</f>
        <v>45</v>
      </c>
      <c r="T183" s="2">
        <f>SUMIFS(DataRegularSeason20242025!$AA$3:$AA$1315,DataRegularSeason20242025!$B$3:$B$1315, "&lt;=" &amp; $A183, DataRegularSeason20242025!$D$3:$D$1315, T$1)+SUMIFS(DataRegularSeason20242025!$AB$3:$AB$1315,DataRegularSeason20242025!$B$3:$B$1315, "&lt;=" &amp; $A183, DataRegularSeason20242025!$E$3:$E$1315, T$1)</f>
        <v>50</v>
      </c>
      <c r="U183" s="2">
        <f>SUMIFS(DataRegularSeason20242025!$AA$3:$AA$1315,DataRegularSeason20242025!$B$3:$B$1315, "&lt;=" &amp; $A183, DataRegularSeason20242025!$D$3:$D$1315, U$1)+SUMIFS(DataRegularSeason20242025!$AB$3:$AB$1315,DataRegularSeason20242025!$B$3:$B$1315, "&lt;=" &amp; $A183, DataRegularSeason20242025!$E$3:$E$1315, U$1)</f>
        <v>52</v>
      </c>
      <c r="V183" s="2">
        <f>SUMIFS(DataRegularSeason20242025!$AA$3:$AA$1315,DataRegularSeason20242025!$B$3:$B$1315, "&lt;=" &amp; $A183, DataRegularSeason20242025!$D$3:$D$1315, V$1)+SUMIFS(DataRegularSeason20242025!$AB$3:$AB$1315,DataRegularSeason20242025!$B$3:$B$1315, "&lt;=" &amp; $A183, DataRegularSeason20242025!$E$3:$E$1315, V$1)</f>
        <v>50</v>
      </c>
      <c r="W183" s="2">
        <f>SUMIFS(DataRegularSeason20242025!$AA$3:$AA$1315,DataRegularSeason20242025!$B$3:$B$1315, "&lt;=" &amp; $A183, DataRegularSeason20242025!$D$3:$D$1315, W$1)+SUMIFS(DataRegularSeason20242025!$AB$3:$AB$1315,DataRegularSeason20242025!$B$3:$B$1315, "&lt;=" &amp; $A183, DataRegularSeason20242025!$E$3:$E$1315, W$1)</f>
        <v>48</v>
      </c>
      <c r="X183" s="2">
        <f>SUMIFS(DataRegularSeason20242025!$AA$3:$AA$1315,DataRegularSeason20242025!$B$3:$B$1315, "&lt;=" &amp; $A183, DataRegularSeason20242025!$D$3:$D$1315, X$1)+SUMIFS(DataRegularSeason20242025!$AB$3:$AB$1315,DataRegularSeason20242025!$B$3:$B$1315, "&lt;=" &amp; $A183, DataRegularSeason20242025!$E$3:$E$1315, X$1)</f>
        <v>45</v>
      </c>
      <c r="Y183" s="2">
        <f>SUMIFS(DataRegularSeason20242025!$AA$3:$AA$1315,DataRegularSeason20242025!$B$3:$B$1315, "&lt;=" &amp; $A183, DataRegularSeason20242025!$D$3:$D$1315, Y$1)+SUMIFS(DataRegularSeason20242025!$AB$3:$AB$1315,DataRegularSeason20242025!$B$3:$B$1315, "&lt;=" &amp; $A183, DataRegularSeason20242025!$E$3:$E$1315, Y$1)</f>
        <v>34</v>
      </c>
      <c r="Z183" s="2">
        <f>SUMIFS(DataRegularSeason20242025!$AA$3:$AA$1315,DataRegularSeason20242025!$B$3:$B$1315, "&lt;=" &amp; $A183, DataRegularSeason20242025!$D$3:$D$1315, Z$1)+SUMIFS(DataRegularSeason20242025!$AB$3:$AB$1315,DataRegularSeason20242025!$B$3:$B$1315, "&lt;=" &amp; $A183, DataRegularSeason20242025!$E$3:$E$1315, Z$1)</f>
        <v>50</v>
      </c>
      <c r="AA183" s="2">
        <f>SUMIFS(DataRegularSeason20242025!$AA$3:$AA$1315,DataRegularSeason20242025!$B$3:$B$1315, "&lt;=" &amp; $A183, DataRegularSeason20242025!$D$3:$D$1315, AA$1)+SUMIFS(DataRegularSeason20242025!$AB$3:$AB$1315,DataRegularSeason20242025!$B$3:$B$1315, "&lt;=" &amp; $A183, DataRegularSeason20242025!$E$3:$E$1315, AA$1)</f>
        <v>53</v>
      </c>
      <c r="AB183" s="2">
        <f>SUMIFS(DataRegularSeason20242025!$AA$3:$AA$1315,DataRegularSeason20242025!$B$3:$B$1315, "&lt;=" &amp; $A183, DataRegularSeason20242025!$D$3:$D$1315, AB$1)+SUMIFS(DataRegularSeason20242025!$AB$3:$AB$1315,DataRegularSeason20242025!$B$3:$B$1315, "&lt;=" &amp; $A183, DataRegularSeason20242025!$E$3:$E$1315, AB$1)</f>
        <v>60</v>
      </c>
      <c r="AC183" s="2">
        <f>SUMIFS(DataRegularSeason20242025!$AA$3:$AA$1315,DataRegularSeason20242025!$B$3:$B$1315, "&lt;=" &amp; $A183, DataRegularSeason20242025!$D$3:$D$1315, AC$1)+SUMIFS(DataRegularSeason20242025!$AB$3:$AB$1315,DataRegularSeason20242025!$B$3:$B$1315, "&lt;=" &amp; $A183, DataRegularSeason20242025!$E$3:$E$1315, AC$1)</f>
        <v>47</v>
      </c>
      <c r="AD183" s="2">
        <f>SUMIFS(DataRegularSeason20242025!$AA$3:$AA$1315,DataRegularSeason20242025!$B$3:$B$1315, "&lt;=" &amp; $A183, DataRegularSeason20242025!$D$3:$D$1315, AD$1)+SUMIFS(DataRegularSeason20242025!$AB$3:$AB$1315,DataRegularSeason20242025!$B$3:$B$1315, "&lt;=" &amp; $A183, DataRegularSeason20242025!$E$3:$E$1315, AD$1)</f>
        <v>50</v>
      </c>
      <c r="AE183" s="2">
        <f>SUMIFS(DataRegularSeason20242025!$AA$3:$AA$1315,DataRegularSeason20242025!$B$3:$B$1315, "&lt;=" &amp; $A183, DataRegularSeason20242025!$D$3:$D$1315, AE$1)+SUMIFS(DataRegularSeason20242025!$AB$3:$AB$1315,DataRegularSeason20242025!$B$3:$B$1315, "&lt;=" &amp; $A183, DataRegularSeason20242025!$E$3:$E$1315, AE$1)</f>
        <v>62</v>
      </c>
      <c r="AF183" s="2">
        <f>SUMIFS(DataRegularSeason20242025!$AA$3:$AA$1315,DataRegularSeason20242025!$B$3:$B$1315, "&lt;=" &amp; $A183, DataRegularSeason20242025!$D$3:$D$1315, AF$1)+SUMIFS(DataRegularSeason20242025!$AB$3:$AB$1315,DataRegularSeason20242025!$B$3:$B$1315, "&lt;=" &amp; $A183, DataRegularSeason20242025!$E$3:$E$1315, AF$1)</f>
        <v>65</v>
      </c>
      <c r="AG183" s="2">
        <f>SUMIFS(DataRegularSeason20242025!$AA$3:$AA$1315,DataRegularSeason20242025!$B$3:$B$1315, "&lt;=" &amp; $A183, DataRegularSeason20242025!$D$3:$D$1315, AG$1)+SUMIFS(DataRegularSeason20242025!$AB$3:$AB$1315,DataRegularSeason20242025!$B$3:$B$1315, "&lt;=" &amp; $A183, DataRegularSeason20242025!$E$3:$E$1315, AG$1)</f>
        <v>67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42</v>
      </c>
      <c r="C184" s="2">
        <f>SUMIFS(DataRegularSeason20242025!$AA$3:$AA$1315,DataRegularSeason20242025!$B$3:$B$1315, "&lt;=" &amp; $A184, DataRegularSeason20242025!$D$3:$D$1315, C$1)+SUMIFS(DataRegularSeason20242025!$AB$3:$AB$1315,DataRegularSeason20242025!$B$3:$B$1315, "&lt;=" &amp; $A184, DataRegularSeason20242025!$E$3:$E$1315, C$1)</f>
        <v>52</v>
      </c>
      <c r="D184" s="2">
        <f>SUMIFS(DataRegularSeason20242025!$AA$3:$AA$1315,DataRegularSeason20242025!$B$3:$B$1315, "&lt;=" &amp; $A184, DataRegularSeason20242025!$D$3:$D$1315, D$1)+SUMIFS(DataRegularSeason20242025!$AB$3:$AB$1315,DataRegularSeason20242025!$B$3:$B$1315, "&lt;=" &amp; $A184, DataRegularSeason20242025!$E$3:$E$1315, D$1)</f>
        <v>39</v>
      </c>
      <c r="E184" s="2">
        <f>SUMIFS(DataRegularSeason20242025!$AA$3:$AA$1315,DataRegularSeason20242025!$B$3:$B$1315, "&lt;=" &amp; $A184, DataRegularSeason20242025!$D$3:$D$1315, E$1)+SUMIFS(DataRegularSeason20242025!$AB$3:$AB$1315,DataRegularSeason20242025!$B$3:$B$1315, "&lt;=" &amp; $A184, DataRegularSeason20242025!$E$3:$E$1315, E$1)</f>
        <v>59</v>
      </c>
      <c r="F184" s="2">
        <f>SUMIFS(DataRegularSeason20242025!$AA$3:$AA$1315,DataRegularSeason20242025!$B$3:$B$1315, "&lt;=" &amp; $A184, DataRegularSeason20242025!$D$3:$D$1315, F$1)+SUMIFS(DataRegularSeason20242025!$AB$3:$AB$1315,DataRegularSeason20242025!$B$3:$B$1315, "&lt;=" &amp; $A184, DataRegularSeason20242025!$E$3:$E$1315, F$1)</f>
        <v>51</v>
      </c>
      <c r="G184" s="2">
        <f>SUMIFS(DataRegularSeason20242025!$AA$3:$AA$1315,DataRegularSeason20242025!$B$3:$B$1315, "&lt;=" &amp; $A184, DataRegularSeason20242025!$D$3:$D$1315, G$1)+SUMIFS(DataRegularSeason20242025!$AB$3:$AB$1315,DataRegularSeason20242025!$B$3:$B$1315, "&lt;=" &amp; $A184, DataRegularSeason20242025!$E$3:$E$1315, G$1)</f>
        <v>51</v>
      </c>
      <c r="H184" s="2">
        <f>SUMIFS(DataRegularSeason20242025!$AA$3:$AA$1315,DataRegularSeason20242025!$B$3:$B$1315, "&lt;=" &amp; $A184, DataRegularSeason20242025!$D$3:$D$1315, H$1)+SUMIFS(DataRegularSeason20242025!$AB$3:$AB$1315,DataRegularSeason20242025!$B$3:$B$1315, "&lt;=" &amp; $A184, DataRegularSeason20242025!$E$3:$E$1315, H$1)</f>
        <v>34</v>
      </c>
      <c r="I184" s="2">
        <f>SUMIFS(DataRegularSeason20242025!$AA$3:$AA$1315,DataRegularSeason20242025!$B$3:$B$1315, "&lt;=" &amp; $A184, DataRegularSeason20242025!$D$3:$D$1315, I$1)+SUMIFS(DataRegularSeason20242025!$AB$3:$AB$1315,DataRegularSeason20242025!$B$3:$B$1315, "&lt;=" &amp; $A184, DataRegularSeason20242025!$E$3:$E$1315, I$1)</f>
        <v>57</v>
      </c>
      <c r="J184" s="2">
        <f>SUMIFS(DataRegularSeason20242025!$AA$3:$AA$1315,DataRegularSeason20242025!$B$3:$B$1315, "&lt;=" &amp; $A184, DataRegularSeason20242025!$D$3:$D$1315, J$1)+SUMIFS(DataRegularSeason20242025!$AB$3:$AB$1315,DataRegularSeason20242025!$B$3:$B$1315, "&lt;=" &amp; $A184, DataRegularSeason20242025!$E$3:$E$1315, J$1)</f>
        <v>59</v>
      </c>
      <c r="K184" s="2">
        <f>SUMIFS(DataRegularSeason20242025!$AA$3:$AA$1315,DataRegularSeason20242025!$B$3:$B$1315, "&lt;=" &amp; $A184, DataRegularSeason20242025!$D$3:$D$1315, K$1)+SUMIFS(DataRegularSeason20242025!$AB$3:$AB$1315,DataRegularSeason20242025!$B$3:$B$1315, "&lt;=" &amp; $A184, DataRegularSeason20242025!$E$3:$E$1315, K$1)</f>
        <v>47</v>
      </c>
      <c r="L184" s="2">
        <f>SUMIFS(DataRegularSeason20242025!$AA$3:$AA$1315,DataRegularSeason20242025!$B$3:$B$1315, "&lt;=" &amp; $A184, DataRegularSeason20242025!$D$3:$D$1315, L$1)+SUMIFS(DataRegularSeason20242025!$AB$3:$AB$1315,DataRegularSeason20242025!$B$3:$B$1315, "&lt;=" &amp; $A184, DataRegularSeason20242025!$E$3:$E$1315, L$1)</f>
        <v>61</v>
      </c>
      <c r="M184" s="2">
        <f>SUMIFS(DataRegularSeason20242025!$AA$3:$AA$1315,DataRegularSeason20242025!$B$3:$B$1315, "&lt;=" &amp; $A184, DataRegularSeason20242025!$D$3:$D$1315, M$1)+SUMIFS(DataRegularSeason20242025!$AB$3:$AB$1315,DataRegularSeason20242025!$B$3:$B$1315, "&lt;=" &amp; $A184, DataRegularSeason20242025!$E$3:$E$1315, M$1)</f>
        <v>57</v>
      </c>
      <c r="N184" s="2">
        <f>SUMIFS(DataRegularSeason20242025!$AA$3:$AA$1315,DataRegularSeason20242025!$B$3:$B$1315, "&lt;=" &amp; $A184, DataRegularSeason20242025!$D$3:$D$1315, N$1)+SUMIFS(DataRegularSeason20242025!$AB$3:$AB$1315,DataRegularSeason20242025!$B$3:$B$1315, "&lt;=" &amp; $A184, DataRegularSeason20242025!$E$3:$E$1315, N$1)</f>
        <v>55</v>
      </c>
      <c r="O184" s="2">
        <f>SUMIFS(DataRegularSeason20242025!$AA$3:$AA$1315,DataRegularSeason20242025!$B$3:$B$1315, "&lt;=" &amp; $A184, DataRegularSeason20242025!$D$3:$D$1315, O$1)+SUMIFS(DataRegularSeason20242025!$AB$3:$AB$1315,DataRegularSeason20242025!$B$3:$B$1315, "&lt;=" &amp; $A184, DataRegularSeason20242025!$E$3:$E$1315, O$1)</f>
        <v>60</v>
      </c>
      <c r="P184" s="2">
        <f>SUMIFS(DataRegularSeason20242025!$AA$3:$AA$1315,DataRegularSeason20242025!$B$3:$B$1315, "&lt;=" &amp; $A184, DataRegularSeason20242025!$D$3:$D$1315, P$1)+SUMIFS(DataRegularSeason20242025!$AB$3:$AB$1315,DataRegularSeason20242025!$B$3:$B$1315, "&lt;=" &amp; $A184, DataRegularSeason20242025!$E$3:$E$1315, P$1)</f>
        <v>52</v>
      </c>
      <c r="Q184" s="2">
        <f>SUMIFS(DataRegularSeason20242025!$AA$3:$AA$1315,DataRegularSeason20242025!$B$3:$B$1315, "&lt;=" &amp; $A184, DataRegularSeason20242025!$D$3:$D$1315, Q$1)+SUMIFS(DataRegularSeason20242025!$AB$3:$AB$1315,DataRegularSeason20242025!$B$3:$B$1315, "&lt;=" &amp; $A184, DataRegularSeason20242025!$E$3:$E$1315, Q$1)</f>
        <v>58</v>
      </c>
      <c r="R184" s="2">
        <f>SUMIFS(DataRegularSeason20242025!$AA$3:$AA$1315,DataRegularSeason20242025!$B$3:$B$1315, "&lt;=" &amp; $A184, DataRegularSeason20242025!$D$3:$D$1315, R$1)+SUMIFS(DataRegularSeason20242025!$AB$3:$AB$1315,DataRegularSeason20242025!$B$3:$B$1315, "&lt;=" &amp; $A184, DataRegularSeason20242025!$E$3:$E$1315, R$1)</f>
        <v>41</v>
      </c>
      <c r="S184" s="2">
        <f>SUMIFS(DataRegularSeason20242025!$AA$3:$AA$1315,DataRegularSeason20242025!$B$3:$B$1315, "&lt;=" &amp; $A184, DataRegularSeason20242025!$D$3:$D$1315, S$1)+SUMIFS(DataRegularSeason20242025!$AB$3:$AB$1315,DataRegularSeason20242025!$B$3:$B$1315, "&lt;=" &amp; $A184, DataRegularSeason20242025!$E$3:$E$1315, S$1)</f>
        <v>45</v>
      </c>
      <c r="T184" s="2">
        <f>SUMIFS(DataRegularSeason20242025!$AA$3:$AA$1315,DataRegularSeason20242025!$B$3:$B$1315, "&lt;=" &amp; $A184, DataRegularSeason20242025!$D$3:$D$1315, T$1)+SUMIFS(DataRegularSeason20242025!$AB$3:$AB$1315,DataRegularSeason20242025!$B$3:$B$1315, "&lt;=" &amp; $A184, DataRegularSeason20242025!$E$3:$E$1315, T$1)</f>
        <v>50</v>
      </c>
      <c r="U184" s="2">
        <f>SUMIFS(DataRegularSeason20242025!$AA$3:$AA$1315,DataRegularSeason20242025!$B$3:$B$1315, "&lt;=" &amp; $A184, DataRegularSeason20242025!$D$3:$D$1315, U$1)+SUMIFS(DataRegularSeason20242025!$AB$3:$AB$1315,DataRegularSeason20242025!$B$3:$B$1315, "&lt;=" &amp; $A184, DataRegularSeason20242025!$E$3:$E$1315, U$1)</f>
        <v>52</v>
      </c>
      <c r="V184" s="2">
        <f>SUMIFS(DataRegularSeason20242025!$AA$3:$AA$1315,DataRegularSeason20242025!$B$3:$B$1315, "&lt;=" &amp; $A184, DataRegularSeason20242025!$D$3:$D$1315, V$1)+SUMIFS(DataRegularSeason20242025!$AB$3:$AB$1315,DataRegularSeason20242025!$B$3:$B$1315, "&lt;=" &amp; $A184, DataRegularSeason20242025!$E$3:$E$1315, V$1)</f>
        <v>50</v>
      </c>
      <c r="W184" s="2">
        <f>SUMIFS(DataRegularSeason20242025!$AA$3:$AA$1315,DataRegularSeason20242025!$B$3:$B$1315, "&lt;=" &amp; $A184, DataRegularSeason20242025!$D$3:$D$1315, W$1)+SUMIFS(DataRegularSeason20242025!$AB$3:$AB$1315,DataRegularSeason20242025!$B$3:$B$1315, "&lt;=" &amp; $A184, DataRegularSeason20242025!$E$3:$E$1315, W$1)</f>
        <v>48</v>
      </c>
      <c r="X184" s="2">
        <f>SUMIFS(DataRegularSeason20242025!$AA$3:$AA$1315,DataRegularSeason20242025!$B$3:$B$1315, "&lt;=" &amp; $A184, DataRegularSeason20242025!$D$3:$D$1315, X$1)+SUMIFS(DataRegularSeason20242025!$AB$3:$AB$1315,DataRegularSeason20242025!$B$3:$B$1315, "&lt;=" &amp; $A184, DataRegularSeason20242025!$E$3:$E$1315, X$1)</f>
        <v>45</v>
      </c>
      <c r="Y184" s="2">
        <f>SUMIFS(DataRegularSeason20242025!$AA$3:$AA$1315,DataRegularSeason20242025!$B$3:$B$1315, "&lt;=" &amp; $A184, DataRegularSeason20242025!$D$3:$D$1315, Y$1)+SUMIFS(DataRegularSeason20242025!$AB$3:$AB$1315,DataRegularSeason20242025!$B$3:$B$1315, "&lt;=" &amp; $A184, DataRegularSeason20242025!$E$3:$E$1315, Y$1)</f>
        <v>34</v>
      </c>
      <c r="Z184" s="2">
        <f>SUMIFS(DataRegularSeason20242025!$AA$3:$AA$1315,DataRegularSeason20242025!$B$3:$B$1315, "&lt;=" &amp; $A184, DataRegularSeason20242025!$D$3:$D$1315, Z$1)+SUMIFS(DataRegularSeason20242025!$AB$3:$AB$1315,DataRegularSeason20242025!$B$3:$B$1315, "&lt;=" &amp; $A184, DataRegularSeason20242025!$E$3:$E$1315, Z$1)</f>
        <v>50</v>
      </c>
      <c r="AA184" s="2">
        <f>SUMIFS(DataRegularSeason20242025!$AA$3:$AA$1315,DataRegularSeason20242025!$B$3:$B$1315, "&lt;=" &amp; $A184, DataRegularSeason20242025!$D$3:$D$1315, AA$1)+SUMIFS(DataRegularSeason20242025!$AB$3:$AB$1315,DataRegularSeason20242025!$B$3:$B$1315, "&lt;=" &amp; $A184, DataRegularSeason20242025!$E$3:$E$1315, AA$1)</f>
        <v>53</v>
      </c>
      <c r="AB184" s="2">
        <f>SUMIFS(DataRegularSeason20242025!$AA$3:$AA$1315,DataRegularSeason20242025!$B$3:$B$1315, "&lt;=" &amp; $A184, DataRegularSeason20242025!$D$3:$D$1315, AB$1)+SUMIFS(DataRegularSeason20242025!$AB$3:$AB$1315,DataRegularSeason20242025!$B$3:$B$1315, "&lt;=" &amp; $A184, DataRegularSeason20242025!$E$3:$E$1315, AB$1)</f>
        <v>60</v>
      </c>
      <c r="AC184" s="2">
        <f>SUMIFS(DataRegularSeason20242025!$AA$3:$AA$1315,DataRegularSeason20242025!$B$3:$B$1315, "&lt;=" &amp; $A184, DataRegularSeason20242025!$D$3:$D$1315, AC$1)+SUMIFS(DataRegularSeason20242025!$AB$3:$AB$1315,DataRegularSeason20242025!$B$3:$B$1315, "&lt;=" &amp; $A184, DataRegularSeason20242025!$E$3:$E$1315, AC$1)</f>
        <v>47</v>
      </c>
      <c r="AD184" s="2">
        <f>SUMIFS(DataRegularSeason20242025!$AA$3:$AA$1315,DataRegularSeason20242025!$B$3:$B$1315, "&lt;=" &amp; $A184, DataRegularSeason20242025!$D$3:$D$1315, AD$1)+SUMIFS(DataRegularSeason20242025!$AB$3:$AB$1315,DataRegularSeason20242025!$B$3:$B$1315, "&lt;=" &amp; $A184, DataRegularSeason20242025!$E$3:$E$1315, AD$1)</f>
        <v>50</v>
      </c>
      <c r="AE184" s="2">
        <f>SUMIFS(DataRegularSeason20242025!$AA$3:$AA$1315,DataRegularSeason20242025!$B$3:$B$1315, "&lt;=" &amp; $A184, DataRegularSeason20242025!$D$3:$D$1315, AE$1)+SUMIFS(DataRegularSeason20242025!$AB$3:$AB$1315,DataRegularSeason20242025!$B$3:$B$1315, "&lt;=" &amp; $A184, DataRegularSeason20242025!$E$3:$E$1315, AE$1)</f>
        <v>62</v>
      </c>
      <c r="AF184" s="2">
        <f>SUMIFS(DataRegularSeason20242025!$AA$3:$AA$1315,DataRegularSeason20242025!$B$3:$B$1315, "&lt;=" &amp; $A184, DataRegularSeason20242025!$D$3:$D$1315, AF$1)+SUMIFS(DataRegularSeason20242025!$AB$3:$AB$1315,DataRegularSeason20242025!$B$3:$B$1315, "&lt;=" &amp; $A184, DataRegularSeason20242025!$E$3:$E$1315, AF$1)</f>
        <v>65</v>
      </c>
      <c r="AG184" s="2">
        <f>SUMIFS(DataRegularSeason20242025!$AA$3:$AA$1315,DataRegularSeason20242025!$B$3:$B$1315, "&lt;=" &amp; $A184, DataRegularSeason20242025!$D$3:$D$1315, AG$1)+SUMIFS(DataRegularSeason20242025!$AB$3:$AB$1315,DataRegularSeason20242025!$B$3:$B$1315, "&lt;=" &amp; $A184, DataRegularSeason20242025!$E$3:$E$1315, AG$1)</f>
        <v>67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42</v>
      </c>
      <c r="C185" s="2">
        <f>SUMIFS(DataRegularSeason20242025!$AA$3:$AA$1315,DataRegularSeason20242025!$B$3:$B$1315, "&lt;=" &amp; $A185, DataRegularSeason20242025!$D$3:$D$1315, C$1)+SUMIFS(DataRegularSeason20242025!$AB$3:$AB$1315,DataRegularSeason20242025!$B$3:$B$1315, "&lt;=" &amp; $A185, DataRegularSeason20242025!$E$3:$E$1315, C$1)</f>
        <v>52</v>
      </c>
      <c r="D185" s="2">
        <f>SUMIFS(DataRegularSeason20242025!$AA$3:$AA$1315,DataRegularSeason20242025!$B$3:$B$1315, "&lt;=" &amp; $A185, DataRegularSeason20242025!$D$3:$D$1315, D$1)+SUMIFS(DataRegularSeason20242025!$AB$3:$AB$1315,DataRegularSeason20242025!$B$3:$B$1315, "&lt;=" &amp; $A185, DataRegularSeason20242025!$E$3:$E$1315, D$1)</f>
        <v>39</v>
      </c>
      <c r="E185" s="2">
        <f>SUMIFS(DataRegularSeason20242025!$AA$3:$AA$1315,DataRegularSeason20242025!$B$3:$B$1315, "&lt;=" &amp; $A185, DataRegularSeason20242025!$D$3:$D$1315, E$1)+SUMIFS(DataRegularSeason20242025!$AB$3:$AB$1315,DataRegularSeason20242025!$B$3:$B$1315, "&lt;=" &amp; $A185, DataRegularSeason20242025!$E$3:$E$1315, E$1)</f>
        <v>59</v>
      </c>
      <c r="F185" s="2">
        <f>SUMIFS(DataRegularSeason20242025!$AA$3:$AA$1315,DataRegularSeason20242025!$B$3:$B$1315, "&lt;=" &amp; $A185, DataRegularSeason20242025!$D$3:$D$1315, F$1)+SUMIFS(DataRegularSeason20242025!$AB$3:$AB$1315,DataRegularSeason20242025!$B$3:$B$1315, "&lt;=" &amp; $A185, DataRegularSeason20242025!$E$3:$E$1315, F$1)</f>
        <v>51</v>
      </c>
      <c r="G185" s="2">
        <f>SUMIFS(DataRegularSeason20242025!$AA$3:$AA$1315,DataRegularSeason20242025!$B$3:$B$1315, "&lt;=" &amp; $A185, DataRegularSeason20242025!$D$3:$D$1315, G$1)+SUMIFS(DataRegularSeason20242025!$AB$3:$AB$1315,DataRegularSeason20242025!$B$3:$B$1315, "&lt;=" &amp; $A185, DataRegularSeason20242025!$E$3:$E$1315, G$1)</f>
        <v>51</v>
      </c>
      <c r="H185" s="2">
        <f>SUMIFS(DataRegularSeason20242025!$AA$3:$AA$1315,DataRegularSeason20242025!$B$3:$B$1315, "&lt;=" &amp; $A185, DataRegularSeason20242025!$D$3:$D$1315, H$1)+SUMIFS(DataRegularSeason20242025!$AB$3:$AB$1315,DataRegularSeason20242025!$B$3:$B$1315, "&lt;=" &amp; $A185, DataRegularSeason20242025!$E$3:$E$1315, H$1)</f>
        <v>34</v>
      </c>
      <c r="I185" s="2">
        <f>SUMIFS(DataRegularSeason20242025!$AA$3:$AA$1315,DataRegularSeason20242025!$B$3:$B$1315, "&lt;=" &amp; $A185, DataRegularSeason20242025!$D$3:$D$1315, I$1)+SUMIFS(DataRegularSeason20242025!$AB$3:$AB$1315,DataRegularSeason20242025!$B$3:$B$1315, "&lt;=" &amp; $A185, DataRegularSeason20242025!$E$3:$E$1315, I$1)</f>
        <v>57</v>
      </c>
      <c r="J185" s="2">
        <f>SUMIFS(DataRegularSeason20242025!$AA$3:$AA$1315,DataRegularSeason20242025!$B$3:$B$1315, "&lt;=" &amp; $A185, DataRegularSeason20242025!$D$3:$D$1315, J$1)+SUMIFS(DataRegularSeason20242025!$AB$3:$AB$1315,DataRegularSeason20242025!$B$3:$B$1315, "&lt;=" &amp; $A185, DataRegularSeason20242025!$E$3:$E$1315, J$1)</f>
        <v>59</v>
      </c>
      <c r="K185" s="2">
        <f>SUMIFS(DataRegularSeason20242025!$AA$3:$AA$1315,DataRegularSeason20242025!$B$3:$B$1315, "&lt;=" &amp; $A185, DataRegularSeason20242025!$D$3:$D$1315, K$1)+SUMIFS(DataRegularSeason20242025!$AB$3:$AB$1315,DataRegularSeason20242025!$B$3:$B$1315, "&lt;=" &amp; $A185, DataRegularSeason20242025!$E$3:$E$1315, K$1)</f>
        <v>47</v>
      </c>
      <c r="L185" s="2">
        <f>SUMIFS(DataRegularSeason20242025!$AA$3:$AA$1315,DataRegularSeason20242025!$B$3:$B$1315, "&lt;=" &amp; $A185, DataRegularSeason20242025!$D$3:$D$1315, L$1)+SUMIFS(DataRegularSeason20242025!$AB$3:$AB$1315,DataRegularSeason20242025!$B$3:$B$1315, "&lt;=" &amp; $A185, DataRegularSeason20242025!$E$3:$E$1315, L$1)</f>
        <v>61</v>
      </c>
      <c r="M185" s="2">
        <f>SUMIFS(DataRegularSeason20242025!$AA$3:$AA$1315,DataRegularSeason20242025!$B$3:$B$1315, "&lt;=" &amp; $A185, DataRegularSeason20242025!$D$3:$D$1315, M$1)+SUMIFS(DataRegularSeason20242025!$AB$3:$AB$1315,DataRegularSeason20242025!$B$3:$B$1315, "&lt;=" &amp; $A185, DataRegularSeason20242025!$E$3:$E$1315, M$1)</f>
        <v>57</v>
      </c>
      <c r="N185" s="2">
        <f>SUMIFS(DataRegularSeason20242025!$AA$3:$AA$1315,DataRegularSeason20242025!$B$3:$B$1315, "&lt;=" &amp; $A185, DataRegularSeason20242025!$D$3:$D$1315, N$1)+SUMIFS(DataRegularSeason20242025!$AB$3:$AB$1315,DataRegularSeason20242025!$B$3:$B$1315, "&lt;=" &amp; $A185, DataRegularSeason20242025!$E$3:$E$1315, N$1)</f>
        <v>55</v>
      </c>
      <c r="O185" s="2">
        <f>SUMIFS(DataRegularSeason20242025!$AA$3:$AA$1315,DataRegularSeason20242025!$B$3:$B$1315, "&lt;=" &amp; $A185, DataRegularSeason20242025!$D$3:$D$1315, O$1)+SUMIFS(DataRegularSeason20242025!$AB$3:$AB$1315,DataRegularSeason20242025!$B$3:$B$1315, "&lt;=" &amp; $A185, DataRegularSeason20242025!$E$3:$E$1315, O$1)</f>
        <v>60</v>
      </c>
      <c r="P185" s="2">
        <f>SUMIFS(DataRegularSeason20242025!$AA$3:$AA$1315,DataRegularSeason20242025!$B$3:$B$1315, "&lt;=" &amp; $A185, DataRegularSeason20242025!$D$3:$D$1315, P$1)+SUMIFS(DataRegularSeason20242025!$AB$3:$AB$1315,DataRegularSeason20242025!$B$3:$B$1315, "&lt;=" &amp; $A185, DataRegularSeason20242025!$E$3:$E$1315, P$1)</f>
        <v>52</v>
      </c>
      <c r="Q185" s="2">
        <f>SUMIFS(DataRegularSeason20242025!$AA$3:$AA$1315,DataRegularSeason20242025!$B$3:$B$1315, "&lt;=" &amp; $A185, DataRegularSeason20242025!$D$3:$D$1315, Q$1)+SUMIFS(DataRegularSeason20242025!$AB$3:$AB$1315,DataRegularSeason20242025!$B$3:$B$1315, "&lt;=" &amp; $A185, DataRegularSeason20242025!$E$3:$E$1315, Q$1)</f>
        <v>58</v>
      </c>
      <c r="R185" s="2">
        <f>SUMIFS(DataRegularSeason20242025!$AA$3:$AA$1315,DataRegularSeason20242025!$B$3:$B$1315, "&lt;=" &amp; $A185, DataRegularSeason20242025!$D$3:$D$1315, R$1)+SUMIFS(DataRegularSeason20242025!$AB$3:$AB$1315,DataRegularSeason20242025!$B$3:$B$1315, "&lt;=" &amp; $A185, DataRegularSeason20242025!$E$3:$E$1315, R$1)</f>
        <v>41</v>
      </c>
      <c r="S185" s="2">
        <f>SUMIFS(DataRegularSeason20242025!$AA$3:$AA$1315,DataRegularSeason20242025!$B$3:$B$1315, "&lt;=" &amp; $A185, DataRegularSeason20242025!$D$3:$D$1315, S$1)+SUMIFS(DataRegularSeason20242025!$AB$3:$AB$1315,DataRegularSeason20242025!$B$3:$B$1315, "&lt;=" &amp; $A185, DataRegularSeason20242025!$E$3:$E$1315, S$1)</f>
        <v>45</v>
      </c>
      <c r="T185" s="2">
        <f>SUMIFS(DataRegularSeason20242025!$AA$3:$AA$1315,DataRegularSeason20242025!$B$3:$B$1315, "&lt;=" &amp; $A185, DataRegularSeason20242025!$D$3:$D$1315, T$1)+SUMIFS(DataRegularSeason20242025!$AB$3:$AB$1315,DataRegularSeason20242025!$B$3:$B$1315, "&lt;=" &amp; $A185, DataRegularSeason20242025!$E$3:$E$1315, T$1)</f>
        <v>50</v>
      </c>
      <c r="U185" s="2">
        <f>SUMIFS(DataRegularSeason20242025!$AA$3:$AA$1315,DataRegularSeason20242025!$B$3:$B$1315, "&lt;=" &amp; $A185, DataRegularSeason20242025!$D$3:$D$1315, U$1)+SUMIFS(DataRegularSeason20242025!$AB$3:$AB$1315,DataRegularSeason20242025!$B$3:$B$1315, "&lt;=" &amp; $A185, DataRegularSeason20242025!$E$3:$E$1315, U$1)</f>
        <v>52</v>
      </c>
      <c r="V185" s="2">
        <f>SUMIFS(DataRegularSeason20242025!$AA$3:$AA$1315,DataRegularSeason20242025!$B$3:$B$1315, "&lt;=" &amp; $A185, DataRegularSeason20242025!$D$3:$D$1315, V$1)+SUMIFS(DataRegularSeason20242025!$AB$3:$AB$1315,DataRegularSeason20242025!$B$3:$B$1315, "&lt;=" &amp; $A185, DataRegularSeason20242025!$E$3:$E$1315, V$1)</f>
        <v>50</v>
      </c>
      <c r="W185" s="2">
        <f>SUMIFS(DataRegularSeason20242025!$AA$3:$AA$1315,DataRegularSeason20242025!$B$3:$B$1315, "&lt;=" &amp; $A185, DataRegularSeason20242025!$D$3:$D$1315, W$1)+SUMIFS(DataRegularSeason20242025!$AB$3:$AB$1315,DataRegularSeason20242025!$B$3:$B$1315, "&lt;=" &amp; $A185, DataRegularSeason20242025!$E$3:$E$1315, W$1)</f>
        <v>48</v>
      </c>
      <c r="X185" s="2">
        <f>SUMIFS(DataRegularSeason20242025!$AA$3:$AA$1315,DataRegularSeason20242025!$B$3:$B$1315, "&lt;=" &amp; $A185, DataRegularSeason20242025!$D$3:$D$1315, X$1)+SUMIFS(DataRegularSeason20242025!$AB$3:$AB$1315,DataRegularSeason20242025!$B$3:$B$1315, "&lt;=" &amp; $A185, DataRegularSeason20242025!$E$3:$E$1315, X$1)</f>
        <v>45</v>
      </c>
      <c r="Y185" s="2">
        <f>SUMIFS(DataRegularSeason20242025!$AA$3:$AA$1315,DataRegularSeason20242025!$B$3:$B$1315, "&lt;=" &amp; $A185, DataRegularSeason20242025!$D$3:$D$1315, Y$1)+SUMIFS(DataRegularSeason20242025!$AB$3:$AB$1315,DataRegularSeason20242025!$B$3:$B$1315, "&lt;=" &amp; $A185, DataRegularSeason20242025!$E$3:$E$1315, Y$1)</f>
        <v>34</v>
      </c>
      <c r="Z185" s="2">
        <f>SUMIFS(DataRegularSeason20242025!$AA$3:$AA$1315,DataRegularSeason20242025!$B$3:$B$1315, "&lt;=" &amp; $A185, DataRegularSeason20242025!$D$3:$D$1315, Z$1)+SUMIFS(DataRegularSeason20242025!$AB$3:$AB$1315,DataRegularSeason20242025!$B$3:$B$1315, "&lt;=" &amp; $A185, DataRegularSeason20242025!$E$3:$E$1315, Z$1)</f>
        <v>50</v>
      </c>
      <c r="AA185" s="2">
        <f>SUMIFS(DataRegularSeason20242025!$AA$3:$AA$1315,DataRegularSeason20242025!$B$3:$B$1315, "&lt;=" &amp; $A185, DataRegularSeason20242025!$D$3:$D$1315, AA$1)+SUMIFS(DataRegularSeason20242025!$AB$3:$AB$1315,DataRegularSeason20242025!$B$3:$B$1315, "&lt;=" &amp; $A185, DataRegularSeason20242025!$E$3:$E$1315, AA$1)</f>
        <v>53</v>
      </c>
      <c r="AB185" s="2">
        <f>SUMIFS(DataRegularSeason20242025!$AA$3:$AA$1315,DataRegularSeason20242025!$B$3:$B$1315, "&lt;=" &amp; $A185, DataRegularSeason20242025!$D$3:$D$1315, AB$1)+SUMIFS(DataRegularSeason20242025!$AB$3:$AB$1315,DataRegularSeason20242025!$B$3:$B$1315, "&lt;=" &amp; $A185, DataRegularSeason20242025!$E$3:$E$1315, AB$1)</f>
        <v>60</v>
      </c>
      <c r="AC185" s="2">
        <f>SUMIFS(DataRegularSeason20242025!$AA$3:$AA$1315,DataRegularSeason20242025!$B$3:$B$1315, "&lt;=" &amp; $A185, DataRegularSeason20242025!$D$3:$D$1315, AC$1)+SUMIFS(DataRegularSeason20242025!$AB$3:$AB$1315,DataRegularSeason20242025!$B$3:$B$1315, "&lt;=" &amp; $A185, DataRegularSeason20242025!$E$3:$E$1315, AC$1)</f>
        <v>47</v>
      </c>
      <c r="AD185" s="2">
        <f>SUMIFS(DataRegularSeason20242025!$AA$3:$AA$1315,DataRegularSeason20242025!$B$3:$B$1315, "&lt;=" &amp; $A185, DataRegularSeason20242025!$D$3:$D$1315, AD$1)+SUMIFS(DataRegularSeason20242025!$AB$3:$AB$1315,DataRegularSeason20242025!$B$3:$B$1315, "&lt;=" &amp; $A185, DataRegularSeason20242025!$E$3:$E$1315, AD$1)</f>
        <v>50</v>
      </c>
      <c r="AE185" s="2">
        <f>SUMIFS(DataRegularSeason20242025!$AA$3:$AA$1315,DataRegularSeason20242025!$B$3:$B$1315, "&lt;=" &amp; $A185, DataRegularSeason20242025!$D$3:$D$1315, AE$1)+SUMIFS(DataRegularSeason20242025!$AB$3:$AB$1315,DataRegularSeason20242025!$B$3:$B$1315, "&lt;=" &amp; $A185, DataRegularSeason20242025!$E$3:$E$1315, AE$1)</f>
        <v>62</v>
      </c>
      <c r="AF185" s="2">
        <f>SUMIFS(DataRegularSeason20242025!$AA$3:$AA$1315,DataRegularSeason20242025!$B$3:$B$1315, "&lt;=" &amp; $A185, DataRegularSeason20242025!$D$3:$D$1315, AF$1)+SUMIFS(DataRegularSeason20242025!$AB$3:$AB$1315,DataRegularSeason20242025!$B$3:$B$1315, "&lt;=" &amp; $A185, DataRegularSeason20242025!$E$3:$E$1315, AF$1)</f>
        <v>65</v>
      </c>
      <c r="AG185" s="2">
        <f>SUMIFS(DataRegularSeason20242025!$AA$3:$AA$1315,DataRegularSeason20242025!$B$3:$B$1315, "&lt;=" &amp; $A185, DataRegularSeason20242025!$D$3:$D$1315, AG$1)+SUMIFS(DataRegularSeason20242025!$AB$3:$AB$1315,DataRegularSeason20242025!$B$3:$B$1315, "&lt;=" &amp; $A185, DataRegularSeason20242025!$E$3:$E$1315, AG$1)</f>
        <v>67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42</v>
      </c>
      <c r="C186" s="2">
        <f>SUMIFS(DataRegularSeason20242025!$AA$3:$AA$1315,DataRegularSeason20242025!$B$3:$B$1315, "&lt;=" &amp; $A186, DataRegularSeason20242025!$D$3:$D$1315, C$1)+SUMIFS(DataRegularSeason20242025!$AB$3:$AB$1315,DataRegularSeason20242025!$B$3:$B$1315, "&lt;=" &amp; $A186, DataRegularSeason20242025!$E$3:$E$1315, C$1)</f>
        <v>52</v>
      </c>
      <c r="D186" s="2">
        <f>SUMIFS(DataRegularSeason20242025!$AA$3:$AA$1315,DataRegularSeason20242025!$B$3:$B$1315, "&lt;=" &amp; $A186, DataRegularSeason20242025!$D$3:$D$1315, D$1)+SUMIFS(DataRegularSeason20242025!$AB$3:$AB$1315,DataRegularSeason20242025!$B$3:$B$1315, "&lt;=" &amp; $A186, DataRegularSeason20242025!$E$3:$E$1315, D$1)</f>
        <v>39</v>
      </c>
      <c r="E186" s="2">
        <f>SUMIFS(DataRegularSeason20242025!$AA$3:$AA$1315,DataRegularSeason20242025!$B$3:$B$1315, "&lt;=" &amp; $A186, DataRegularSeason20242025!$D$3:$D$1315, E$1)+SUMIFS(DataRegularSeason20242025!$AB$3:$AB$1315,DataRegularSeason20242025!$B$3:$B$1315, "&lt;=" &amp; $A186, DataRegularSeason20242025!$E$3:$E$1315, E$1)</f>
        <v>59</v>
      </c>
      <c r="F186" s="2">
        <f>SUMIFS(DataRegularSeason20242025!$AA$3:$AA$1315,DataRegularSeason20242025!$B$3:$B$1315, "&lt;=" &amp; $A186, DataRegularSeason20242025!$D$3:$D$1315, F$1)+SUMIFS(DataRegularSeason20242025!$AB$3:$AB$1315,DataRegularSeason20242025!$B$3:$B$1315, "&lt;=" &amp; $A186, DataRegularSeason20242025!$E$3:$E$1315, F$1)</f>
        <v>51</v>
      </c>
      <c r="G186" s="2">
        <f>SUMIFS(DataRegularSeason20242025!$AA$3:$AA$1315,DataRegularSeason20242025!$B$3:$B$1315, "&lt;=" &amp; $A186, DataRegularSeason20242025!$D$3:$D$1315, G$1)+SUMIFS(DataRegularSeason20242025!$AB$3:$AB$1315,DataRegularSeason20242025!$B$3:$B$1315, "&lt;=" &amp; $A186, DataRegularSeason20242025!$E$3:$E$1315, G$1)</f>
        <v>51</v>
      </c>
      <c r="H186" s="2">
        <f>SUMIFS(DataRegularSeason20242025!$AA$3:$AA$1315,DataRegularSeason20242025!$B$3:$B$1315, "&lt;=" &amp; $A186, DataRegularSeason20242025!$D$3:$D$1315, H$1)+SUMIFS(DataRegularSeason20242025!$AB$3:$AB$1315,DataRegularSeason20242025!$B$3:$B$1315, "&lt;=" &amp; $A186, DataRegularSeason20242025!$E$3:$E$1315, H$1)</f>
        <v>34</v>
      </c>
      <c r="I186" s="2">
        <f>SUMIFS(DataRegularSeason20242025!$AA$3:$AA$1315,DataRegularSeason20242025!$B$3:$B$1315, "&lt;=" &amp; $A186, DataRegularSeason20242025!$D$3:$D$1315, I$1)+SUMIFS(DataRegularSeason20242025!$AB$3:$AB$1315,DataRegularSeason20242025!$B$3:$B$1315, "&lt;=" &amp; $A186, DataRegularSeason20242025!$E$3:$E$1315, I$1)</f>
        <v>57</v>
      </c>
      <c r="J186" s="2">
        <f>SUMIFS(DataRegularSeason20242025!$AA$3:$AA$1315,DataRegularSeason20242025!$B$3:$B$1315, "&lt;=" &amp; $A186, DataRegularSeason20242025!$D$3:$D$1315, J$1)+SUMIFS(DataRegularSeason20242025!$AB$3:$AB$1315,DataRegularSeason20242025!$B$3:$B$1315, "&lt;=" &amp; $A186, DataRegularSeason20242025!$E$3:$E$1315, J$1)</f>
        <v>59</v>
      </c>
      <c r="K186" s="2">
        <f>SUMIFS(DataRegularSeason20242025!$AA$3:$AA$1315,DataRegularSeason20242025!$B$3:$B$1315, "&lt;=" &amp; $A186, DataRegularSeason20242025!$D$3:$D$1315, K$1)+SUMIFS(DataRegularSeason20242025!$AB$3:$AB$1315,DataRegularSeason20242025!$B$3:$B$1315, "&lt;=" &amp; $A186, DataRegularSeason20242025!$E$3:$E$1315, K$1)</f>
        <v>47</v>
      </c>
      <c r="L186" s="2">
        <f>SUMIFS(DataRegularSeason20242025!$AA$3:$AA$1315,DataRegularSeason20242025!$B$3:$B$1315, "&lt;=" &amp; $A186, DataRegularSeason20242025!$D$3:$D$1315, L$1)+SUMIFS(DataRegularSeason20242025!$AB$3:$AB$1315,DataRegularSeason20242025!$B$3:$B$1315, "&lt;=" &amp; $A186, DataRegularSeason20242025!$E$3:$E$1315, L$1)</f>
        <v>61</v>
      </c>
      <c r="M186" s="2">
        <f>SUMIFS(DataRegularSeason20242025!$AA$3:$AA$1315,DataRegularSeason20242025!$B$3:$B$1315, "&lt;=" &amp; $A186, DataRegularSeason20242025!$D$3:$D$1315, M$1)+SUMIFS(DataRegularSeason20242025!$AB$3:$AB$1315,DataRegularSeason20242025!$B$3:$B$1315, "&lt;=" &amp; $A186, DataRegularSeason20242025!$E$3:$E$1315, M$1)</f>
        <v>57</v>
      </c>
      <c r="N186" s="2">
        <f>SUMIFS(DataRegularSeason20242025!$AA$3:$AA$1315,DataRegularSeason20242025!$B$3:$B$1315, "&lt;=" &amp; $A186, DataRegularSeason20242025!$D$3:$D$1315, N$1)+SUMIFS(DataRegularSeason20242025!$AB$3:$AB$1315,DataRegularSeason20242025!$B$3:$B$1315, "&lt;=" &amp; $A186, DataRegularSeason20242025!$E$3:$E$1315, N$1)</f>
        <v>55</v>
      </c>
      <c r="O186" s="2">
        <f>SUMIFS(DataRegularSeason20242025!$AA$3:$AA$1315,DataRegularSeason20242025!$B$3:$B$1315, "&lt;=" &amp; $A186, DataRegularSeason20242025!$D$3:$D$1315, O$1)+SUMIFS(DataRegularSeason20242025!$AB$3:$AB$1315,DataRegularSeason20242025!$B$3:$B$1315, "&lt;=" &amp; $A186, DataRegularSeason20242025!$E$3:$E$1315, O$1)</f>
        <v>60</v>
      </c>
      <c r="P186" s="2">
        <f>SUMIFS(DataRegularSeason20242025!$AA$3:$AA$1315,DataRegularSeason20242025!$B$3:$B$1315, "&lt;=" &amp; $A186, DataRegularSeason20242025!$D$3:$D$1315, P$1)+SUMIFS(DataRegularSeason20242025!$AB$3:$AB$1315,DataRegularSeason20242025!$B$3:$B$1315, "&lt;=" &amp; $A186, DataRegularSeason20242025!$E$3:$E$1315, P$1)</f>
        <v>52</v>
      </c>
      <c r="Q186" s="2">
        <f>SUMIFS(DataRegularSeason20242025!$AA$3:$AA$1315,DataRegularSeason20242025!$B$3:$B$1315, "&lt;=" &amp; $A186, DataRegularSeason20242025!$D$3:$D$1315, Q$1)+SUMIFS(DataRegularSeason20242025!$AB$3:$AB$1315,DataRegularSeason20242025!$B$3:$B$1315, "&lt;=" &amp; $A186, DataRegularSeason20242025!$E$3:$E$1315, Q$1)</f>
        <v>58</v>
      </c>
      <c r="R186" s="2">
        <f>SUMIFS(DataRegularSeason20242025!$AA$3:$AA$1315,DataRegularSeason20242025!$B$3:$B$1315, "&lt;=" &amp; $A186, DataRegularSeason20242025!$D$3:$D$1315, R$1)+SUMIFS(DataRegularSeason20242025!$AB$3:$AB$1315,DataRegularSeason20242025!$B$3:$B$1315, "&lt;=" &amp; $A186, DataRegularSeason20242025!$E$3:$E$1315, R$1)</f>
        <v>41</v>
      </c>
      <c r="S186" s="2">
        <f>SUMIFS(DataRegularSeason20242025!$AA$3:$AA$1315,DataRegularSeason20242025!$B$3:$B$1315, "&lt;=" &amp; $A186, DataRegularSeason20242025!$D$3:$D$1315, S$1)+SUMIFS(DataRegularSeason20242025!$AB$3:$AB$1315,DataRegularSeason20242025!$B$3:$B$1315, "&lt;=" &amp; $A186, DataRegularSeason20242025!$E$3:$E$1315, S$1)</f>
        <v>45</v>
      </c>
      <c r="T186" s="2">
        <f>SUMIFS(DataRegularSeason20242025!$AA$3:$AA$1315,DataRegularSeason20242025!$B$3:$B$1315, "&lt;=" &amp; $A186, DataRegularSeason20242025!$D$3:$D$1315, T$1)+SUMIFS(DataRegularSeason20242025!$AB$3:$AB$1315,DataRegularSeason20242025!$B$3:$B$1315, "&lt;=" &amp; $A186, DataRegularSeason20242025!$E$3:$E$1315, T$1)</f>
        <v>50</v>
      </c>
      <c r="U186" s="2">
        <f>SUMIFS(DataRegularSeason20242025!$AA$3:$AA$1315,DataRegularSeason20242025!$B$3:$B$1315, "&lt;=" &amp; $A186, DataRegularSeason20242025!$D$3:$D$1315, U$1)+SUMIFS(DataRegularSeason20242025!$AB$3:$AB$1315,DataRegularSeason20242025!$B$3:$B$1315, "&lt;=" &amp; $A186, DataRegularSeason20242025!$E$3:$E$1315, U$1)</f>
        <v>52</v>
      </c>
      <c r="V186" s="2">
        <f>SUMIFS(DataRegularSeason20242025!$AA$3:$AA$1315,DataRegularSeason20242025!$B$3:$B$1315, "&lt;=" &amp; $A186, DataRegularSeason20242025!$D$3:$D$1315, V$1)+SUMIFS(DataRegularSeason20242025!$AB$3:$AB$1315,DataRegularSeason20242025!$B$3:$B$1315, "&lt;=" &amp; $A186, DataRegularSeason20242025!$E$3:$E$1315, V$1)</f>
        <v>50</v>
      </c>
      <c r="W186" s="2">
        <f>SUMIFS(DataRegularSeason20242025!$AA$3:$AA$1315,DataRegularSeason20242025!$B$3:$B$1315, "&lt;=" &amp; $A186, DataRegularSeason20242025!$D$3:$D$1315, W$1)+SUMIFS(DataRegularSeason20242025!$AB$3:$AB$1315,DataRegularSeason20242025!$B$3:$B$1315, "&lt;=" &amp; $A186, DataRegularSeason20242025!$E$3:$E$1315, W$1)</f>
        <v>48</v>
      </c>
      <c r="X186" s="2">
        <f>SUMIFS(DataRegularSeason20242025!$AA$3:$AA$1315,DataRegularSeason20242025!$B$3:$B$1315, "&lt;=" &amp; $A186, DataRegularSeason20242025!$D$3:$D$1315, X$1)+SUMIFS(DataRegularSeason20242025!$AB$3:$AB$1315,DataRegularSeason20242025!$B$3:$B$1315, "&lt;=" &amp; $A186, DataRegularSeason20242025!$E$3:$E$1315, X$1)</f>
        <v>45</v>
      </c>
      <c r="Y186" s="2">
        <f>SUMIFS(DataRegularSeason20242025!$AA$3:$AA$1315,DataRegularSeason20242025!$B$3:$B$1315, "&lt;=" &amp; $A186, DataRegularSeason20242025!$D$3:$D$1315, Y$1)+SUMIFS(DataRegularSeason20242025!$AB$3:$AB$1315,DataRegularSeason20242025!$B$3:$B$1315, "&lt;=" &amp; $A186, DataRegularSeason20242025!$E$3:$E$1315, Y$1)</f>
        <v>34</v>
      </c>
      <c r="Z186" s="2">
        <f>SUMIFS(DataRegularSeason20242025!$AA$3:$AA$1315,DataRegularSeason20242025!$B$3:$B$1315, "&lt;=" &amp; $A186, DataRegularSeason20242025!$D$3:$D$1315, Z$1)+SUMIFS(DataRegularSeason20242025!$AB$3:$AB$1315,DataRegularSeason20242025!$B$3:$B$1315, "&lt;=" &amp; $A186, DataRegularSeason20242025!$E$3:$E$1315, Z$1)</f>
        <v>50</v>
      </c>
      <c r="AA186" s="2">
        <f>SUMIFS(DataRegularSeason20242025!$AA$3:$AA$1315,DataRegularSeason20242025!$B$3:$B$1315, "&lt;=" &amp; $A186, DataRegularSeason20242025!$D$3:$D$1315, AA$1)+SUMIFS(DataRegularSeason20242025!$AB$3:$AB$1315,DataRegularSeason20242025!$B$3:$B$1315, "&lt;=" &amp; $A186, DataRegularSeason20242025!$E$3:$E$1315, AA$1)</f>
        <v>53</v>
      </c>
      <c r="AB186" s="2">
        <f>SUMIFS(DataRegularSeason20242025!$AA$3:$AA$1315,DataRegularSeason20242025!$B$3:$B$1315, "&lt;=" &amp; $A186, DataRegularSeason20242025!$D$3:$D$1315, AB$1)+SUMIFS(DataRegularSeason20242025!$AB$3:$AB$1315,DataRegularSeason20242025!$B$3:$B$1315, "&lt;=" &amp; $A186, DataRegularSeason20242025!$E$3:$E$1315, AB$1)</f>
        <v>60</v>
      </c>
      <c r="AC186" s="2">
        <f>SUMIFS(DataRegularSeason20242025!$AA$3:$AA$1315,DataRegularSeason20242025!$B$3:$B$1315, "&lt;=" &amp; $A186, DataRegularSeason20242025!$D$3:$D$1315, AC$1)+SUMIFS(DataRegularSeason20242025!$AB$3:$AB$1315,DataRegularSeason20242025!$B$3:$B$1315, "&lt;=" &amp; $A186, DataRegularSeason20242025!$E$3:$E$1315, AC$1)</f>
        <v>47</v>
      </c>
      <c r="AD186" s="2">
        <f>SUMIFS(DataRegularSeason20242025!$AA$3:$AA$1315,DataRegularSeason20242025!$B$3:$B$1315, "&lt;=" &amp; $A186, DataRegularSeason20242025!$D$3:$D$1315, AD$1)+SUMIFS(DataRegularSeason20242025!$AB$3:$AB$1315,DataRegularSeason20242025!$B$3:$B$1315, "&lt;=" &amp; $A186, DataRegularSeason20242025!$E$3:$E$1315, AD$1)</f>
        <v>50</v>
      </c>
      <c r="AE186" s="2">
        <f>SUMIFS(DataRegularSeason20242025!$AA$3:$AA$1315,DataRegularSeason20242025!$B$3:$B$1315, "&lt;=" &amp; $A186, DataRegularSeason20242025!$D$3:$D$1315, AE$1)+SUMIFS(DataRegularSeason20242025!$AB$3:$AB$1315,DataRegularSeason20242025!$B$3:$B$1315, "&lt;=" &amp; $A186, DataRegularSeason20242025!$E$3:$E$1315, AE$1)</f>
        <v>62</v>
      </c>
      <c r="AF186" s="2">
        <f>SUMIFS(DataRegularSeason20242025!$AA$3:$AA$1315,DataRegularSeason20242025!$B$3:$B$1315, "&lt;=" &amp; $A186, DataRegularSeason20242025!$D$3:$D$1315, AF$1)+SUMIFS(DataRegularSeason20242025!$AB$3:$AB$1315,DataRegularSeason20242025!$B$3:$B$1315, "&lt;=" &amp; $A186, DataRegularSeason20242025!$E$3:$E$1315, AF$1)</f>
        <v>65</v>
      </c>
      <c r="AG186" s="2">
        <f>SUMIFS(DataRegularSeason20242025!$AA$3:$AA$1315,DataRegularSeason20242025!$B$3:$B$1315, "&lt;=" &amp; $A186, DataRegularSeason20242025!$D$3:$D$1315, AG$1)+SUMIFS(DataRegularSeason20242025!$AB$3:$AB$1315,DataRegularSeason20242025!$B$3:$B$1315, "&lt;=" &amp; $A186, DataRegularSeason20242025!$E$3:$E$1315, AG$1)</f>
        <v>67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42</v>
      </c>
      <c r="C187" s="2">
        <f>SUMIFS(DataRegularSeason20242025!$AA$3:$AA$1315,DataRegularSeason20242025!$B$3:$B$1315, "&lt;=" &amp; $A187, DataRegularSeason20242025!$D$3:$D$1315, C$1)+SUMIFS(DataRegularSeason20242025!$AB$3:$AB$1315,DataRegularSeason20242025!$B$3:$B$1315, "&lt;=" &amp; $A187, DataRegularSeason20242025!$E$3:$E$1315, C$1)</f>
        <v>52</v>
      </c>
      <c r="D187" s="2">
        <f>SUMIFS(DataRegularSeason20242025!$AA$3:$AA$1315,DataRegularSeason20242025!$B$3:$B$1315, "&lt;=" &amp; $A187, DataRegularSeason20242025!$D$3:$D$1315, D$1)+SUMIFS(DataRegularSeason20242025!$AB$3:$AB$1315,DataRegularSeason20242025!$B$3:$B$1315, "&lt;=" &amp; $A187, DataRegularSeason20242025!$E$3:$E$1315, D$1)</f>
        <v>39</v>
      </c>
      <c r="E187" s="2">
        <f>SUMIFS(DataRegularSeason20242025!$AA$3:$AA$1315,DataRegularSeason20242025!$B$3:$B$1315, "&lt;=" &amp; $A187, DataRegularSeason20242025!$D$3:$D$1315, E$1)+SUMIFS(DataRegularSeason20242025!$AB$3:$AB$1315,DataRegularSeason20242025!$B$3:$B$1315, "&lt;=" &amp; $A187, DataRegularSeason20242025!$E$3:$E$1315, E$1)</f>
        <v>59</v>
      </c>
      <c r="F187" s="2">
        <f>SUMIFS(DataRegularSeason20242025!$AA$3:$AA$1315,DataRegularSeason20242025!$B$3:$B$1315, "&lt;=" &amp; $A187, DataRegularSeason20242025!$D$3:$D$1315, F$1)+SUMIFS(DataRegularSeason20242025!$AB$3:$AB$1315,DataRegularSeason20242025!$B$3:$B$1315, "&lt;=" &amp; $A187, DataRegularSeason20242025!$E$3:$E$1315, F$1)</f>
        <v>51</v>
      </c>
      <c r="G187" s="2">
        <f>SUMIFS(DataRegularSeason20242025!$AA$3:$AA$1315,DataRegularSeason20242025!$B$3:$B$1315, "&lt;=" &amp; $A187, DataRegularSeason20242025!$D$3:$D$1315, G$1)+SUMIFS(DataRegularSeason20242025!$AB$3:$AB$1315,DataRegularSeason20242025!$B$3:$B$1315, "&lt;=" &amp; $A187, DataRegularSeason20242025!$E$3:$E$1315, G$1)</f>
        <v>51</v>
      </c>
      <c r="H187" s="2">
        <f>SUMIFS(DataRegularSeason20242025!$AA$3:$AA$1315,DataRegularSeason20242025!$B$3:$B$1315, "&lt;=" &amp; $A187, DataRegularSeason20242025!$D$3:$D$1315, H$1)+SUMIFS(DataRegularSeason20242025!$AB$3:$AB$1315,DataRegularSeason20242025!$B$3:$B$1315, "&lt;=" &amp; $A187, DataRegularSeason20242025!$E$3:$E$1315, H$1)</f>
        <v>34</v>
      </c>
      <c r="I187" s="2">
        <f>SUMIFS(DataRegularSeason20242025!$AA$3:$AA$1315,DataRegularSeason20242025!$B$3:$B$1315, "&lt;=" &amp; $A187, DataRegularSeason20242025!$D$3:$D$1315, I$1)+SUMIFS(DataRegularSeason20242025!$AB$3:$AB$1315,DataRegularSeason20242025!$B$3:$B$1315, "&lt;=" &amp; $A187, DataRegularSeason20242025!$E$3:$E$1315, I$1)</f>
        <v>57</v>
      </c>
      <c r="J187" s="2">
        <f>SUMIFS(DataRegularSeason20242025!$AA$3:$AA$1315,DataRegularSeason20242025!$B$3:$B$1315, "&lt;=" &amp; $A187, DataRegularSeason20242025!$D$3:$D$1315, J$1)+SUMIFS(DataRegularSeason20242025!$AB$3:$AB$1315,DataRegularSeason20242025!$B$3:$B$1315, "&lt;=" &amp; $A187, DataRegularSeason20242025!$E$3:$E$1315, J$1)</f>
        <v>59</v>
      </c>
      <c r="K187" s="2">
        <f>SUMIFS(DataRegularSeason20242025!$AA$3:$AA$1315,DataRegularSeason20242025!$B$3:$B$1315, "&lt;=" &amp; $A187, DataRegularSeason20242025!$D$3:$D$1315, K$1)+SUMIFS(DataRegularSeason20242025!$AB$3:$AB$1315,DataRegularSeason20242025!$B$3:$B$1315, "&lt;=" &amp; $A187, DataRegularSeason20242025!$E$3:$E$1315, K$1)</f>
        <v>47</v>
      </c>
      <c r="L187" s="2">
        <f>SUMIFS(DataRegularSeason20242025!$AA$3:$AA$1315,DataRegularSeason20242025!$B$3:$B$1315, "&lt;=" &amp; $A187, DataRegularSeason20242025!$D$3:$D$1315, L$1)+SUMIFS(DataRegularSeason20242025!$AB$3:$AB$1315,DataRegularSeason20242025!$B$3:$B$1315, "&lt;=" &amp; $A187, DataRegularSeason20242025!$E$3:$E$1315, L$1)</f>
        <v>61</v>
      </c>
      <c r="M187" s="2">
        <f>SUMIFS(DataRegularSeason20242025!$AA$3:$AA$1315,DataRegularSeason20242025!$B$3:$B$1315, "&lt;=" &amp; $A187, DataRegularSeason20242025!$D$3:$D$1315, M$1)+SUMIFS(DataRegularSeason20242025!$AB$3:$AB$1315,DataRegularSeason20242025!$B$3:$B$1315, "&lt;=" &amp; $A187, DataRegularSeason20242025!$E$3:$E$1315, M$1)</f>
        <v>57</v>
      </c>
      <c r="N187" s="2">
        <f>SUMIFS(DataRegularSeason20242025!$AA$3:$AA$1315,DataRegularSeason20242025!$B$3:$B$1315, "&lt;=" &amp; $A187, DataRegularSeason20242025!$D$3:$D$1315, N$1)+SUMIFS(DataRegularSeason20242025!$AB$3:$AB$1315,DataRegularSeason20242025!$B$3:$B$1315, "&lt;=" &amp; $A187, DataRegularSeason20242025!$E$3:$E$1315, N$1)</f>
        <v>55</v>
      </c>
      <c r="O187" s="2">
        <f>SUMIFS(DataRegularSeason20242025!$AA$3:$AA$1315,DataRegularSeason20242025!$B$3:$B$1315, "&lt;=" &amp; $A187, DataRegularSeason20242025!$D$3:$D$1315, O$1)+SUMIFS(DataRegularSeason20242025!$AB$3:$AB$1315,DataRegularSeason20242025!$B$3:$B$1315, "&lt;=" &amp; $A187, DataRegularSeason20242025!$E$3:$E$1315, O$1)</f>
        <v>60</v>
      </c>
      <c r="P187" s="2">
        <f>SUMIFS(DataRegularSeason20242025!$AA$3:$AA$1315,DataRegularSeason20242025!$B$3:$B$1315, "&lt;=" &amp; $A187, DataRegularSeason20242025!$D$3:$D$1315, P$1)+SUMIFS(DataRegularSeason20242025!$AB$3:$AB$1315,DataRegularSeason20242025!$B$3:$B$1315, "&lt;=" &amp; $A187, DataRegularSeason20242025!$E$3:$E$1315, P$1)</f>
        <v>52</v>
      </c>
      <c r="Q187" s="2">
        <f>SUMIFS(DataRegularSeason20242025!$AA$3:$AA$1315,DataRegularSeason20242025!$B$3:$B$1315, "&lt;=" &amp; $A187, DataRegularSeason20242025!$D$3:$D$1315, Q$1)+SUMIFS(DataRegularSeason20242025!$AB$3:$AB$1315,DataRegularSeason20242025!$B$3:$B$1315, "&lt;=" &amp; $A187, DataRegularSeason20242025!$E$3:$E$1315, Q$1)</f>
        <v>58</v>
      </c>
      <c r="R187" s="2">
        <f>SUMIFS(DataRegularSeason20242025!$AA$3:$AA$1315,DataRegularSeason20242025!$B$3:$B$1315, "&lt;=" &amp; $A187, DataRegularSeason20242025!$D$3:$D$1315, R$1)+SUMIFS(DataRegularSeason20242025!$AB$3:$AB$1315,DataRegularSeason20242025!$B$3:$B$1315, "&lt;=" &amp; $A187, DataRegularSeason20242025!$E$3:$E$1315, R$1)</f>
        <v>41</v>
      </c>
      <c r="S187" s="2">
        <f>SUMIFS(DataRegularSeason20242025!$AA$3:$AA$1315,DataRegularSeason20242025!$B$3:$B$1315, "&lt;=" &amp; $A187, DataRegularSeason20242025!$D$3:$D$1315, S$1)+SUMIFS(DataRegularSeason20242025!$AB$3:$AB$1315,DataRegularSeason20242025!$B$3:$B$1315, "&lt;=" &amp; $A187, DataRegularSeason20242025!$E$3:$E$1315, S$1)</f>
        <v>45</v>
      </c>
      <c r="T187" s="2">
        <f>SUMIFS(DataRegularSeason20242025!$AA$3:$AA$1315,DataRegularSeason20242025!$B$3:$B$1315, "&lt;=" &amp; $A187, DataRegularSeason20242025!$D$3:$D$1315, T$1)+SUMIFS(DataRegularSeason20242025!$AB$3:$AB$1315,DataRegularSeason20242025!$B$3:$B$1315, "&lt;=" &amp; $A187, DataRegularSeason20242025!$E$3:$E$1315, T$1)</f>
        <v>50</v>
      </c>
      <c r="U187" s="2">
        <f>SUMIFS(DataRegularSeason20242025!$AA$3:$AA$1315,DataRegularSeason20242025!$B$3:$B$1315, "&lt;=" &amp; $A187, DataRegularSeason20242025!$D$3:$D$1315, U$1)+SUMIFS(DataRegularSeason20242025!$AB$3:$AB$1315,DataRegularSeason20242025!$B$3:$B$1315, "&lt;=" &amp; $A187, DataRegularSeason20242025!$E$3:$E$1315, U$1)</f>
        <v>52</v>
      </c>
      <c r="V187" s="2">
        <f>SUMIFS(DataRegularSeason20242025!$AA$3:$AA$1315,DataRegularSeason20242025!$B$3:$B$1315, "&lt;=" &amp; $A187, DataRegularSeason20242025!$D$3:$D$1315, V$1)+SUMIFS(DataRegularSeason20242025!$AB$3:$AB$1315,DataRegularSeason20242025!$B$3:$B$1315, "&lt;=" &amp; $A187, DataRegularSeason20242025!$E$3:$E$1315, V$1)</f>
        <v>50</v>
      </c>
      <c r="W187" s="2">
        <f>SUMIFS(DataRegularSeason20242025!$AA$3:$AA$1315,DataRegularSeason20242025!$B$3:$B$1315, "&lt;=" &amp; $A187, DataRegularSeason20242025!$D$3:$D$1315, W$1)+SUMIFS(DataRegularSeason20242025!$AB$3:$AB$1315,DataRegularSeason20242025!$B$3:$B$1315, "&lt;=" &amp; $A187, DataRegularSeason20242025!$E$3:$E$1315, W$1)</f>
        <v>48</v>
      </c>
      <c r="X187" s="2">
        <f>SUMIFS(DataRegularSeason20242025!$AA$3:$AA$1315,DataRegularSeason20242025!$B$3:$B$1315, "&lt;=" &amp; $A187, DataRegularSeason20242025!$D$3:$D$1315, X$1)+SUMIFS(DataRegularSeason20242025!$AB$3:$AB$1315,DataRegularSeason20242025!$B$3:$B$1315, "&lt;=" &amp; $A187, DataRegularSeason20242025!$E$3:$E$1315, X$1)</f>
        <v>45</v>
      </c>
      <c r="Y187" s="2">
        <f>SUMIFS(DataRegularSeason20242025!$AA$3:$AA$1315,DataRegularSeason20242025!$B$3:$B$1315, "&lt;=" &amp; $A187, DataRegularSeason20242025!$D$3:$D$1315, Y$1)+SUMIFS(DataRegularSeason20242025!$AB$3:$AB$1315,DataRegularSeason20242025!$B$3:$B$1315, "&lt;=" &amp; $A187, DataRegularSeason20242025!$E$3:$E$1315, Y$1)</f>
        <v>34</v>
      </c>
      <c r="Z187" s="2">
        <f>SUMIFS(DataRegularSeason20242025!$AA$3:$AA$1315,DataRegularSeason20242025!$B$3:$B$1315, "&lt;=" &amp; $A187, DataRegularSeason20242025!$D$3:$D$1315, Z$1)+SUMIFS(DataRegularSeason20242025!$AB$3:$AB$1315,DataRegularSeason20242025!$B$3:$B$1315, "&lt;=" &amp; $A187, DataRegularSeason20242025!$E$3:$E$1315, Z$1)</f>
        <v>50</v>
      </c>
      <c r="AA187" s="2">
        <f>SUMIFS(DataRegularSeason20242025!$AA$3:$AA$1315,DataRegularSeason20242025!$B$3:$B$1315, "&lt;=" &amp; $A187, DataRegularSeason20242025!$D$3:$D$1315, AA$1)+SUMIFS(DataRegularSeason20242025!$AB$3:$AB$1315,DataRegularSeason20242025!$B$3:$B$1315, "&lt;=" &amp; $A187, DataRegularSeason20242025!$E$3:$E$1315, AA$1)</f>
        <v>53</v>
      </c>
      <c r="AB187" s="2">
        <f>SUMIFS(DataRegularSeason20242025!$AA$3:$AA$1315,DataRegularSeason20242025!$B$3:$B$1315, "&lt;=" &amp; $A187, DataRegularSeason20242025!$D$3:$D$1315, AB$1)+SUMIFS(DataRegularSeason20242025!$AB$3:$AB$1315,DataRegularSeason20242025!$B$3:$B$1315, "&lt;=" &amp; $A187, DataRegularSeason20242025!$E$3:$E$1315, AB$1)</f>
        <v>60</v>
      </c>
      <c r="AC187" s="2">
        <f>SUMIFS(DataRegularSeason20242025!$AA$3:$AA$1315,DataRegularSeason20242025!$B$3:$B$1315, "&lt;=" &amp; $A187, DataRegularSeason20242025!$D$3:$D$1315, AC$1)+SUMIFS(DataRegularSeason20242025!$AB$3:$AB$1315,DataRegularSeason20242025!$B$3:$B$1315, "&lt;=" &amp; $A187, DataRegularSeason20242025!$E$3:$E$1315, AC$1)</f>
        <v>47</v>
      </c>
      <c r="AD187" s="2">
        <f>SUMIFS(DataRegularSeason20242025!$AA$3:$AA$1315,DataRegularSeason20242025!$B$3:$B$1315, "&lt;=" &amp; $A187, DataRegularSeason20242025!$D$3:$D$1315, AD$1)+SUMIFS(DataRegularSeason20242025!$AB$3:$AB$1315,DataRegularSeason20242025!$B$3:$B$1315, "&lt;=" &amp; $A187, DataRegularSeason20242025!$E$3:$E$1315, AD$1)</f>
        <v>50</v>
      </c>
      <c r="AE187" s="2">
        <f>SUMIFS(DataRegularSeason20242025!$AA$3:$AA$1315,DataRegularSeason20242025!$B$3:$B$1315, "&lt;=" &amp; $A187, DataRegularSeason20242025!$D$3:$D$1315, AE$1)+SUMIFS(DataRegularSeason20242025!$AB$3:$AB$1315,DataRegularSeason20242025!$B$3:$B$1315, "&lt;=" &amp; $A187, DataRegularSeason20242025!$E$3:$E$1315, AE$1)</f>
        <v>62</v>
      </c>
      <c r="AF187" s="2">
        <f>SUMIFS(DataRegularSeason20242025!$AA$3:$AA$1315,DataRegularSeason20242025!$B$3:$B$1315, "&lt;=" &amp; $A187, DataRegularSeason20242025!$D$3:$D$1315, AF$1)+SUMIFS(DataRegularSeason20242025!$AB$3:$AB$1315,DataRegularSeason20242025!$B$3:$B$1315, "&lt;=" &amp; $A187, DataRegularSeason20242025!$E$3:$E$1315, AF$1)</f>
        <v>65</v>
      </c>
      <c r="AG187" s="2">
        <f>SUMIFS(DataRegularSeason20242025!$AA$3:$AA$1315,DataRegularSeason20242025!$B$3:$B$1315, "&lt;=" &amp; $A187, DataRegularSeason20242025!$D$3:$D$1315, AG$1)+SUMIFS(DataRegularSeason20242025!$AB$3:$AB$1315,DataRegularSeason20242025!$B$3:$B$1315, "&lt;=" &amp; $A187, DataRegularSeason20242025!$E$3:$E$1315, AG$1)</f>
        <v>67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42</v>
      </c>
      <c r="C188" s="2">
        <f>SUMIFS(DataRegularSeason20242025!$AA$3:$AA$1315,DataRegularSeason20242025!$B$3:$B$1315, "&lt;=" &amp; $A188, DataRegularSeason20242025!$D$3:$D$1315, C$1)+SUMIFS(DataRegularSeason20242025!$AB$3:$AB$1315,DataRegularSeason20242025!$B$3:$B$1315, "&lt;=" &amp; $A188, DataRegularSeason20242025!$E$3:$E$1315, C$1)</f>
        <v>52</v>
      </c>
      <c r="D188" s="2">
        <f>SUMIFS(DataRegularSeason20242025!$AA$3:$AA$1315,DataRegularSeason20242025!$B$3:$B$1315, "&lt;=" &amp; $A188, DataRegularSeason20242025!$D$3:$D$1315, D$1)+SUMIFS(DataRegularSeason20242025!$AB$3:$AB$1315,DataRegularSeason20242025!$B$3:$B$1315, "&lt;=" &amp; $A188, DataRegularSeason20242025!$E$3:$E$1315, D$1)</f>
        <v>39</v>
      </c>
      <c r="E188" s="2">
        <f>SUMIFS(DataRegularSeason20242025!$AA$3:$AA$1315,DataRegularSeason20242025!$B$3:$B$1315, "&lt;=" &amp; $A188, DataRegularSeason20242025!$D$3:$D$1315, E$1)+SUMIFS(DataRegularSeason20242025!$AB$3:$AB$1315,DataRegularSeason20242025!$B$3:$B$1315, "&lt;=" &amp; $A188, DataRegularSeason20242025!$E$3:$E$1315, E$1)</f>
        <v>59</v>
      </c>
      <c r="F188" s="2">
        <f>SUMIFS(DataRegularSeason20242025!$AA$3:$AA$1315,DataRegularSeason20242025!$B$3:$B$1315, "&lt;=" &amp; $A188, DataRegularSeason20242025!$D$3:$D$1315, F$1)+SUMIFS(DataRegularSeason20242025!$AB$3:$AB$1315,DataRegularSeason20242025!$B$3:$B$1315, "&lt;=" &amp; $A188, DataRegularSeason20242025!$E$3:$E$1315, F$1)</f>
        <v>51</v>
      </c>
      <c r="G188" s="2">
        <f>SUMIFS(DataRegularSeason20242025!$AA$3:$AA$1315,DataRegularSeason20242025!$B$3:$B$1315, "&lt;=" &amp; $A188, DataRegularSeason20242025!$D$3:$D$1315, G$1)+SUMIFS(DataRegularSeason20242025!$AB$3:$AB$1315,DataRegularSeason20242025!$B$3:$B$1315, "&lt;=" &amp; $A188, DataRegularSeason20242025!$E$3:$E$1315, G$1)</f>
        <v>51</v>
      </c>
      <c r="H188" s="2">
        <f>SUMIFS(DataRegularSeason20242025!$AA$3:$AA$1315,DataRegularSeason20242025!$B$3:$B$1315, "&lt;=" &amp; $A188, DataRegularSeason20242025!$D$3:$D$1315, H$1)+SUMIFS(DataRegularSeason20242025!$AB$3:$AB$1315,DataRegularSeason20242025!$B$3:$B$1315, "&lt;=" &amp; $A188, DataRegularSeason20242025!$E$3:$E$1315, H$1)</f>
        <v>34</v>
      </c>
      <c r="I188" s="2">
        <f>SUMIFS(DataRegularSeason20242025!$AA$3:$AA$1315,DataRegularSeason20242025!$B$3:$B$1315, "&lt;=" &amp; $A188, DataRegularSeason20242025!$D$3:$D$1315, I$1)+SUMIFS(DataRegularSeason20242025!$AB$3:$AB$1315,DataRegularSeason20242025!$B$3:$B$1315, "&lt;=" &amp; $A188, DataRegularSeason20242025!$E$3:$E$1315, I$1)</f>
        <v>57</v>
      </c>
      <c r="J188" s="2">
        <f>SUMIFS(DataRegularSeason20242025!$AA$3:$AA$1315,DataRegularSeason20242025!$B$3:$B$1315, "&lt;=" &amp; $A188, DataRegularSeason20242025!$D$3:$D$1315, J$1)+SUMIFS(DataRegularSeason20242025!$AB$3:$AB$1315,DataRegularSeason20242025!$B$3:$B$1315, "&lt;=" &amp; $A188, DataRegularSeason20242025!$E$3:$E$1315, J$1)</f>
        <v>59</v>
      </c>
      <c r="K188" s="2">
        <f>SUMIFS(DataRegularSeason20242025!$AA$3:$AA$1315,DataRegularSeason20242025!$B$3:$B$1315, "&lt;=" &amp; $A188, DataRegularSeason20242025!$D$3:$D$1315, K$1)+SUMIFS(DataRegularSeason20242025!$AB$3:$AB$1315,DataRegularSeason20242025!$B$3:$B$1315, "&lt;=" &amp; $A188, DataRegularSeason20242025!$E$3:$E$1315, K$1)</f>
        <v>47</v>
      </c>
      <c r="L188" s="2">
        <f>SUMIFS(DataRegularSeason20242025!$AA$3:$AA$1315,DataRegularSeason20242025!$B$3:$B$1315, "&lt;=" &amp; $A188, DataRegularSeason20242025!$D$3:$D$1315, L$1)+SUMIFS(DataRegularSeason20242025!$AB$3:$AB$1315,DataRegularSeason20242025!$B$3:$B$1315, "&lt;=" &amp; $A188, DataRegularSeason20242025!$E$3:$E$1315, L$1)</f>
        <v>61</v>
      </c>
      <c r="M188" s="2">
        <f>SUMIFS(DataRegularSeason20242025!$AA$3:$AA$1315,DataRegularSeason20242025!$B$3:$B$1315, "&lt;=" &amp; $A188, DataRegularSeason20242025!$D$3:$D$1315, M$1)+SUMIFS(DataRegularSeason20242025!$AB$3:$AB$1315,DataRegularSeason20242025!$B$3:$B$1315, "&lt;=" &amp; $A188, DataRegularSeason20242025!$E$3:$E$1315, M$1)</f>
        <v>57</v>
      </c>
      <c r="N188" s="2">
        <f>SUMIFS(DataRegularSeason20242025!$AA$3:$AA$1315,DataRegularSeason20242025!$B$3:$B$1315, "&lt;=" &amp; $A188, DataRegularSeason20242025!$D$3:$D$1315, N$1)+SUMIFS(DataRegularSeason20242025!$AB$3:$AB$1315,DataRegularSeason20242025!$B$3:$B$1315, "&lt;=" &amp; $A188, DataRegularSeason20242025!$E$3:$E$1315, N$1)</f>
        <v>55</v>
      </c>
      <c r="O188" s="2">
        <f>SUMIFS(DataRegularSeason20242025!$AA$3:$AA$1315,DataRegularSeason20242025!$B$3:$B$1315, "&lt;=" &amp; $A188, DataRegularSeason20242025!$D$3:$D$1315, O$1)+SUMIFS(DataRegularSeason20242025!$AB$3:$AB$1315,DataRegularSeason20242025!$B$3:$B$1315, "&lt;=" &amp; $A188, DataRegularSeason20242025!$E$3:$E$1315, O$1)</f>
        <v>60</v>
      </c>
      <c r="P188" s="2">
        <f>SUMIFS(DataRegularSeason20242025!$AA$3:$AA$1315,DataRegularSeason20242025!$B$3:$B$1315, "&lt;=" &amp; $A188, DataRegularSeason20242025!$D$3:$D$1315, P$1)+SUMIFS(DataRegularSeason20242025!$AB$3:$AB$1315,DataRegularSeason20242025!$B$3:$B$1315, "&lt;=" &amp; $A188, DataRegularSeason20242025!$E$3:$E$1315, P$1)</f>
        <v>52</v>
      </c>
      <c r="Q188" s="2">
        <f>SUMIFS(DataRegularSeason20242025!$AA$3:$AA$1315,DataRegularSeason20242025!$B$3:$B$1315, "&lt;=" &amp; $A188, DataRegularSeason20242025!$D$3:$D$1315, Q$1)+SUMIFS(DataRegularSeason20242025!$AB$3:$AB$1315,DataRegularSeason20242025!$B$3:$B$1315, "&lt;=" &amp; $A188, DataRegularSeason20242025!$E$3:$E$1315, Q$1)</f>
        <v>58</v>
      </c>
      <c r="R188" s="2">
        <f>SUMIFS(DataRegularSeason20242025!$AA$3:$AA$1315,DataRegularSeason20242025!$B$3:$B$1315, "&lt;=" &amp; $A188, DataRegularSeason20242025!$D$3:$D$1315, R$1)+SUMIFS(DataRegularSeason20242025!$AB$3:$AB$1315,DataRegularSeason20242025!$B$3:$B$1315, "&lt;=" &amp; $A188, DataRegularSeason20242025!$E$3:$E$1315, R$1)</f>
        <v>41</v>
      </c>
      <c r="S188" s="2">
        <f>SUMIFS(DataRegularSeason20242025!$AA$3:$AA$1315,DataRegularSeason20242025!$B$3:$B$1315, "&lt;=" &amp; $A188, DataRegularSeason20242025!$D$3:$D$1315, S$1)+SUMIFS(DataRegularSeason20242025!$AB$3:$AB$1315,DataRegularSeason20242025!$B$3:$B$1315, "&lt;=" &amp; $A188, DataRegularSeason20242025!$E$3:$E$1315, S$1)</f>
        <v>45</v>
      </c>
      <c r="T188" s="2">
        <f>SUMIFS(DataRegularSeason20242025!$AA$3:$AA$1315,DataRegularSeason20242025!$B$3:$B$1315, "&lt;=" &amp; $A188, DataRegularSeason20242025!$D$3:$D$1315, T$1)+SUMIFS(DataRegularSeason20242025!$AB$3:$AB$1315,DataRegularSeason20242025!$B$3:$B$1315, "&lt;=" &amp; $A188, DataRegularSeason20242025!$E$3:$E$1315, T$1)</f>
        <v>50</v>
      </c>
      <c r="U188" s="2">
        <f>SUMIFS(DataRegularSeason20242025!$AA$3:$AA$1315,DataRegularSeason20242025!$B$3:$B$1315, "&lt;=" &amp; $A188, DataRegularSeason20242025!$D$3:$D$1315, U$1)+SUMIFS(DataRegularSeason20242025!$AB$3:$AB$1315,DataRegularSeason20242025!$B$3:$B$1315, "&lt;=" &amp; $A188, DataRegularSeason20242025!$E$3:$E$1315, U$1)</f>
        <v>52</v>
      </c>
      <c r="V188" s="2">
        <f>SUMIFS(DataRegularSeason20242025!$AA$3:$AA$1315,DataRegularSeason20242025!$B$3:$B$1315, "&lt;=" &amp; $A188, DataRegularSeason20242025!$D$3:$D$1315, V$1)+SUMIFS(DataRegularSeason20242025!$AB$3:$AB$1315,DataRegularSeason20242025!$B$3:$B$1315, "&lt;=" &amp; $A188, DataRegularSeason20242025!$E$3:$E$1315, V$1)</f>
        <v>50</v>
      </c>
      <c r="W188" s="2">
        <f>SUMIFS(DataRegularSeason20242025!$AA$3:$AA$1315,DataRegularSeason20242025!$B$3:$B$1315, "&lt;=" &amp; $A188, DataRegularSeason20242025!$D$3:$D$1315, W$1)+SUMIFS(DataRegularSeason20242025!$AB$3:$AB$1315,DataRegularSeason20242025!$B$3:$B$1315, "&lt;=" &amp; $A188, DataRegularSeason20242025!$E$3:$E$1315, W$1)</f>
        <v>48</v>
      </c>
      <c r="X188" s="2">
        <f>SUMIFS(DataRegularSeason20242025!$AA$3:$AA$1315,DataRegularSeason20242025!$B$3:$B$1315, "&lt;=" &amp; $A188, DataRegularSeason20242025!$D$3:$D$1315, X$1)+SUMIFS(DataRegularSeason20242025!$AB$3:$AB$1315,DataRegularSeason20242025!$B$3:$B$1315, "&lt;=" &amp; $A188, DataRegularSeason20242025!$E$3:$E$1315, X$1)</f>
        <v>45</v>
      </c>
      <c r="Y188" s="2">
        <f>SUMIFS(DataRegularSeason20242025!$AA$3:$AA$1315,DataRegularSeason20242025!$B$3:$B$1315, "&lt;=" &amp; $A188, DataRegularSeason20242025!$D$3:$D$1315, Y$1)+SUMIFS(DataRegularSeason20242025!$AB$3:$AB$1315,DataRegularSeason20242025!$B$3:$B$1315, "&lt;=" &amp; $A188, DataRegularSeason20242025!$E$3:$E$1315, Y$1)</f>
        <v>34</v>
      </c>
      <c r="Z188" s="2">
        <f>SUMIFS(DataRegularSeason20242025!$AA$3:$AA$1315,DataRegularSeason20242025!$B$3:$B$1315, "&lt;=" &amp; $A188, DataRegularSeason20242025!$D$3:$D$1315, Z$1)+SUMIFS(DataRegularSeason20242025!$AB$3:$AB$1315,DataRegularSeason20242025!$B$3:$B$1315, "&lt;=" &amp; $A188, DataRegularSeason20242025!$E$3:$E$1315, Z$1)</f>
        <v>50</v>
      </c>
      <c r="AA188" s="2">
        <f>SUMIFS(DataRegularSeason20242025!$AA$3:$AA$1315,DataRegularSeason20242025!$B$3:$B$1315, "&lt;=" &amp; $A188, DataRegularSeason20242025!$D$3:$D$1315, AA$1)+SUMIFS(DataRegularSeason20242025!$AB$3:$AB$1315,DataRegularSeason20242025!$B$3:$B$1315, "&lt;=" &amp; $A188, DataRegularSeason20242025!$E$3:$E$1315, AA$1)</f>
        <v>53</v>
      </c>
      <c r="AB188" s="2">
        <f>SUMIFS(DataRegularSeason20242025!$AA$3:$AA$1315,DataRegularSeason20242025!$B$3:$B$1315, "&lt;=" &amp; $A188, DataRegularSeason20242025!$D$3:$D$1315, AB$1)+SUMIFS(DataRegularSeason20242025!$AB$3:$AB$1315,DataRegularSeason20242025!$B$3:$B$1315, "&lt;=" &amp; $A188, DataRegularSeason20242025!$E$3:$E$1315, AB$1)</f>
        <v>60</v>
      </c>
      <c r="AC188" s="2">
        <f>SUMIFS(DataRegularSeason20242025!$AA$3:$AA$1315,DataRegularSeason20242025!$B$3:$B$1315, "&lt;=" &amp; $A188, DataRegularSeason20242025!$D$3:$D$1315, AC$1)+SUMIFS(DataRegularSeason20242025!$AB$3:$AB$1315,DataRegularSeason20242025!$B$3:$B$1315, "&lt;=" &amp; $A188, DataRegularSeason20242025!$E$3:$E$1315, AC$1)</f>
        <v>47</v>
      </c>
      <c r="AD188" s="2">
        <f>SUMIFS(DataRegularSeason20242025!$AA$3:$AA$1315,DataRegularSeason20242025!$B$3:$B$1315, "&lt;=" &amp; $A188, DataRegularSeason20242025!$D$3:$D$1315, AD$1)+SUMIFS(DataRegularSeason20242025!$AB$3:$AB$1315,DataRegularSeason20242025!$B$3:$B$1315, "&lt;=" &amp; $A188, DataRegularSeason20242025!$E$3:$E$1315, AD$1)</f>
        <v>50</v>
      </c>
      <c r="AE188" s="2">
        <f>SUMIFS(DataRegularSeason20242025!$AA$3:$AA$1315,DataRegularSeason20242025!$B$3:$B$1315, "&lt;=" &amp; $A188, DataRegularSeason20242025!$D$3:$D$1315, AE$1)+SUMIFS(DataRegularSeason20242025!$AB$3:$AB$1315,DataRegularSeason20242025!$B$3:$B$1315, "&lt;=" &amp; $A188, DataRegularSeason20242025!$E$3:$E$1315, AE$1)</f>
        <v>62</v>
      </c>
      <c r="AF188" s="2">
        <f>SUMIFS(DataRegularSeason20242025!$AA$3:$AA$1315,DataRegularSeason20242025!$B$3:$B$1315, "&lt;=" &amp; $A188, DataRegularSeason20242025!$D$3:$D$1315, AF$1)+SUMIFS(DataRegularSeason20242025!$AB$3:$AB$1315,DataRegularSeason20242025!$B$3:$B$1315, "&lt;=" &amp; $A188, DataRegularSeason20242025!$E$3:$E$1315, AF$1)</f>
        <v>65</v>
      </c>
      <c r="AG188" s="2">
        <f>SUMIFS(DataRegularSeason20242025!$AA$3:$AA$1315,DataRegularSeason20242025!$B$3:$B$1315, "&lt;=" &amp; $A188, DataRegularSeason20242025!$D$3:$D$1315, AG$1)+SUMIFS(DataRegularSeason20242025!$AB$3:$AB$1315,DataRegularSeason20242025!$B$3:$B$1315, "&lt;=" &amp; $A188, DataRegularSeason20242025!$E$3:$E$1315, AG$1)</f>
        <v>67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42</v>
      </c>
      <c r="C189" s="2">
        <f>SUMIFS(DataRegularSeason20242025!$AA$3:$AA$1315,DataRegularSeason20242025!$B$3:$B$1315, "&lt;=" &amp; $A189, DataRegularSeason20242025!$D$3:$D$1315, C$1)+SUMIFS(DataRegularSeason20242025!$AB$3:$AB$1315,DataRegularSeason20242025!$B$3:$B$1315, "&lt;=" &amp; $A189, DataRegularSeason20242025!$E$3:$E$1315, C$1)</f>
        <v>52</v>
      </c>
      <c r="D189" s="2">
        <f>SUMIFS(DataRegularSeason20242025!$AA$3:$AA$1315,DataRegularSeason20242025!$B$3:$B$1315, "&lt;=" &amp; $A189, DataRegularSeason20242025!$D$3:$D$1315, D$1)+SUMIFS(DataRegularSeason20242025!$AB$3:$AB$1315,DataRegularSeason20242025!$B$3:$B$1315, "&lt;=" &amp; $A189, DataRegularSeason20242025!$E$3:$E$1315, D$1)</f>
        <v>39</v>
      </c>
      <c r="E189" s="2">
        <f>SUMIFS(DataRegularSeason20242025!$AA$3:$AA$1315,DataRegularSeason20242025!$B$3:$B$1315, "&lt;=" &amp; $A189, DataRegularSeason20242025!$D$3:$D$1315, E$1)+SUMIFS(DataRegularSeason20242025!$AB$3:$AB$1315,DataRegularSeason20242025!$B$3:$B$1315, "&lt;=" &amp; $A189, DataRegularSeason20242025!$E$3:$E$1315, E$1)</f>
        <v>59</v>
      </c>
      <c r="F189" s="2">
        <f>SUMIFS(DataRegularSeason20242025!$AA$3:$AA$1315,DataRegularSeason20242025!$B$3:$B$1315, "&lt;=" &amp; $A189, DataRegularSeason20242025!$D$3:$D$1315, F$1)+SUMIFS(DataRegularSeason20242025!$AB$3:$AB$1315,DataRegularSeason20242025!$B$3:$B$1315, "&lt;=" &amp; $A189, DataRegularSeason20242025!$E$3:$E$1315, F$1)</f>
        <v>51</v>
      </c>
      <c r="G189" s="2">
        <f>SUMIFS(DataRegularSeason20242025!$AA$3:$AA$1315,DataRegularSeason20242025!$B$3:$B$1315, "&lt;=" &amp; $A189, DataRegularSeason20242025!$D$3:$D$1315, G$1)+SUMIFS(DataRegularSeason20242025!$AB$3:$AB$1315,DataRegularSeason20242025!$B$3:$B$1315, "&lt;=" &amp; $A189, DataRegularSeason20242025!$E$3:$E$1315, G$1)</f>
        <v>51</v>
      </c>
      <c r="H189" s="2">
        <f>SUMIFS(DataRegularSeason20242025!$AA$3:$AA$1315,DataRegularSeason20242025!$B$3:$B$1315, "&lt;=" &amp; $A189, DataRegularSeason20242025!$D$3:$D$1315, H$1)+SUMIFS(DataRegularSeason20242025!$AB$3:$AB$1315,DataRegularSeason20242025!$B$3:$B$1315, "&lt;=" &amp; $A189, DataRegularSeason20242025!$E$3:$E$1315, H$1)</f>
        <v>34</v>
      </c>
      <c r="I189" s="2">
        <f>SUMIFS(DataRegularSeason20242025!$AA$3:$AA$1315,DataRegularSeason20242025!$B$3:$B$1315, "&lt;=" &amp; $A189, DataRegularSeason20242025!$D$3:$D$1315, I$1)+SUMIFS(DataRegularSeason20242025!$AB$3:$AB$1315,DataRegularSeason20242025!$B$3:$B$1315, "&lt;=" &amp; $A189, DataRegularSeason20242025!$E$3:$E$1315, I$1)</f>
        <v>57</v>
      </c>
      <c r="J189" s="2">
        <f>SUMIFS(DataRegularSeason20242025!$AA$3:$AA$1315,DataRegularSeason20242025!$B$3:$B$1315, "&lt;=" &amp; $A189, DataRegularSeason20242025!$D$3:$D$1315, J$1)+SUMIFS(DataRegularSeason20242025!$AB$3:$AB$1315,DataRegularSeason20242025!$B$3:$B$1315, "&lt;=" &amp; $A189, DataRegularSeason20242025!$E$3:$E$1315, J$1)</f>
        <v>59</v>
      </c>
      <c r="K189" s="2">
        <f>SUMIFS(DataRegularSeason20242025!$AA$3:$AA$1315,DataRegularSeason20242025!$B$3:$B$1315, "&lt;=" &amp; $A189, DataRegularSeason20242025!$D$3:$D$1315, K$1)+SUMIFS(DataRegularSeason20242025!$AB$3:$AB$1315,DataRegularSeason20242025!$B$3:$B$1315, "&lt;=" &amp; $A189, DataRegularSeason20242025!$E$3:$E$1315, K$1)</f>
        <v>47</v>
      </c>
      <c r="L189" s="2">
        <f>SUMIFS(DataRegularSeason20242025!$AA$3:$AA$1315,DataRegularSeason20242025!$B$3:$B$1315, "&lt;=" &amp; $A189, DataRegularSeason20242025!$D$3:$D$1315, L$1)+SUMIFS(DataRegularSeason20242025!$AB$3:$AB$1315,DataRegularSeason20242025!$B$3:$B$1315, "&lt;=" &amp; $A189, DataRegularSeason20242025!$E$3:$E$1315, L$1)</f>
        <v>61</v>
      </c>
      <c r="M189" s="2">
        <f>SUMIFS(DataRegularSeason20242025!$AA$3:$AA$1315,DataRegularSeason20242025!$B$3:$B$1315, "&lt;=" &amp; $A189, DataRegularSeason20242025!$D$3:$D$1315, M$1)+SUMIFS(DataRegularSeason20242025!$AB$3:$AB$1315,DataRegularSeason20242025!$B$3:$B$1315, "&lt;=" &amp; $A189, DataRegularSeason20242025!$E$3:$E$1315, M$1)</f>
        <v>57</v>
      </c>
      <c r="N189" s="2">
        <f>SUMIFS(DataRegularSeason20242025!$AA$3:$AA$1315,DataRegularSeason20242025!$B$3:$B$1315, "&lt;=" &amp; $A189, DataRegularSeason20242025!$D$3:$D$1315, N$1)+SUMIFS(DataRegularSeason20242025!$AB$3:$AB$1315,DataRegularSeason20242025!$B$3:$B$1315, "&lt;=" &amp; $A189, DataRegularSeason20242025!$E$3:$E$1315, N$1)</f>
        <v>55</v>
      </c>
      <c r="O189" s="2">
        <f>SUMIFS(DataRegularSeason20242025!$AA$3:$AA$1315,DataRegularSeason20242025!$B$3:$B$1315, "&lt;=" &amp; $A189, DataRegularSeason20242025!$D$3:$D$1315, O$1)+SUMIFS(DataRegularSeason20242025!$AB$3:$AB$1315,DataRegularSeason20242025!$B$3:$B$1315, "&lt;=" &amp; $A189, DataRegularSeason20242025!$E$3:$E$1315, O$1)</f>
        <v>60</v>
      </c>
      <c r="P189" s="2">
        <f>SUMIFS(DataRegularSeason20242025!$AA$3:$AA$1315,DataRegularSeason20242025!$B$3:$B$1315, "&lt;=" &amp; $A189, DataRegularSeason20242025!$D$3:$D$1315, P$1)+SUMIFS(DataRegularSeason20242025!$AB$3:$AB$1315,DataRegularSeason20242025!$B$3:$B$1315, "&lt;=" &amp; $A189, DataRegularSeason20242025!$E$3:$E$1315, P$1)</f>
        <v>52</v>
      </c>
      <c r="Q189" s="2">
        <f>SUMIFS(DataRegularSeason20242025!$AA$3:$AA$1315,DataRegularSeason20242025!$B$3:$B$1315, "&lt;=" &amp; $A189, DataRegularSeason20242025!$D$3:$D$1315, Q$1)+SUMIFS(DataRegularSeason20242025!$AB$3:$AB$1315,DataRegularSeason20242025!$B$3:$B$1315, "&lt;=" &amp; $A189, DataRegularSeason20242025!$E$3:$E$1315, Q$1)</f>
        <v>58</v>
      </c>
      <c r="R189" s="2">
        <f>SUMIFS(DataRegularSeason20242025!$AA$3:$AA$1315,DataRegularSeason20242025!$B$3:$B$1315, "&lt;=" &amp; $A189, DataRegularSeason20242025!$D$3:$D$1315, R$1)+SUMIFS(DataRegularSeason20242025!$AB$3:$AB$1315,DataRegularSeason20242025!$B$3:$B$1315, "&lt;=" &amp; $A189, DataRegularSeason20242025!$E$3:$E$1315, R$1)</f>
        <v>41</v>
      </c>
      <c r="S189" s="2">
        <f>SUMIFS(DataRegularSeason20242025!$AA$3:$AA$1315,DataRegularSeason20242025!$B$3:$B$1315, "&lt;=" &amp; $A189, DataRegularSeason20242025!$D$3:$D$1315, S$1)+SUMIFS(DataRegularSeason20242025!$AB$3:$AB$1315,DataRegularSeason20242025!$B$3:$B$1315, "&lt;=" &amp; $A189, DataRegularSeason20242025!$E$3:$E$1315, S$1)</f>
        <v>45</v>
      </c>
      <c r="T189" s="2">
        <f>SUMIFS(DataRegularSeason20242025!$AA$3:$AA$1315,DataRegularSeason20242025!$B$3:$B$1315, "&lt;=" &amp; $A189, DataRegularSeason20242025!$D$3:$D$1315, T$1)+SUMIFS(DataRegularSeason20242025!$AB$3:$AB$1315,DataRegularSeason20242025!$B$3:$B$1315, "&lt;=" &amp; $A189, DataRegularSeason20242025!$E$3:$E$1315, T$1)</f>
        <v>50</v>
      </c>
      <c r="U189" s="2">
        <f>SUMIFS(DataRegularSeason20242025!$AA$3:$AA$1315,DataRegularSeason20242025!$B$3:$B$1315, "&lt;=" &amp; $A189, DataRegularSeason20242025!$D$3:$D$1315, U$1)+SUMIFS(DataRegularSeason20242025!$AB$3:$AB$1315,DataRegularSeason20242025!$B$3:$B$1315, "&lt;=" &amp; $A189, DataRegularSeason20242025!$E$3:$E$1315, U$1)</f>
        <v>52</v>
      </c>
      <c r="V189" s="2">
        <f>SUMIFS(DataRegularSeason20242025!$AA$3:$AA$1315,DataRegularSeason20242025!$B$3:$B$1315, "&lt;=" &amp; $A189, DataRegularSeason20242025!$D$3:$D$1315, V$1)+SUMIFS(DataRegularSeason20242025!$AB$3:$AB$1315,DataRegularSeason20242025!$B$3:$B$1315, "&lt;=" &amp; $A189, DataRegularSeason20242025!$E$3:$E$1315, V$1)</f>
        <v>50</v>
      </c>
      <c r="W189" s="2">
        <f>SUMIFS(DataRegularSeason20242025!$AA$3:$AA$1315,DataRegularSeason20242025!$B$3:$B$1315, "&lt;=" &amp; $A189, DataRegularSeason20242025!$D$3:$D$1315, W$1)+SUMIFS(DataRegularSeason20242025!$AB$3:$AB$1315,DataRegularSeason20242025!$B$3:$B$1315, "&lt;=" &amp; $A189, DataRegularSeason20242025!$E$3:$E$1315, W$1)</f>
        <v>48</v>
      </c>
      <c r="X189" s="2">
        <f>SUMIFS(DataRegularSeason20242025!$AA$3:$AA$1315,DataRegularSeason20242025!$B$3:$B$1315, "&lt;=" &amp; $A189, DataRegularSeason20242025!$D$3:$D$1315, X$1)+SUMIFS(DataRegularSeason20242025!$AB$3:$AB$1315,DataRegularSeason20242025!$B$3:$B$1315, "&lt;=" &amp; $A189, DataRegularSeason20242025!$E$3:$E$1315, X$1)</f>
        <v>45</v>
      </c>
      <c r="Y189" s="2">
        <f>SUMIFS(DataRegularSeason20242025!$AA$3:$AA$1315,DataRegularSeason20242025!$B$3:$B$1315, "&lt;=" &amp; $A189, DataRegularSeason20242025!$D$3:$D$1315, Y$1)+SUMIFS(DataRegularSeason20242025!$AB$3:$AB$1315,DataRegularSeason20242025!$B$3:$B$1315, "&lt;=" &amp; $A189, DataRegularSeason20242025!$E$3:$E$1315, Y$1)</f>
        <v>34</v>
      </c>
      <c r="Z189" s="2">
        <f>SUMIFS(DataRegularSeason20242025!$AA$3:$AA$1315,DataRegularSeason20242025!$B$3:$B$1315, "&lt;=" &amp; $A189, DataRegularSeason20242025!$D$3:$D$1315, Z$1)+SUMIFS(DataRegularSeason20242025!$AB$3:$AB$1315,DataRegularSeason20242025!$B$3:$B$1315, "&lt;=" &amp; $A189, DataRegularSeason20242025!$E$3:$E$1315, Z$1)</f>
        <v>50</v>
      </c>
      <c r="AA189" s="2">
        <f>SUMIFS(DataRegularSeason20242025!$AA$3:$AA$1315,DataRegularSeason20242025!$B$3:$B$1315, "&lt;=" &amp; $A189, DataRegularSeason20242025!$D$3:$D$1315, AA$1)+SUMIFS(DataRegularSeason20242025!$AB$3:$AB$1315,DataRegularSeason20242025!$B$3:$B$1315, "&lt;=" &amp; $A189, DataRegularSeason20242025!$E$3:$E$1315, AA$1)</f>
        <v>53</v>
      </c>
      <c r="AB189" s="2">
        <f>SUMIFS(DataRegularSeason20242025!$AA$3:$AA$1315,DataRegularSeason20242025!$B$3:$B$1315, "&lt;=" &amp; $A189, DataRegularSeason20242025!$D$3:$D$1315, AB$1)+SUMIFS(DataRegularSeason20242025!$AB$3:$AB$1315,DataRegularSeason20242025!$B$3:$B$1315, "&lt;=" &amp; $A189, DataRegularSeason20242025!$E$3:$E$1315, AB$1)</f>
        <v>60</v>
      </c>
      <c r="AC189" s="2">
        <f>SUMIFS(DataRegularSeason20242025!$AA$3:$AA$1315,DataRegularSeason20242025!$B$3:$B$1315, "&lt;=" &amp; $A189, DataRegularSeason20242025!$D$3:$D$1315, AC$1)+SUMIFS(DataRegularSeason20242025!$AB$3:$AB$1315,DataRegularSeason20242025!$B$3:$B$1315, "&lt;=" &amp; $A189, DataRegularSeason20242025!$E$3:$E$1315, AC$1)</f>
        <v>47</v>
      </c>
      <c r="AD189" s="2">
        <f>SUMIFS(DataRegularSeason20242025!$AA$3:$AA$1315,DataRegularSeason20242025!$B$3:$B$1315, "&lt;=" &amp; $A189, DataRegularSeason20242025!$D$3:$D$1315, AD$1)+SUMIFS(DataRegularSeason20242025!$AB$3:$AB$1315,DataRegularSeason20242025!$B$3:$B$1315, "&lt;=" &amp; $A189, DataRegularSeason20242025!$E$3:$E$1315, AD$1)</f>
        <v>50</v>
      </c>
      <c r="AE189" s="2">
        <f>SUMIFS(DataRegularSeason20242025!$AA$3:$AA$1315,DataRegularSeason20242025!$B$3:$B$1315, "&lt;=" &amp; $A189, DataRegularSeason20242025!$D$3:$D$1315, AE$1)+SUMIFS(DataRegularSeason20242025!$AB$3:$AB$1315,DataRegularSeason20242025!$B$3:$B$1315, "&lt;=" &amp; $A189, DataRegularSeason20242025!$E$3:$E$1315, AE$1)</f>
        <v>62</v>
      </c>
      <c r="AF189" s="2">
        <f>SUMIFS(DataRegularSeason20242025!$AA$3:$AA$1315,DataRegularSeason20242025!$B$3:$B$1315, "&lt;=" &amp; $A189, DataRegularSeason20242025!$D$3:$D$1315, AF$1)+SUMIFS(DataRegularSeason20242025!$AB$3:$AB$1315,DataRegularSeason20242025!$B$3:$B$1315, "&lt;=" &amp; $A189, DataRegularSeason20242025!$E$3:$E$1315, AF$1)</f>
        <v>65</v>
      </c>
      <c r="AG189" s="2">
        <f>SUMIFS(DataRegularSeason20242025!$AA$3:$AA$1315,DataRegularSeason20242025!$B$3:$B$1315, "&lt;=" &amp; $A189, DataRegularSeason20242025!$D$3:$D$1315, AG$1)+SUMIFS(DataRegularSeason20242025!$AB$3:$AB$1315,DataRegularSeason20242025!$B$3:$B$1315, "&lt;=" &amp; $A189, DataRegularSeason20242025!$E$3:$E$1315, AG$1)</f>
        <v>67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42</v>
      </c>
      <c r="C190" s="2">
        <f>SUMIFS(DataRegularSeason20242025!$AA$3:$AA$1315,DataRegularSeason20242025!$B$3:$B$1315, "&lt;=" &amp; $A190, DataRegularSeason20242025!$D$3:$D$1315, C$1)+SUMIFS(DataRegularSeason20242025!$AB$3:$AB$1315,DataRegularSeason20242025!$B$3:$B$1315, "&lt;=" &amp; $A190, DataRegularSeason20242025!$E$3:$E$1315, C$1)</f>
        <v>52</v>
      </c>
      <c r="D190" s="2">
        <f>SUMIFS(DataRegularSeason20242025!$AA$3:$AA$1315,DataRegularSeason20242025!$B$3:$B$1315, "&lt;=" &amp; $A190, DataRegularSeason20242025!$D$3:$D$1315, D$1)+SUMIFS(DataRegularSeason20242025!$AB$3:$AB$1315,DataRegularSeason20242025!$B$3:$B$1315, "&lt;=" &amp; $A190, DataRegularSeason20242025!$E$3:$E$1315, D$1)</f>
        <v>39</v>
      </c>
      <c r="E190" s="2">
        <f>SUMIFS(DataRegularSeason20242025!$AA$3:$AA$1315,DataRegularSeason20242025!$B$3:$B$1315, "&lt;=" &amp; $A190, DataRegularSeason20242025!$D$3:$D$1315, E$1)+SUMIFS(DataRegularSeason20242025!$AB$3:$AB$1315,DataRegularSeason20242025!$B$3:$B$1315, "&lt;=" &amp; $A190, DataRegularSeason20242025!$E$3:$E$1315, E$1)</f>
        <v>59</v>
      </c>
      <c r="F190" s="2">
        <f>SUMIFS(DataRegularSeason20242025!$AA$3:$AA$1315,DataRegularSeason20242025!$B$3:$B$1315, "&lt;=" &amp; $A190, DataRegularSeason20242025!$D$3:$D$1315, F$1)+SUMIFS(DataRegularSeason20242025!$AB$3:$AB$1315,DataRegularSeason20242025!$B$3:$B$1315, "&lt;=" &amp; $A190, DataRegularSeason20242025!$E$3:$E$1315, F$1)</f>
        <v>51</v>
      </c>
      <c r="G190" s="2">
        <f>SUMIFS(DataRegularSeason20242025!$AA$3:$AA$1315,DataRegularSeason20242025!$B$3:$B$1315, "&lt;=" &amp; $A190, DataRegularSeason20242025!$D$3:$D$1315, G$1)+SUMIFS(DataRegularSeason20242025!$AB$3:$AB$1315,DataRegularSeason20242025!$B$3:$B$1315, "&lt;=" &amp; $A190, DataRegularSeason20242025!$E$3:$E$1315, G$1)</f>
        <v>51</v>
      </c>
      <c r="H190" s="2">
        <f>SUMIFS(DataRegularSeason20242025!$AA$3:$AA$1315,DataRegularSeason20242025!$B$3:$B$1315, "&lt;=" &amp; $A190, DataRegularSeason20242025!$D$3:$D$1315, H$1)+SUMIFS(DataRegularSeason20242025!$AB$3:$AB$1315,DataRegularSeason20242025!$B$3:$B$1315, "&lt;=" &amp; $A190, DataRegularSeason20242025!$E$3:$E$1315, H$1)</f>
        <v>34</v>
      </c>
      <c r="I190" s="2">
        <f>SUMIFS(DataRegularSeason20242025!$AA$3:$AA$1315,DataRegularSeason20242025!$B$3:$B$1315, "&lt;=" &amp; $A190, DataRegularSeason20242025!$D$3:$D$1315, I$1)+SUMIFS(DataRegularSeason20242025!$AB$3:$AB$1315,DataRegularSeason20242025!$B$3:$B$1315, "&lt;=" &amp; $A190, DataRegularSeason20242025!$E$3:$E$1315, I$1)</f>
        <v>57</v>
      </c>
      <c r="J190" s="2">
        <f>SUMIFS(DataRegularSeason20242025!$AA$3:$AA$1315,DataRegularSeason20242025!$B$3:$B$1315, "&lt;=" &amp; $A190, DataRegularSeason20242025!$D$3:$D$1315, J$1)+SUMIFS(DataRegularSeason20242025!$AB$3:$AB$1315,DataRegularSeason20242025!$B$3:$B$1315, "&lt;=" &amp; $A190, DataRegularSeason20242025!$E$3:$E$1315, J$1)</f>
        <v>59</v>
      </c>
      <c r="K190" s="2">
        <f>SUMIFS(DataRegularSeason20242025!$AA$3:$AA$1315,DataRegularSeason20242025!$B$3:$B$1315, "&lt;=" &amp; $A190, DataRegularSeason20242025!$D$3:$D$1315, K$1)+SUMIFS(DataRegularSeason20242025!$AB$3:$AB$1315,DataRegularSeason20242025!$B$3:$B$1315, "&lt;=" &amp; $A190, DataRegularSeason20242025!$E$3:$E$1315, K$1)</f>
        <v>47</v>
      </c>
      <c r="L190" s="2">
        <f>SUMIFS(DataRegularSeason20242025!$AA$3:$AA$1315,DataRegularSeason20242025!$B$3:$B$1315, "&lt;=" &amp; $A190, DataRegularSeason20242025!$D$3:$D$1315, L$1)+SUMIFS(DataRegularSeason20242025!$AB$3:$AB$1315,DataRegularSeason20242025!$B$3:$B$1315, "&lt;=" &amp; $A190, DataRegularSeason20242025!$E$3:$E$1315, L$1)</f>
        <v>61</v>
      </c>
      <c r="M190" s="2">
        <f>SUMIFS(DataRegularSeason20242025!$AA$3:$AA$1315,DataRegularSeason20242025!$B$3:$B$1315, "&lt;=" &amp; $A190, DataRegularSeason20242025!$D$3:$D$1315, M$1)+SUMIFS(DataRegularSeason20242025!$AB$3:$AB$1315,DataRegularSeason20242025!$B$3:$B$1315, "&lt;=" &amp; $A190, DataRegularSeason20242025!$E$3:$E$1315, M$1)</f>
        <v>57</v>
      </c>
      <c r="N190" s="2">
        <f>SUMIFS(DataRegularSeason20242025!$AA$3:$AA$1315,DataRegularSeason20242025!$B$3:$B$1315, "&lt;=" &amp; $A190, DataRegularSeason20242025!$D$3:$D$1315, N$1)+SUMIFS(DataRegularSeason20242025!$AB$3:$AB$1315,DataRegularSeason20242025!$B$3:$B$1315, "&lt;=" &amp; $A190, DataRegularSeason20242025!$E$3:$E$1315, N$1)</f>
        <v>55</v>
      </c>
      <c r="O190" s="2">
        <f>SUMIFS(DataRegularSeason20242025!$AA$3:$AA$1315,DataRegularSeason20242025!$B$3:$B$1315, "&lt;=" &amp; $A190, DataRegularSeason20242025!$D$3:$D$1315, O$1)+SUMIFS(DataRegularSeason20242025!$AB$3:$AB$1315,DataRegularSeason20242025!$B$3:$B$1315, "&lt;=" &amp; $A190, DataRegularSeason20242025!$E$3:$E$1315, O$1)</f>
        <v>60</v>
      </c>
      <c r="P190" s="2">
        <f>SUMIFS(DataRegularSeason20242025!$AA$3:$AA$1315,DataRegularSeason20242025!$B$3:$B$1315, "&lt;=" &amp; $A190, DataRegularSeason20242025!$D$3:$D$1315, P$1)+SUMIFS(DataRegularSeason20242025!$AB$3:$AB$1315,DataRegularSeason20242025!$B$3:$B$1315, "&lt;=" &amp; $A190, DataRegularSeason20242025!$E$3:$E$1315, P$1)</f>
        <v>52</v>
      </c>
      <c r="Q190" s="2">
        <f>SUMIFS(DataRegularSeason20242025!$AA$3:$AA$1315,DataRegularSeason20242025!$B$3:$B$1315, "&lt;=" &amp; $A190, DataRegularSeason20242025!$D$3:$D$1315, Q$1)+SUMIFS(DataRegularSeason20242025!$AB$3:$AB$1315,DataRegularSeason20242025!$B$3:$B$1315, "&lt;=" &amp; $A190, DataRegularSeason20242025!$E$3:$E$1315, Q$1)</f>
        <v>58</v>
      </c>
      <c r="R190" s="2">
        <f>SUMIFS(DataRegularSeason20242025!$AA$3:$AA$1315,DataRegularSeason20242025!$B$3:$B$1315, "&lt;=" &amp; $A190, DataRegularSeason20242025!$D$3:$D$1315, R$1)+SUMIFS(DataRegularSeason20242025!$AB$3:$AB$1315,DataRegularSeason20242025!$B$3:$B$1315, "&lt;=" &amp; $A190, DataRegularSeason20242025!$E$3:$E$1315, R$1)</f>
        <v>41</v>
      </c>
      <c r="S190" s="2">
        <f>SUMIFS(DataRegularSeason20242025!$AA$3:$AA$1315,DataRegularSeason20242025!$B$3:$B$1315, "&lt;=" &amp; $A190, DataRegularSeason20242025!$D$3:$D$1315, S$1)+SUMIFS(DataRegularSeason20242025!$AB$3:$AB$1315,DataRegularSeason20242025!$B$3:$B$1315, "&lt;=" &amp; $A190, DataRegularSeason20242025!$E$3:$E$1315, S$1)</f>
        <v>45</v>
      </c>
      <c r="T190" s="2">
        <f>SUMIFS(DataRegularSeason20242025!$AA$3:$AA$1315,DataRegularSeason20242025!$B$3:$B$1315, "&lt;=" &amp; $A190, DataRegularSeason20242025!$D$3:$D$1315, T$1)+SUMIFS(DataRegularSeason20242025!$AB$3:$AB$1315,DataRegularSeason20242025!$B$3:$B$1315, "&lt;=" &amp; $A190, DataRegularSeason20242025!$E$3:$E$1315, T$1)</f>
        <v>50</v>
      </c>
      <c r="U190" s="2">
        <f>SUMIFS(DataRegularSeason20242025!$AA$3:$AA$1315,DataRegularSeason20242025!$B$3:$B$1315, "&lt;=" &amp; $A190, DataRegularSeason20242025!$D$3:$D$1315, U$1)+SUMIFS(DataRegularSeason20242025!$AB$3:$AB$1315,DataRegularSeason20242025!$B$3:$B$1315, "&lt;=" &amp; $A190, DataRegularSeason20242025!$E$3:$E$1315, U$1)</f>
        <v>52</v>
      </c>
      <c r="V190" s="2">
        <f>SUMIFS(DataRegularSeason20242025!$AA$3:$AA$1315,DataRegularSeason20242025!$B$3:$B$1315, "&lt;=" &amp; $A190, DataRegularSeason20242025!$D$3:$D$1315, V$1)+SUMIFS(DataRegularSeason20242025!$AB$3:$AB$1315,DataRegularSeason20242025!$B$3:$B$1315, "&lt;=" &amp; $A190, DataRegularSeason20242025!$E$3:$E$1315, V$1)</f>
        <v>50</v>
      </c>
      <c r="W190" s="2">
        <f>SUMIFS(DataRegularSeason20242025!$AA$3:$AA$1315,DataRegularSeason20242025!$B$3:$B$1315, "&lt;=" &amp; $A190, DataRegularSeason20242025!$D$3:$D$1315, W$1)+SUMIFS(DataRegularSeason20242025!$AB$3:$AB$1315,DataRegularSeason20242025!$B$3:$B$1315, "&lt;=" &amp; $A190, DataRegularSeason20242025!$E$3:$E$1315, W$1)</f>
        <v>48</v>
      </c>
      <c r="X190" s="2">
        <f>SUMIFS(DataRegularSeason20242025!$AA$3:$AA$1315,DataRegularSeason20242025!$B$3:$B$1315, "&lt;=" &amp; $A190, DataRegularSeason20242025!$D$3:$D$1315, X$1)+SUMIFS(DataRegularSeason20242025!$AB$3:$AB$1315,DataRegularSeason20242025!$B$3:$B$1315, "&lt;=" &amp; $A190, DataRegularSeason20242025!$E$3:$E$1315, X$1)</f>
        <v>45</v>
      </c>
      <c r="Y190" s="2">
        <f>SUMIFS(DataRegularSeason20242025!$AA$3:$AA$1315,DataRegularSeason20242025!$B$3:$B$1315, "&lt;=" &amp; $A190, DataRegularSeason20242025!$D$3:$D$1315, Y$1)+SUMIFS(DataRegularSeason20242025!$AB$3:$AB$1315,DataRegularSeason20242025!$B$3:$B$1315, "&lt;=" &amp; $A190, DataRegularSeason20242025!$E$3:$E$1315, Y$1)</f>
        <v>34</v>
      </c>
      <c r="Z190" s="2">
        <f>SUMIFS(DataRegularSeason20242025!$AA$3:$AA$1315,DataRegularSeason20242025!$B$3:$B$1315, "&lt;=" &amp; $A190, DataRegularSeason20242025!$D$3:$D$1315, Z$1)+SUMIFS(DataRegularSeason20242025!$AB$3:$AB$1315,DataRegularSeason20242025!$B$3:$B$1315, "&lt;=" &amp; $A190, DataRegularSeason20242025!$E$3:$E$1315, Z$1)</f>
        <v>50</v>
      </c>
      <c r="AA190" s="2">
        <f>SUMIFS(DataRegularSeason20242025!$AA$3:$AA$1315,DataRegularSeason20242025!$B$3:$B$1315, "&lt;=" &amp; $A190, DataRegularSeason20242025!$D$3:$D$1315, AA$1)+SUMIFS(DataRegularSeason20242025!$AB$3:$AB$1315,DataRegularSeason20242025!$B$3:$B$1315, "&lt;=" &amp; $A190, DataRegularSeason20242025!$E$3:$E$1315, AA$1)</f>
        <v>53</v>
      </c>
      <c r="AB190" s="2">
        <f>SUMIFS(DataRegularSeason20242025!$AA$3:$AA$1315,DataRegularSeason20242025!$B$3:$B$1315, "&lt;=" &amp; $A190, DataRegularSeason20242025!$D$3:$D$1315, AB$1)+SUMIFS(DataRegularSeason20242025!$AB$3:$AB$1315,DataRegularSeason20242025!$B$3:$B$1315, "&lt;=" &amp; $A190, DataRegularSeason20242025!$E$3:$E$1315, AB$1)</f>
        <v>60</v>
      </c>
      <c r="AC190" s="2">
        <f>SUMIFS(DataRegularSeason20242025!$AA$3:$AA$1315,DataRegularSeason20242025!$B$3:$B$1315, "&lt;=" &amp; $A190, DataRegularSeason20242025!$D$3:$D$1315, AC$1)+SUMIFS(DataRegularSeason20242025!$AB$3:$AB$1315,DataRegularSeason20242025!$B$3:$B$1315, "&lt;=" &amp; $A190, DataRegularSeason20242025!$E$3:$E$1315, AC$1)</f>
        <v>47</v>
      </c>
      <c r="AD190" s="2">
        <f>SUMIFS(DataRegularSeason20242025!$AA$3:$AA$1315,DataRegularSeason20242025!$B$3:$B$1315, "&lt;=" &amp; $A190, DataRegularSeason20242025!$D$3:$D$1315, AD$1)+SUMIFS(DataRegularSeason20242025!$AB$3:$AB$1315,DataRegularSeason20242025!$B$3:$B$1315, "&lt;=" &amp; $A190, DataRegularSeason20242025!$E$3:$E$1315, AD$1)</f>
        <v>50</v>
      </c>
      <c r="AE190" s="2">
        <f>SUMIFS(DataRegularSeason20242025!$AA$3:$AA$1315,DataRegularSeason20242025!$B$3:$B$1315, "&lt;=" &amp; $A190, DataRegularSeason20242025!$D$3:$D$1315, AE$1)+SUMIFS(DataRegularSeason20242025!$AB$3:$AB$1315,DataRegularSeason20242025!$B$3:$B$1315, "&lt;=" &amp; $A190, DataRegularSeason20242025!$E$3:$E$1315, AE$1)</f>
        <v>62</v>
      </c>
      <c r="AF190" s="2">
        <f>SUMIFS(DataRegularSeason20242025!$AA$3:$AA$1315,DataRegularSeason20242025!$B$3:$B$1315, "&lt;=" &amp; $A190, DataRegularSeason20242025!$D$3:$D$1315, AF$1)+SUMIFS(DataRegularSeason20242025!$AB$3:$AB$1315,DataRegularSeason20242025!$B$3:$B$1315, "&lt;=" &amp; $A190, DataRegularSeason20242025!$E$3:$E$1315, AF$1)</f>
        <v>65</v>
      </c>
      <c r="AG190" s="2">
        <f>SUMIFS(DataRegularSeason20242025!$AA$3:$AA$1315,DataRegularSeason20242025!$B$3:$B$1315, "&lt;=" &amp; $A190, DataRegularSeason20242025!$D$3:$D$1315, AG$1)+SUMIFS(DataRegularSeason20242025!$AB$3:$AB$1315,DataRegularSeason20242025!$B$3:$B$1315, "&lt;=" &amp; $A190, DataRegularSeason20242025!$E$3:$E$1315, AG$1)</f>
        <v>67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42</v>
      </c>
      <c r="C191" s="2">
        <f>SUMIFS(DataRegularSeason20242025!$AA$3:$AA$1315,DataRegularSeason20242025!$B$3:$B$1315, "&lt;=" &amp; $A191, DataRegularSeason20242025!$D$3:$D$1315, C$1)+SUMIFS(DataRegularSeason20242025!$AB$3:$AB$1315,DataRegularSeason20242025!$B$3:$B$1315, "&lt;=" &amp; $A191, DataRegularSeason20242025!$E$3:$E$1315, C$1)</f>
        <v>52</v>
      </c>
      <c r="D191" s="2">
        <f>SUMIFS(DataRegularSeason20242025!$AA$3:$AA$1315,DataRegularSeason20242025!$B$3:$B$1315, "&lt;=" &amp; $A191, DataRegularSeason20242025!$D$3:$D$1315, D$1)+SUMIFS(DataRegularSeason20242025!$AB$3:$AB$1315,DataRegularSeason20242025!$B$3:$B$1315, "&lt;=" &amp; $A191, DataRegularSeason20242025!$E$3:$E$1315, D$1)</f>
        <v>39</v>
      </c>
      <c r="E191" s="2">
        <f>SUMIFS(DataRegularSeason20242025!$AA$3:$AA$1315,DataRegularSeason20242025!$B$3:$B$1315, "&lt;=" &amp; $A191, DataRegularSeason20242025!$D$3:$D$1315, E$1)+SUMIFS(DataRegularSeason20242025!$AB$3:$AB$1315,DataRegularSeason20242025!$B$3:$B$1315, "&lt;=" &amp; $A191, DataRegularSeason20242025!$E$3:$E$1315, E$1)</f>
        <v>59</v>
      </c>
      <c r="F191" s="2">
        <f>SUMIFS(DataRegularSeason20242025!$AA$3:$AA$1315,DataRegularSeason20242025!$B$3:$B$1315, "&lt;=" &amp; $A191, DataRegularSeason20242025!$D$3:$D$1315, F$1)+SUMIFS(DataRegularSeason20242025!$AB$3:$AB$1315,DataRegularSeason20242025!$B$3:$B$1315, "&lt;=" &amp; $A191, DataRegularSeason20242025!$E$3:$E$1315, F$1)</f>
        <v>51</v>
      </c>
      <c r="G191" s="2">
        <f>SUMIFS(DataRegularSeason20242025!$AA$3:$AA$1315,DataRegularSeason20242025!$B$3:$B$1315, "&lt;=" &amp; $A191, DataRegularSeason20242025!$D$3:$D$1315, G$1)+SUMIFS(DataRegularSeason20242025!$AB$3:$AB$1315,DataRegularSeason20242025!$B$3:$B$1315, "&lt;=" &amp; $A191, DataRegularSeason20242025!$E$3:$E$1315, G$1)</f>
        <v>51</v>
      </c>
      <c r="H191" s="2">
        <f>SUMIFS(DataRegularSeason20242025!$AA$3:$AA$1315,DataRegularSeason20242025!$B$3:$B$1315, "&lt;=" &amp; $A191, DataRegularSeason20242025!$D$3:$D$1315, H$1)+SUMIFS(DataRegularSeason20242025!$AB$3:$AB$1315,DataRegularSeason20242025!$B$3:$B$1315, "&lt;=" &amp; $A191, DataRegularSeason20242025!$E$3:$E$1315, H$1)</f>
        <v>34</v>
      </c>
      <c r="I191" s="2">
        <f>SUMIFS(DataRegularSeason20242025!$AA$3:$AA$1315,DataRegularSeason20242025!$B$3:$B$1315, "&lt;=" &amp; $A191, DataRegularSeason20242025!$D$3:$D$1315, I$1)+SUMIFS(DataRegularSeason20242025!$AB$3:$AB$1315,DataRegularSeason20242025!$B$3:$B$1315, "&lt;=" &amp; $A191, DataRegularSeason20242025!$E$3:$E$1315, I$1)</f>
        <v>57</v>
      </c>
      <c r="J191" s="2">
        <f>SUMIFS(DataRegularSeason20242025!$AA$3:$AA$1315,DataRegularSeason20242025!$B$3:$B$1315, "&lt;=" &amp; $A191, DataRegularSeason20242025!$D$3:$D$1315, J$1)+SUMIFS(DataRegularSeason20242025!$AB$3:$AB$1315,DataRegularSeason20242025!$B$3:$B$1315, "&lt;=" &amp; $A191, DataRegularSeason20242025!$E$3:$E$1315, J$1)</f>
        <v>59</v>
      </c>
      <c r="K191" s="2">
        <f>SUMIFS(DataRegularSeason20242025!$AA$3:$AA$1315,DataRegularSeason20242025!$B$3:$B$1315, "&lt;=" &amp; $A191, DataRegularSeason20242025!$D$3:$D$1315, K$1)+SUMIFS(DataRegularSeason20242025!$AB$3:$AB$1315,DataRegularSeason20242025!$B$3:$B$1315, "&lt;=" &amp; $A191, DataRegularSeason20242025!$E$3:$E$1315, K$1)</f>
        <v>47</v>
      </c>
      <c r="L191" s="2">
        <f>SUMIFS(DataRegularSeason20242025!$AA$3:$AA$1315,DataRegularSeason20242025!$B$3:$B$1315, "&lt;=" &amp; $A191, DataRegularSeason20242025!$D$3:$D$1315, L$1)+SUMIFS(DataRegularSeason20242025!$AB$3:$AB$1315,DataRegularSeason20242025!$B$3:$B$1315, "&lt;=" &amp; $A191, DataRegularSeason20242025!$E$3:$E$1315, L$1)</f>
        <v>61</v>
      </c>
      <c r="M191" s="2">
        <f>SUMIFS(DataRegularSeason20242025!$AA$3:$AA$1315,DataRegularSeason20242025!$B$3:$B$1315, "&lt;=" &amp; $A191, DataRegularSeason20242025!$D$3:$D$1315, M$1)+SUMIFS(DataRegularSeason20242025!$AB$3:$AB$1315,DataRegularSeason20242025!$B$3:$B$1315, "&lt;=" &amp; $A191, DataRegularSeason20242025!$E$3:$E$1315, M$1)</f>
        <v>57</v>
      </c>
      <c r="N191" s="2">
        <f>SUMIFS(DataRegularSeason20242025!$AA$3:$AA$1315,DataRegularSeason20242025!$B$3:$B$1315, "&lt;=" &amp; $A191, DataRegularSeason20242025!$D$3:$D$1315, N$1)+SUMIFS(DataRegularSeason20242025!$AB$3:$AB$1315,DataRegularSeason20242025!$B$3:$B$1315, "&lt;=" &amp; $A191, DataRegularSeason20242025!$E$3:$E$1315, N$1)</f>
        <v>55</v>
      </c>
      <c r="O191" s="2">
        <f>SUMIFS(DataRegularSeason20242025!$AA$3:$AA$1315,DataRegularSeason20242025!$B$3:$B$1315, "&lt;=" &amp; $A191, DataRegularSeason20242025!$D$3:$D$1315, O$1)+SUMIFS(DataRegularSeason20242025!$AB$3:$AB$1315,DataRegularSeason20242025!$B$3:$B$1315, "&lt;=" &amp; $A191, DataRegularSeason20242025!$E$3:$E$1315, O$1)</f>
        <v>60</v>
      </c>
      <c r="P191" s="2">
        <f>SUMIFS(DataRegularSeason20242025!$AA$3:$AA$1315,DataRegularSeason20242025!$B$3:$B$1315, "&lt;=" &amp; $A191, DataRegularSeason20242025!$D$3:$D$1315, P$1)+SUMIFS(DataRegularSeason20242025!$AB$3:$AB$1315,DataRegularSeason20242025!$B$3:$B$1315, "&lt;=" &amp; $A191, DataRegularSeason20242025!$E$3:$E$1315, P$1)</f>
        <v>52</v>
      </c>
      <c r="Q191" s="2">
        <f>SUMIFS(DataRegularSeason20242025!$AA$3:$AA$1315,DataRegularSeason20242025!$B$3:$B$1315, "&lt;=" &amp; $A191, DataRegularSeason20242025!$D$3:$D$1315, Q$1)+SUMIFS(DataRegularSeason20242025!$AB$3:$AB$1315,DataRegularSeason20242025!$B$3:$B$1315, "&lt;=" &amp; $A191, DataRegularSeason20242025!$E$3:$E$1315, Q$1)</f>
        <v>58</v>
      </c>
      <c r="R191" s="2">
        <f>SUMIFS(DataRegularSeason20242025!$AA$3:$AA$1315,DataRegularSeason20242025!$B$3:$B$1315, "&lt;=" &amp; $A191, DataRegularSeason20242025!$D$3:$D$1315, R$1)+SUMIFS(DataRegularSeason20242025!$AB$3:$AB$1315,DataRegularSeason20242025!$B$3:$B$1315, "&lt;=" &amp; $A191, DataRegularSeason20242025!$E$3:$E$1315, R$1)</f>
        <v>41</v>
      </c>
      <c r="S191" s="2">
        <f>SUMIFS(DataRegularSeason20242025!$AA$3:$AA$1315,DataRegularSeason20242025!$B$3:$B$1315, "&lt;=" &amp; $A191, DataRegularSeason20242025!$D$3:$D$1315, S$1)+SUMIFS(DataRegularSeason20242025!$AB$3:$AB$1315,DataRegularSeason20242025!$B$3:$B$1315, "&lt;=" &amp; $A191, DataRegularSeason20242025!$E$3:$E$1315, S$1)</f>
        <v>45</v>
      </c>
      <c r="T191" s="2">
        <f>SUMIFS(DataRegularSeason20242025!$AA$3:$AA$1315,DataRegularSeason20242025!$B$3:$B$1315, "&lt;=" &amp; $A191, DataRegularSeason20242025!$D$3:$D$1315, T$1)+SUMIFS(DataRegularSeason20242025!$AB$3:$AB$1315,DataRegularSeason20242025!$B$3:$B$1315, "&lt;=" &amp; $A191, DataRegularSeason20242025!$E$3:$E$1315, T$1)</f>
        <v>50</v>
      </c>
      <c r="U191" s="2">
        <f>SUMIFS(DataRegularSeason20242025!$AA$3:$AA$1315,DataRegularSeason20242025!$B$3:$B$1315, "&lt;=" &amp; $A191, DataRegularSeason20242025!$D$3:$D$1315, U$1)+SUMIFS(DataRegularSeason20242025!$AB$3:$AB$1315,DataRegularSeason20242025!$B$3:$B$1315, "&lt;=" &amp; $A191, DataRegularSeason20242025!$E$3:$E$1315, U$1)</f>
        <v>52</v>
      </c>
      <c r="V191" s="2">
        <f>SUMIFS(DataRegularSeason20242025!$AA$3:$AA$1315,DataRegularSeason20242025!$B$3:$B$1315, "&lt;=" &amp; $A191, DataRegularSeason20242025!$D$3:$D$1315, V$1)+SUMIFS(DataRegularSeason20242025!$AB$3:$AB$1315,DataRegularSeason20242025!$B$3:$B$1315, "&lt;=" &amp; $A191, DataRegularSeason20242025!$E$3:$E$1315, V$1)</f>
        <v>50</v>
      </c>
      <c r="W191" s="2">
        <f>SUMIFS(DataRegularSeason20242025!$AA$3:$AA$1315,DataRegularSeason20242025!$B$3:$B$1315, "&lt;=" &amp; $A191, DataRegularSeason20242025!$D$3:$D$1315, W$1)+SUMIFS(DataRegularSeason20242025!$AB$3:$AB$1315,DataRegularSeason20242025!$B$3:$B$1315, "&lt;=" &amp; $A191, DataRegularSeason20242025!$E$3:$E$1315, W$1)</f>
        <v>48</v>
      </c>
      <c r="X191" s="2">
        <f>SUMIFS(DataRegularSeason20242025!$AA$3:$AA$1315,DataRegularSeason20242025!$B$3:$B$1315, "&lt;=" &amp; $A191, DataRegularSeason20242025!$D$3:$D$1315, X$1)+SUMIFS(DataRegularSeason20242025!$AB$3:$AB$1315,DataRegularSeason20242025!$B$3:$B$1315, "&lt;=" &amp; $A191, DataRegularSeason20242025!$E$3:$E$1315, X$1)</f>
        <v>45</v>
      </c>
      <c r="Y191" s="2">
        <f>SUMIFS(DataRegularSeason20242025!$AA$3:$AA$1315,DataRegularSeason20242025!$B$3:$B$1315, "&lt;=" &amp; $A191, DataRegularSeason20242025!$D$3:$D$1315, Y$1)+SUMIFS(DataRegularSeason20242025!$AB$3:$AB$1315,DataRegularSeason20242025!$B$3:$B$1315, "&lt;=" &amp; $A191, DataRegularSeason20242025!$E$3:$E$1315, Y$1)</f>
        <v>34</v>
      </c>
      <c r="Z191" s="2">
        <f>SUMIFS(DataRegularSeason20242025!$AA$3:$AA$1315,DataRegularSeason20242025!$B$3:$B$1315, "&lt;=" &amp; $A191, DataRegularSeason20242025!$D$3:$D$1315, Z$1)+SUMIFS(DataRegularSeason20242025!$AB$3:$AB$1315,DataRegularSeason20242025!$B$3:$B$1315, "&lt;=" &amp; $A191, DataRegularSeason20242025!$E$3:$E$1315, Z$1)</f>
        <v>50</v>
      </c>
      <c r="AA191" s="2">
        <f>SUMIFS(DataRegularSeason20242025!$AA$3:$AA$1315,DataRegularSeason20242025!$B$3:$B$1315, "&lt;=" &amp; $A191, DataRegularSeason20242025!$D$3:$D$1315, AA$1)+SUMIFS(DataRegularSeason20242025!$AB$3:$AB$1315,DataRegularSeason20242025!$B$3:$B$1315, "&lt;=" &amp; $A191, DataRegularSeason20242025!$E$3:$E$1315, AA$1)</f>
        <v>53</v>
      </c>
      <c r="AB191" s="2">
        <f>SUMIFS(DataRegularSeason20242025!$AA$3:$AA$1315,DataRegularSeason20242025!$B$3:$B$1315, "&lt;=" &amp; $A191, DataRegularSeason20242025!$D$3:$D$1315, AB$1)+SUMIFS(DataRegularSeason20242025!$AB$3:$AB$1315,DataRegularSeason20242025!$B$3:$B$1315, "&lt;=" &amp; $A191, DataRegularSeason20242025!$E$3:$E$1315, AB$1)</f>
        <v>60</v>
      </c>
      <c r="AC191" s="2">
        <f>SUMIFS(DataRegularSeason20242025!$AA$3:$AA$1315,DataRegularSeason20242025!$B$3:$B$1315, "&lt;=" &amp; $A191, DataRegularSeason20242025!$D$3:$D$1315, AC$1)+SUMIFS(DataRegularSeason20242025!$AB$3:$AB$1315,DataRegularSeason20242025!$B$3:$B$1315, "&lt;=" &amp; $A191, DataRegularSeason20242025!$E$3:$E$1315, AC$1)</f>
        <v>47</v>
      </c>
      <c r="AD191" s="2">
        <f>SUMIFS(DataRegularSeason20242025!$AA$3:$AA$1315,DataRegularSeason20242025!$B$3:$B$1315, "&lt;=" &amp; $A191, DataRegularSeason20242025!$D$3:$D$1315, AD$1)+SUMIFS(DataRegularSeason20242025!$AB$3:$AB$1315,DataRegularSeason20242025!$B$3:$B$1315, "&lt;=" &amp; $A191, DataRegularSeason20242025!$E$3:$E$1315, AD$1)</f>
        <v>50</v>
      </c>
      <c r="AE191" s="2">
        <f>SUMIFS(DataRegularSeason20242025!$AA$3:$AA$1315,DataRegularSeason20242025!$B$3:$B$1315, "&lt;=" &amp; $A191, DataRegularSeason20242025!$D$3:$D$1315, AE$1)+SUMIFS(DataRegularSeason20242025!$AB$3:$AB$1315,DataRegularSeason20242025!$B$3:$B$1315, "&lt;=" &amp; $A191, DataRegularSeason20242025!$E$3:$E$1315, AE$1)</f>
        <v>62</v>
      </c>
      <c r="AF191" s="2">
        <f>SUMIFS(DataRegularSeason20242025!$AA$3:$AA$1315,DataRegularSeason20242025!$B$3:$B$1315, "&lt;=" &amp; $A191, DataRegularSeason20242025!$D$3:$D$1315, AF$1)+SUMIFS(DataRegularSeason20242025!$AB$3:$AB$1315,DataRegularSeason20242025!$B$3:$B$1315, "&lt;=" &amp; $A191, DataRegularSeason20242025!$E$3:$E$1315, AF$1)</f>
        <v>65</v>
      </c>
      <c r="AG191" s="2">
        <f>SUMIFS(DataRegularSeason20242025!$AA$3:$AA$1315,DataRegularSeason20242025!$B$3:$B$1315, "&lt;=" &amp; $A191, DataRegularSeason20242025!$D$3:$D$1315, AG$1)+SUMIFS(DataRegularSeason20242025!$AB$3:$AB$1315,DataRegularSeason20242025!$B$3:$B$1315, "&lt;=" &amp; $A191, DataRegularSeason20242025!$E$3:$E$1315, AG$1)</f>
        <v>67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42</v>
      </c>
      <c r="C192" s="2">
        <f>SUMIFS(DataRegularSeason20242025!$AA$3:$AA$1315,DataRegularSeason20242025!$B$3:$B$1315, "&lt;=" &amp; $A192, DataRegularSeason20242025!$D$3:$D$1315, C$1)+SUMIFS(DataRegularSeason20242025!$AB$3:$AB$1315,DataRegularSeason20242025!$B$3:$B$1315, "&lt;=" &amp; $A192, DataRegularSeason20242025!$E$3:$E$1315, C$1)</f>
        <v>52</v>
      </c>
      <c r="D192" s="2">
        <f>SUMIFS(DataRegularSeason20242025!$AA$3:$AA$1315,DataRegularSeason20242025!$B$3:$B$1315, "&lt;=" &amp; $A192, DataRegularSeason20242025!$D$3:$D$1315, D$1)+SUMIFS(DataRegularSeason20242025!$AB$3:$AB$1315,DataRegularSeason20242025!$B$3:$B$1315, "&lt;=" &amp; $A192, DataRegularSeason20242025!$E$3:$E$1315, D$1)</f>
        <v>39</v>
      </c>
      <c r="E192" s="2">
        <f>SUMIFS(DataRegularSeason20242025!$AA$3:$AA$1315,DataRegularSeason20242025!$B$3:$B$1315, "&lt;=" &amp; $A192, DataRegularSeason20242025!$D$3:$D$1315, E$1)+SUMIFS(DataRegularSeason20242025!$AB$3:$AB$1315,DataRegularSeason20242025!$B$3:$B$1315, "&lt;=" &amp; $A192, DataRegularSeason20242025!$E$3:$E$1315, E$1)</f>
        <v>59</v>
      </c>
      <c r="F192" s="2">
        <f>SUMIFS(DataRegularSeason20242025!$AA$3:$AA$1315,DataRegularSeason20242025!$B$3:$B$1315, "&lt;=" &amp; $A192, DataRegularSeason20242025!$D$3:$D$1315, F$1)+SUMIFS(DataRegularSeason20242025!$AB$3:$AB$1315,DataRegularSeason20242025!$B$3:$B$1315, "&lt;=" &amp; $A192, DataRegularSeason20242025!$E$3:$E$1315, F$1)</f>
        <v>51</v>
      </c>
      <c r="G192" s="2">
        <f>SUMIFS(DataRegularSeason20242025!$AA$3:$AA$1315,DataRegularSeason20242025!$B$3:$B$1315, "&lt;=" &amp; $A192, DataRegularSeason20242025!$D$3:$D$1315, G$1)+SUMIFS(DataRegularSeason20242025!$AB$3:$AB$1315,DataRegularSeason20242025!$B$3:$B$1315, "&lt;=" &amp; $A192, DataRegularSeason20242025!$E$3:$E$1315, G$1)</f>
        <v>51</v>
      </c>
      <c r="H192" s="2">
        <f>SUMIFS(DataRegularSeason20242025!$AA$3:$AA$1315,DataRegularSeason20242025!$B$3:$B$1315, "&lt;=" &amp; $A192, DataRegularSeason20242025!$D$3:$D$1315, H$1)+SUMIFS(DataRegularSeason20242025!$AB$3:$AB$1315,DataRegularSeason20242025!$B$3:$B$1315, "&lt;=" &amp; $A192, DataRegularSeason20242025!$E$3:$E$1315, H$1)</f>
        <v>34</v>
      </c>
      <c r="I192" s="2">
        <f>SUMIFS(DataRegularSeason20242025!$AA$3:$AA$1315,DataRegularSeason20242025!$B$3:$B$1315, "&lt;=" &amp; $A192, DataRegularSeason20242025!$D$3:$D$1315, I$1)+SUMIFS(DataRegularSeason20242025!$AB$3:$AB$1315,DataRegularSeason20242025!$B$3:$B$1315, "&lt;=" &amp; $A192, DataRegularSeason20242025!$E$3:$E$1315, I$1)</f>
        <v>57</v>
      </c>
      <c r="J192" s="2">
        <f>SUMIFS(DataRegularSeason20242025!$AA$3:$AA$1315,DataRegularSeason20242025!$B$3:$B$1315, "&lt;=" &amp; $A192, DataRegularSeason20242025!$D$3:$D$1315, J$1)+SUMIFS(DataRegularSeason20242025!$AB$3:$AB$1315,DataRegularSeason20242025!$B$3:$B$1315, "&lt;=" &amp; $A192, DataRegularSeason20242025!$E$3:$E$1315, J$1)</f>
        <v>59</v>
      </c>
      <c r="K192" s="2">
        <f>SUMIFS(DataRegularSeason20242025!$AA$3:$AA$1315,DataRegularSeason20242025!$B$3:$B$1315, "&lt;=" &amp; $A192, DataRegularSeason20242025!$D$3:$D$1315, K$1)+SUMIFS(DataRegularSeason20242025!$AB$3:$AB$1315,DataRegularSeason20242025!$B$3:$B$1315, "&lt;=" &amp; $A192, DataRegularSeason20242025!$E$3:$E$1315, K$1)</f>
        <v>47</v>
      </c>
      <c r="L192" s="2">
        <f>SUMIFS(DataRegularSeason20242025!$AA$3:$AA$1315,DataRegularSeason20242025!$B$3:$B$1315, "&lt;=" &amp; $A192, DataRegularSeason20242025!$D$3:$D$1315, L$1)+SUMIFS(DataRegularSeason20242025!$AB$3:$AB$1315,DataRegularSeason20242025!$B$3:$B$1315, "&lt;=" &amp; $A192, DataRegularSeason20242025!$E$3:$E$1315, L$1)</f>
        <v>61</v>
      </c>
      <c r="M192" s="2">
        <f>SUMIFS(DataRegularSeason20242025!$AA$3:$AA$1315,DataRegularSeason20242025!$B$3:$B$1315, "&lt;=" &amp; $A192, DataRegularSeason20242025!$D$3:$D$1315, M$1)+SUMIFS(DataRegularSeason20242025!$AB$3:$AB$1315,DataRegularSeason20242025!$B$3:$B$1315, "&lt;=" &amp; $A192, DataRegularSeason20242025!$E$3:$E$1315, M$1)</f>
        <v>57</v>
      </c>
      <c r="N192" s="2">
        <f>SUMIFS(DataRegularSeason20242025!$AA$3:$AA$1315,DataRegularSeason20242025!$B$3:$B$1315, "&lt;=" &amp; $A192, DataRegularSeason20242025!$D$3:$D$1315, N$1)+SUMIFS(DataRegularSeason20242025!$AB$3:$AB$1315,DataRegularSeason20242025!$B$3:$B$1315, "&lt;=" &amp; $A192, DataRegularSeason20242025!$E$3:$E$1315, N$1)</f>
        <v>55</v>
      </c>
      <c r="O192" s="2">
        <f>SUMIFS(DataRegularSeason20242025!$AA$3:$AA$1315,DataRegularSeason20242025!$B$3:$B$1315, "&lt;=" &amp; $A192, DataRegularSeason20242025!$D$3:$D$1315, O$1)+SUMIFS(DataRegularSeason20242025!$AB$3:$AB$1315,DataRegularSeason20242025!$B$3:$B$1315, "&lt;=" &amp; $A192, DataRegularSeason20242025!$E$3:$E$1315, O$1)</f>
        <v>60</v>
      </c>
      <c r="P192" s="2">
        <f>SUMIFS(DataRegularSeason20242025!$AA$3:$AA$1315,DataRegularSeason20242025!$B$3:$B$1315, "&lt;=" &amp; $A192, DataRegularSeason20242025!$D$3:$D$1315, P$1)+SUMIFS(DataRegularSeason20242025!$AB$3:$AB$1315,DataRegularSeason20242025!$B$3:$B$1315, "&lt;=" &amp; $A192, DataRegularSeason20242025!$E$3:$E$1315, P$1)</f>
        <v>52</v>
      </c>
      <c r="Q192" s="2">
        <f>SUMIFS(DataRegularSeason20242025!$AA$3:$AA$1315,DataRegularSeason20242025!$B$3:$B$1315, "&lt;=" &amp; $A192, DataRegularSeason20242025!$D$3:$D$1315, Q$1)+SUMIFS(DataRegularSeason20242025!$AB$3:$AB$1315,DataRegularSeason20242025!$B$3:$B$1315, "&lt;=" &amp; $A192, DataRegularSeason20242025!$E$3:$E$1315, Q$1)</f>
        <v>58</v>
      </c>
      <c r="R192" s="2">
        <f>SUMIFS(DataRegularSeason20242025!$AA$3:$AA$1315,DataRegularSeason20242025!$B$3:$B$1315, "&lt;=" &amp; $A192, DataRegularSeason20242025!$D$3:$D$1315, R$1)+SUMIFS(DataRegularSeason20242025!$AB$3:$AB$1315,DataRegularSeason20242025!$B$3:$B$1315, "&lt;=" &amp; $A192, DataRegularSeason20242025!$E$3:$E$1315, R$1)</f>
        <v>41</v>
      </c>
      <c r="S192" s="2">
        <f>SUMIFS(DataRegularSeason20242025!$AA$3:$AA$1315,DataRegularSeason20242025!$B$3:$B$1315, "&lt;=" &amp; $A192, DataRegularSeason20242025!$D$3:$D$1315, S$1)+SUMIFS(DataRegularSeason20242025!$AB$3:$AB$1315,DataRegularSeason20242025!$B$3:$B$1315, "&lt;=" &amp; $A192, DataRegularSeason20242025!$E$3:$E$1315, S$1)</f>
        <v>45</v>
      </c>
      <c r="T192" s="2">
        <f>SUMIFS(DataRegularSeason20242025!$AA$3:$AA$1315,DataRegularSeason20242025!$B$3:$B$1315, "&lt;=" &amp; $A192, DataRegularSeason20242025!$D$3:$D$1315, T$1)+SUMIFS(DataRegularSeason20242025!$AB$3:$AB$1315,DataRegularSeason20242025!$B$3:$B$1315, "&lt;=" &amp; $A192, DataRegularSeason20242025!$E$3:$E$1315, T$1)</f>
        <v>50</v>
      </c>
      <c r="U192" s="2">
        <f>SUMIFS(DataRegularSeason20242025!$AA$3:$AA$1315,DataRegularSeason20242025!$B$3:$B$1315, "&lt;=" &amp; $A192, DataRegularSeason20242025!$D$3:$D$1315, U$1)+SUMIFS(DataRegularSeason20242025!$AB$3:$AB$1315,DataRegularSeason20242025!$B$3:$B$1315, "&lt;=" &amp; $A192, DataRegularSeason20242025!$E$3:$E$1315, U$1)</f>
        <v>52</v>
      </c>
      <c r="V192" s="2">
        <f>SUMIFS(DataRegularSeason20242025!$AA$3:$AA$1315,DataRegularSeason20242025!$B$3:$B$1315, "&lt;=" &amp; $A192, DataRegularSeason20242025!$D$3:$D$1315, V$1)+SUMIFS(DataRegularSeason20242025!$AB$3:$AB$1315,DataRegularSeason20242025!$B$3:$B$1315, "&lt;=" &amp; $A192, DataRegularSeason20242025!$E$3:$E$1315, V$1)</f>
        <v>50</v>
      </c>
      <c r="W192" s="2">
        <f>SUMIFS(DataRegularSeason20242025!$AA$3:$AA$1315,DataRegularSeason20242025!$B$3:$B$1315, "&lt;=" &amp; $A192, DataRegularSeason20242025!$D$3:$D$1315, W$1)+SUMIFS(DataRegularSeason20242025!$AB$3:$AB$1315,DataRegularSeason20242025!$B$3:$B$1315, "&lt;=" &amp; $A192, DataRegularSeason20242025!$E$3:$E$1315, W$1)</f>
        <v>48</v>
      </c>
      <c r="X192" s="2">
        <f>SUMIFS(DataRegularSeason20242025!$AA$3:$AA$1315,DataRegularSeason20242025!$B$3:$B$1315, "&lt;=" &amp; $A192, DataRegularSeason20242025!$D$3:$D$1315, X$1)+SUMIFS(DataRegularSeason20242025!$AB$3:$AB$1315,DataRegularSeason20242025!$B$3:$B$1315, "&lt;=" &amp; $A192, DataRegularSeason20242025!$E$3:$E$1315, X$1)</f>
        <v>45</v>
      </c>
      <c r="Y192" s="2">
        <f>SUMIFS(DataRegularSeason20242025!$AA$3:$AA$1315,DataRegularSeason20242025!$B$3:$B$1315, "&lt;=" &amp; $A192, DataRegularSeason20242025!$D$3:$D$1315, Y$1)+SUMIFS(DataRegularSeason20242025!$AB$3:$AB$1315,DataRegularSeason20242025!$B$3:$B$1315, "&lt;=" &amp; $A192, DataRegularSeason20242025!$E$3:$E$1315, Y$1)</f>
        <v>34</v>
      </c>
      <c r="Z192" s="2">
        <f>SUMIFS(DataRegularSeason20242025!$AA$3:$AA$1315,DataRegularSeason20242025!$B$3:$B$1315, "&lt;=" &amp; $A192, DataRegularSeason20242025!$D$3:$D$1315, Z$1)+SUMIFS(DataRegularSeason20242025!$AB$3:$AB$1315,DataRegularSeason20242025!$B$3:$B$1315, "&lt;=" &amp; $A192, DataRegularSeason20242025!$E$3:$E$1315, Z$1)</f>
        <v>50</v>
      </c>
      <c r="AA192" s="2">
        <f>SUMIFS(DataRegularSeason20242025!$AA$3:$AA$1315,DataRegularSeason20242025!$B$3:$B$1315, "&lt;=" &amp; $A192, DataRegularSeason20242025!$D$3:$D$1315, AA$1)+SUMIFS(DataRegularSeason20242025!$AB$3:$AB$1315,DataRegularSeason20242025!$B$3:$B$1315, "&lt;=" &amp; $A192, DataRegularSeason20242025!$E$3:$E$1315, AA$1)</f>
        <v>53</v>
      </c>
      <c r="AB192" s="2">
        <f>SUMIFS(DataRegularSeason20242025!$AA$3:$AA$1315,DataRegularSeason20242025!$B$3:$B$1315, "&lt;=" &amp; $A192, DataRegularSeason20242025!$D$3:$D$1315, AB$1)+SUMIFS(DataRegularSeason20242025!$AB$3:$AB$1315,DataRegularSeason20242025!$B$3:$B$1315, "&lt;=" &amp; $A192, DataRegularSeason20242025!$E$3:$E$1315, AB$1)</f>
        <v>60</v>
      </c>
      <c r="AC192" s="2">
        <f>SUMIFS(DataRegularSeason20242025!$AA$3:$AA$1315,DataRegularSeason20242025!$B$3:$B$1315, "&lt;=" &amp; $A192, DataRegularSeason20242025!$D$3:$D$1315, AC$1)+SUMIFS(DataRegularSeason20242025!$AB$3:$AB$1315,DataRegularSeason20242025!$B$3:$B$1315, "&lt;=" &amp; $A192, DataRegularSeason20242025!$E$3:$E$1315, AC$1)</f>
        <v>47</v>
      </c>
      <c r="AD192" s="2">
        <f>SUMIFS(DataRegularSeason20242025!$AA$3:$AA$1315,DataRegularSeason20242025!$B$3:$B$1315, "&lt;=" &amp; $A192, DataRegularSeason20242025!$D$3:$D$1315, AD$1)+SUMIFS(DataRegularSeason20242025!$AB$3:$AB$1315,DataRegularSeason20242025!$B$3:$B$1315, "&lt;=" &amp; $A192, DataRegularSeason20242025!$E$3:$E$1315, AD$1)</f>
        <v>50</v>
      </c>
      <c r="AE192" s="2">
        <f>SUMIFS(DataRegularSeason20242025!$AA$3:$AA$1315,DataRegularSeason20242025!$B$3:$B$1315, "&lt;=" &amp; $A192, DataRegularSeason20242025!$D$3:$D$1315, AE$1)+SUMIFS(DataRegularSeason20242025!$AB$3:$AB$1315,DataRegularSeason20242025!$B$3:$B$1315, "&lt;=" &amp; $A192, DataRegularSeason20242025!$E$3:$E$1315, AE$1)</f>
        <v>62</v>
      </c>
      <c r="AF192" s="2">
        <f>SUMIFS(DataRegularSeason20242025!$AA$3:$AA$1315,DataRegularSeason20242025!$B$3:$B$1315, "&lt;=" &amp; $A192, DataRegularSeason20242025!$D$3:$D$1315, AF$1)+SUMIFS(DataRegularSeason20242025!$AB$3:$AB$1315,DataRegularSeason20242025!$B$3:$B$1315, "&lt;=" &amp; $A192, DataRegularSeason20242025!$E$3:$E$1315, AF$1)</f>
        <v>65</v>
      </c>
      <c r="AG192" s="2">
        <f>SUMIFS(DataRegularSeason20242025!$AA$3:$AA$1315,DataRegularSeason20242025!$B$3:$B$1315, "&lt;=" &amp; $A192, DataRegularSeason20242025!$D$3:$D$1315, AG$1)+SUMIFS(DataRegularSeason20242025!$AB$3:$AB$1315,DataRegularSeason20242025!$B$3:$B$1315, "&lt;=" &amp; $A192, DataRegularSeason20242025!$E$3:$E$1315, AG$1)</f>
        <v>67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42</v>
      </c>
      <c r="C193" s="2">
        <f>SUMIFS(DataRegularSeason20242025!$AA$3:$AA$1315,DataRegularSeason20242025!$B$3:$B$1315, "&lt;=" &amp; $A193, DataRegularSeason20242025!$D$3:$D$1315, C$1)+SUMIFS(DataRegularSeason20242025!$AB$3:$AB$1315,DataRegularSeason20242025!$B$3:$B$1315, "&lt;=" &amp; $A193, DataRegularSeason20242025!$E$3:$E$1315, C$1)</f>
        <v>52</v>
      </c>
      <c r="D193" s="2">
        <f>SUMIFS(DataRegularSeason20242025!$AA$3:$AA$1315,DataRegularSeason20242025!$B$3:$B$1315, "&lt;=" &amp; $A193, DataRegularSeason20242025!$D$3:$D$1315, D$1)+SUMIFS(DataRegularSeason20242025!$AB$3:$AB$1315,DataRegularSeason20242025!$B$3:$B$1315, "&lt;=" &amp; $A193, DataRegularSeason20242025!$E$3:$E$1315, D$1)</f>
        <v>39</v>
      </c>
      <c r="E193" s="2">
        <f>SUMIFS(DataRegularSeason20242025!$AA$3:$AA$1315,DataRegularSeason20242025!$B$3:$B$1315, "&lt;=" &amp; $A193, DataRegularSeason20242025!$D$3:$D$1315, E$1)+SUMIFS(DataRegularSeason20242025!$AB$3:$AB$1315,DataRegularSeason20242025!$B$3:$B$1315, "&lt;=" &amp; $A193, DataRegularSeason20242025!$E$3:$E$1315, E$1)</f>
        <v>59</v>
      </c>
      <c r="F193" s="2">
        <f>SUMIFS(DataRegularSeason20242025!$AA$3:$AA$1315,DataRegularSeason20242025!$B$3:$B$1315, "&lt;=" &amp; $A193, DataRegularSeason20242025!$D$3:$D$1315, F$1)+SUMIFS(DataRegularSeason20242025!$AB$3:$AB$1315,DataRegularSeason20242025!$B$3:$B$1315, "&lt;=" &amp; $A193, DataRegularSeason20242025!$E$3:$E$1315, F$1)</f>
        <v>51</v>
      </c>
      <c r="G193" s="2">
        <f>SUMIFS(DataRegularSeason20242025!$AA$3:$AA$1315,DataRegularSeason20242025!$B$3:$B$1315, "&lt;=" &amp; $A193, DataRegularSeason20242025!$D$3:$D$1315, G$1)+SUMIFS(DataRegularSeason20242025!$AB$3:$AB$1315,DataRegularSeason20242025!$B$3:$B$1315, "&lt;=" &amp; $A193, DataRegularSeason20242025!$E$3:$E$1315, G$1)</f>
        <v>51</v>
      </c>
      <c r="H193" s="2">
        <f>SUMIFS(DataRegularSeason20242025!$AA$3:$AA$1315,DataRegularSeason20242025!$B$3:$B$1315, "&lt;=" &amp; $A193, DataRegularSeason20242025!$D$3:$D$1315, H$1)+SUMIFS(DataRegularSeason20242025!$AB$3:$AB$1315,DataRegularSeason20242025!$B$3:$B$1315, "&lt;=" &amp; $A193, DataRegularSeason20242025!$E$3:$E$1315, H$1)</f>
        <v>34</v>
      </c>
      <c r="I193" s="2">
        <f>SUMIFS(DataRegularSeason20242025!$AA$3:$AA$1315,DataRegularSeason20242025!$B$3:$B$1315, "&lt;=" &amp; $A193, DataRegularSeason20242025!$D$3:$D$1315, I$1)+SUMIFS(DataRegularSeason20242025!$AB$3:$AB$1315,DataRegularSeason20242025!$B$3:$B$1315, "&lt;=" &amp; $A193, DataRegularSeason20242025!$E$3:$E$1315, I$1)</f>
        <v>57</v>
      </c>
      <c r="J193" s="2">
        <f>SUMIFS(DataRegularSeason20242025!$AA$3:$AA$1315,DataRegularSeason20242025!$B$3:$B$1315, "&lt;=" &amp; $A193, DataRegularSeason20242025!$D$3:$D$1315, J$1)+SUMIFS(DataRegularSeason20242025!$AB$3:$AB$1315,DataRegularSeason20242025!$B$3:$B$1315, "&lt;=" &amp; $A193, DataRegularSeason20242025!$E$3:$E$1315, J$1)</f>
        <v>59</v>
      </c>
      <c r="K193" s="2">
        <f>SUMIFS(DataRegularSeason20242025!$AA$3:$AA$1315,DataRegularSeason20242025!$B$3:$B$1315, "&lt;=" &amp; $A193, DataRegularSeason20242025!$D$3:$D$1315, K$1)+SUMIFS(DataRegularSeason20242025!$AB$3:$AB$1315,DataRegularSeason20242025!$B$3:$B$1315, "&lt;=" &amp; $A193, DataRegularSeason20242025!$E$3:$E$1315, K$1)</f>
        <v>47</v>
      </c>
      <c r="L193" s="2">
        <f>SUMIFS(DataRegularSeason20242025!$AA$3:$AA$1315,DataRegularSeason20242025!$B$3:$B$1315, "&lt;=" &amp; $A193, DataRegularSeason20242025!$D$3:$D$1315, L$1)+SUMIFS(DataRegularSeason20242025!$AB$3:$AB$1315,DataRegularSeason20242025!$B$3:$B$1315, "&lt;=" &amp; $A193, DataRegularSeason20242025!$E$3:$E$1315, L$1)</f>
        <v>61</v>
      </c>
      <c r="M193" s="2">
        <f>SUMIFS(DataRegularSeason20242025!$AA$3:$AA$1315,DataRegularSeason20242025!$B$3:$B$1315, "&lt;=" &amp; $A193, DataRegularSeason20242025!$D$3:$D$1315, M$1)+SUMIFS(DataRegularSeason20242025!$AB$3:$AB$1315,DataRegularSeason20242025!$B$3:$B$1315, "&lt;=" &amp; $A193, DataRegularSeason20242025!$E$3:$E$1315, M$1)</f>
        <v>57</v>
      </c>
      <c r="N193" s="2">
        <f>SUMIFS(DataRegularSeason20242025!$AA$3:$AA$1315,DataRegularSeason20242025!$B$3:$B$1315, "&lt;=" &amp; $A193, DataRegularSeason20242025!$D$3:$D$1315, N$1)+SUMIFS(DataRegularSeason20242025!$AB$3:$AB$1315,DataRegularSeason20242025!$B$3:$B$1315, "&lt;=" &amp; $A193, DataRegularSeason20242025!$E$3:$E$1315, N$1)</f>
        <v>55</v>
      </c>
      <c r="O193" s="2">
        <f>SUMIFS(DataRegularSeason20242025!$AA$3:$AA$1315,DataRegularSeason20242025!$B$3:$B$1315, "&lt;=" &amp; $A193, DataRegularSeason20242025!$D$3:$D$1315, O$1)+SUMIFS(DataRegularSeason20242025!$AB$3:$AB$1315,DataRegularSeason20242025!$B$3:$B$1315, "&lt;=" &amp; $A193, DataRegularSeason20242025!$E$3:$E$1315, O$1)</f>
        <v>60</v>
      </c>
      <c r="P193" s="2">
        <f>SUMIFS(DataRegularSeason20242025!$AA$3:$AA$1315,DataRegularSeason20242025!$B$3:$B$1315, "&lt;=" &amp; $A193, DataRegularSeason20242025!$D$3:$D$1315, P$1)+SUMIFS(DataRegularSeason20242025!$AB$3:$AB$1315,DataRegularSeason20242025!$B$3:$B$1315, "&lt;=" &amp; $A193, DataRegularSeason20242025!$E$3:$E$1315, P$1)</f>
        <v>52</v>
      </c>
      <c r="Q193" s="2">
        <f>SUMIFS(DataRegularSeason20242025!$AA$3:$AA$1315,DataRegularSeason20242025!$B$3:$B$1315, "&lt;=" &amp; $A193, DataRegularSeason20242025!$D$3:$D$1315, Q$1)+SUMIFS(DataRegularSeason20242025!$AB$3:$AB$1315,DataRegularSeason20242025!$B$3:$B$1315, "&lt;=" &amp; $A193, DataRegularSeason20242025!$E$3:$E$1315, Q$1)</f>
        <v>58</v>
      </c>
      <c r="R193" s="2">
        <f>SUMIFS(DataRegularSeason20242025!$AA$3:$AA$1315,DataRegularSeason20242025!$B$3:$B$1315, "&lt;=" &amp; $A193, DataRegularSeason20242025!$D$3:$D$1315, R$1)+SUMIFS(DataRegularSeason20242025!$AB$3:$AB$1315,DataRegularSeason20242025!$B$3:$B$1315, "&lt;=" &amp; $A193, DataRegularSeason20242025!$E$3:$E$1315, R$1)</f>
        <v>41</v>
      </c>
      <c r="S193" s="2">
        <f>SUMIFS(DataRegularSeason20242025!$AA$3:$AA$1315,DataRegularSeason20242025!$B$3:$B$1315, "&lt;=" &amp; $A193, DataRegularSeason20242025!$D$3:$D$1315, S$1)+SUMIFS(DataRegularSeason20242025!$AB$3:$AB$1315,DataRegularSeason20242025!$B$3:$B$1315, "&lt;=" &amp; $A193, DataRegularSeason20242025!$E$3:$E$1315, S$1)</f>
        <v>45</v>
      </c>
      <c r="T193" s="2">
        <f>SUMIFS(DataRegularSeason20242025!$AA$3:$AA$1315,DataRegularSeason20242025!$B$3:$B$1315, "&lt;=" &amp; $A193, DataRegularSeason20242025!$D$3:$D$1315, T$1)+SUMIFS(DataRegularSeason20242025!$AB$3:$AB$1315,DataRegularSeason20242025!$B$3:$B$1315, "&lt;=" &amp; $A193, DataRegularSeason20242025!$E$3:$E$1315, T$1)</f>
        <v>50</v>
      </c>
      <c r="U193" s="2">
        <f>SUMIFS(DataRegularSeason20242025!$AA$3:$AA$1315,DataRegularSeason20242025!$B$3:$B$1315, "&lt;=" &amp; $A193, DataRegularSeason20242025!$D$3:$D$1315, U$1)+SUMIFS(DataRegularSeason20242025!$AB$3:$AB$1315,DataRegularSeason20242025!$B$3:$B$1315, "&lt;=" &amp; $A193, DataRegularSeason20242025!$E$3:$E$1315, U$1)</f>
        <v>52</v>
      </c>
      <c r="V193" s="2">
        <f>SUMIFS(DataRegularSeason20242025!$AA$3:$AA$1315,DataRegularSeason20242025!$B$3:$B$1315, "&lt;=" &amp; $A193, DataRegularSeason20242025!$D$3:$D$1315, V$1)+SUMIFS(DataRegularSeason20242025!$AB$3:$AB$1315,DataRegularSeason20242025!$B$3:$B$1315, "&lt;=" &amp; $A193, DataRegularSeason20242025!$E$3:$E$1315, V$1)</f>
        <v>50</v>
      </c>
      <c r="W193" s="2">
        <f>SUMIFS(DataRegularSeason20242025!$AA$3:$AA$1315,DataRegularSeason20242025!$B$3:$B$1315, "&lt;=" &amp; $A193, DataRegularSeason20242025!$D$3:$D$1315, W$1)+SUMIFS(DataRegularSeason20242025!$AB$3:$AB$1315,DataRegularSeason20242025!$B$3:$B$1315, "&lt;=" &amp; $A193, DataRegularSeason20242025!$E$3:$E$1315, W$1)</f>
        <v>48</v>
      </c>
      <c r="X193" s="2">
        <f>SUMIFS(DataRegularSeason20242025!$AA$3:$AA$1315,DataRegularSeason20242025!$B$3:$B$1315, "&lt;=" &amp; $A193, DataRegularSeason20242025!$D$3:$D$1315, X$1)+SUMIFS(DataRegularSeason20242025!$AB$3:$AB$1315,DataRegularSeason20242025!$B$3:$B$1315, "&lt;=" &amp; $A193, DataRegularSeason20242025!$E$3:$E$1315, X$1)</f>
        <v>45</v>
      </c>
      <c r="Y193" s="2">
        <f>SUMIFS(DataRegularSeason20242025!$AA$3:$AA$1315,DataRegularSeason20242025!$B$3:$B$1315, "&lt;=" &amp; $A193, DataRegularSeason20242025!$D$3:$D$1315, Y$1)+SUMIFS(DataRegularSeason20242025!$AB$3:$AB$1315,DataRegularSeason20242025!$B$3:$B$1315, "&lt;=" &amp; $A193, DataRegularSeason20242025!$E$3:$E$1315, Y$1)</f>
        <v>34</v>
      </c>
      <c r="Z193" s="2">
        <f>SUMIFS(DataRegularSeason20242025!$AA$3:$AA$1315,DataRegularSeason20242025!$B$3:$B$1315, "&lt;=" &amp; $A193, DataRegularSeason20242025!$D$3:$D$1315, Z$1)+SUMIFS(DataRegularSeason20242025!$AB$3:$AB$1315,DataRegularSeason20242025!$B$3:$B$1315, "&lt;=" &amp; $A193, DataRegularSeason20242025!$E$3:$E$1315, Z$1)</f>
        <v>50</v>
      </c>
      <c r="AA193" s="2">
        <f>SUMIFS(DataRegularSeason20242025!$AA$3:$AA$1315,DataRegularSeason20242025!$B$3:$B$1315, "&lt;=" &amp; $A193, DataRegularSeason20242025!$D$3:$D$1315, AA$1)+SUMIFS(DataRegularSeason20242025!$AB$3:$AB$1315,DataRegularSeason20242025!$B$3:$B$1315, "&lt;=" &amp; $A193, DataRegularSeason20242025!$E$3:$E$1315, AA$1)</f>
        <v>53</v>
      </c>
      <c r="AB193" s="2">
        <f>SUMIFS(DataRegularSeason20242025!$AA$3:$AA$1315,DataRegularSeason20242025!$B$3:$B$1315, "&lt;=" &amp; $A193, DataRegularSeason20242025!$D$3:$D$1315, AB$1)+SUMIFS(DataRegularSeason20242025!$AB$3:$AB$1315,DataRegularSeason20242025!$B$3:$B$1315, "&lt;=" &amp; $A193, DataRegularSeason20242025!$E$3:$E$1315, AB$1)</f>
        <v>60</v>
      </c>
      <c r="AC193" s="2">
        <f>SUMIFS(DataRegularSeason20242025!$AA$3:$AA$1315,DataRegularSeason20242025!$B$3:$B$1315, "&lt;=" &amp; $A193, DataRegularSeason20242025!$D$3:$D$1315, AC$1)+SUMIFS(DataRegularSeason20242025!$AB$3:$AB$1315,DataRegularSeason20242025!$B$3:$B$1315, "&lt;=" &amp; $A193, DataRegularSeason20242025!$E$3:$E$1315, AC$1)</f>
        <v>47</v>
      </c>
      <c r="AD193" s="2">
        <f>SUMIFS(DataRegularSeason20242025!$AA$3:$AA$1315,DataRegularSeason20242025!$B$3:$B$1315, "&lt;=" &amp; $A193, DataRegularSeason20242025!$D$3:$D$1315, AD$1)+SUMIFS(DataRegularSeason20242025!$AB$3:$AB$1315,DataRegularSeason20242025!$B$3:$B$1315, "&lt;=" &amp; $A193, DataRegularSeason20242025!$E$3:$E$1315, AD$1)</f>
        <v>50</v>
      </c>
      <c r="AE193" s="2">
        <f>SUMIFS(DataRegularSeason20242025!$AA$3:$AA$1315,DataRegularSeason20242025!$B$3:$B$1315, "&lt;=" &amp; $A193, DataRegularSeason20242025!$D$3:$D$1315, AE$1)+SUMIFS(DataRegularSeason20242025!$AB$3:$AB$1315,DataRegularSeason20242025!$B$3:$B$1315, "&lt;=" &amp; $A193, DataRegularSeason20242025!$E$3:$E$1315, AE$1)</f>
        <v>62</v>
      </c>
      <c r="AF193" s="2">
        <f>SUMIFS(DataRegularSeason20242025!$AA$3:$AA$1315,DataRegularSeason20242025!$B$3:$B$1315, "&lt;=" &amp; $A193, DataRegularSeason20242025!$D$3:$D$1315, AF$1)+SUMIFS(DataRegularSeason20242025!$AB$3:$AB$1315,DataRegularSeason20242025!$B$3:$B$1315, "&lt;=" &amp; $A193, DataRegularSeason20242025!$E$3:$E$1315, AF$1)</f>
        <v>65</v>
      </c>
      <c r="AG193" s="2">
        <f>SUMIFS(DataRegularSeason20242025!$AA$3:$AA$1315,DataRegularSeason20242025!$B$3:$B$1315, "&lt;=" &amp; $A193, DataRegularSeason20242025!$D$3:$D$1315, AG$1)+SUMIFS(DataRegularSeason20242025!$AB$3:$AB$1315,DataRegularSeason20242025!$B$3:$B$1315, "&lt;=" &amp; $A193, DataRegularSeason20242025!$E$3:$E$1315, AG$1)</f>
        <v>67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42</v>
      </c>
      <c r="C194" s="2">
        <f>SUMIFS(DataRegularSeason20242025!$AA$3:$AA$1315,DataRegularSeason20242025!$B$3:$B$1315, "&lt;=" &amp; $A194, DataRegularSeason20242025!$D$3:$D$1315, C$1)+SUMIFS(DataRegularSeason20242025!$AB$3:$AB$1315,DataRegularSeason20242025!$B$3:$B$1315, "&lt;=" &amp; $A194, DataRegularSeason20242025!$E$3:$E$1315, C$1)</f>
        <v>52</v>
      </c>
      <c r="D194" s="2">
        <f>SUMIFS(DataRegularSeason20242025!$AA$3:$AA$1315,DataRegularSeason20242025!$B$3:$B$1315, "&lt;=" &amp; $A194, DataRegularSeason20242025!$D$3:$D$1315, D$1)+SUMIFS(DataRegularSeason20242025!$AB$3:$AB$1315,DataRegularSeason20242025!$B$3:$B$1315, "&lt;=" &amp; $A194, DataRegularSeason20242025!$E$3:$E$1315, D$1)</f>
        <v>39</v>
      </c>
      <c r="E194" s="2">
        <f>SUMIFS(DataRegularSeason20242025!$AA$3:$AA$1315,DataRegularSeason20242025!$B$3:$B$1315, "&lt;=" &amp; $A194, DataRegularSeason20242025!$D$3:$D$1315, E$1)+SUMIFS(DataRegularSeason20242025!$AB$3:$AB$1315,DataRegularSeason20242025!$B$3:$B$1315, "&lt;=" &amp; $A194, DataRegularSeason20242025!$E$3:$E$1315, E$1)</f>
        <v>59</v>
      </c>
      <c r="F194" s="2">
        <f>SUMIFS(DataRegularSeason20242025!$AA$3:$AA$1315,DataRegularSeason20242025!$B$3:$B$1315, "&lt;=" &amp; $A194, DataRegularSeason20242025!$D$3:$D$1315, F$1)+SUMIFS(DataRegularSeason20242025!$AB$3:$AB$1315,DataRegularSeason20242025!$B$3:$B$1315, "&lt;=" &amp; $A194, DataRegularSeason20242025!$E$3:$E$1315, F$1)</f>
        <v>51</v>
      </c>
      <c r="G194" s="2">
        <f>SUMIFS(DataRegularSeason20242025!$AA$3:$AA$1315,DataRegularSeason20242025!$B$3:$B$1315, "&lt;=" &amp; $A194, DataRegularSeason20242025!$D$3:$D$1315, G$1)+SUMIFS(DataRegularSeason20242025!$AB$3:$AB$1315,DataRegularSeason20242025!$B$3:$B$1315, "&lt;=" &amp; $A194, DataRegularSeason20242025!$E$3:$E$1315, G$1)</f>
        <v>51</v>
      </c>
      <c r="H194" s="2">
        <f>SUMIFS(DataRegularSeason20242025!$AA$3:$AA$1315,DataRegularSeason20242025!$B$3:$B$1315, "&lt;=" &amp; $A194, DataRegularSeason20242025!$D$3:$D$1315, H$1)+SUMIFS(DataRegularSeason20242025!$AB$3:$AB$1315,DataRegularSeason20242025!$B$3:$B$1315, "&lt;=" &amp; $A194, DataRegularSeason20242025!$E$3:$E$1315, H$1)</f>
        <v>34</v>
      </c>
      <c r="I194" s="2">
        <f>SUMIFS(DataRegularSeason20242025!$AA$3:$AA$1315,DataRegularSeason20242025!$B$3:$B$1315, "&lt;=" &amp; $A194, DataRegularSeason20242025!$D$3:$D$1315, I$1)+SUMIFS(DataRegularSeason20242025!$AB$3:$AB$1315,DataRegularSeason20242025!$B$3:$B$1315, "&lt;=" &amp; $A194, DataRegularSeason20242025!$E$3:$E$1315, I$1)</f>
        <v>57</v>
      </c>
      <c r="J194" s="2">
        <f>SUMIFS(DataRegularSeason20242025!$AA$3:$AA$1315,DataRegularSeason20242025!$B$3:$B$1315, "&lt;=" &amp; $A194, DataRegularSeason20242025!$D$3:$D$1315, J$1)+SUMIFS(DataRegularSeason20242025!$AB$3:$AB$1315,DataRegularSeason20242025!$B$3:$B$1315, "&lt;=" &amp; $A194, DataRegularSeason20242025!$E$3:$E$1315, J$1)</f>
        <v>59</v>
      </c>
      <c r="K194" s="2">
        <f>SUMIFS(DataRegularSeason20242025!$AA$3:$AA$1315,DataRegularSeason20242025!$B$3:$B$1315, "&lt;=" &amp; $A194, DataRegularSeason20242025!$D$3:$D$1315, K$1)+SUMIFS(DataRegularSeason20242025!$AB$3:$AB$1315,DataRegularSeason20242025!$B$3:$B$1315, "&lt;=" &amp; $A194, DataRegularSeason20242025!$E$3:$E$1315, K$1)</f>
        <v>47</v>
      </c>
      <c r="L194" s="2">
        <f>SUMIFS(DataRegularSeason20242025!$AA$3:$AA$1315,DataRegularSeason20242025!$B$3:$B$1315, "&lt;=" &amp; $A194, DataRegularSeason20242025!$D$3:$D$1315, L$1)+SUMIFS(DataRegularSeason20242025!$AB$3:$AB$1315,DataRegularSeason20242025!$B$3:$B$1315, "&lt;=" &amp; $A194, DataRegularSeason20242025!$E$3:$E$1315, L$1)</f>
        <v>61</v>
      </c>
      <c r="M194" s="2">
        <f>SUMIFS(DataRegularSeason20242025!$AA$3:$AA$1315,DataRegularSeason20242025!$B$3:$B$1315, "&lt;=" &amp; $A194, DataRegularSeason20242025!$D$3:$D$1315, M$1)+SUMIFS(DataRegularSeason20242025!$AB$3:$AB$1315,DataRegularSeason20242025!$B$3:$B$1315, "&lt;=" &amp; $A194, DataRegularSeason20242025!$E$3:$E$1315, M$1)</f>
        <v>57</v>
      </c>
      <c r="N194" s="2">
        <f>SUMIFS(DataRegularSeason20242025!$AA$3:$AA$1315,DataRegularSeason20242025!$B$3:$B$1315, "&lt;=" &amp; $A194, DataRegularSeason20242025!$D$3:$D$1315, N$1)+SUMIFS(DataRegularSeason20242025!$AB$3:$AB$1315,DataRegularSeason20242025!$B$3:$B$1315, "&lt;=" &amp; $A194, DataRegularSeason20242025!$E$3:$E$1315, N$1)</f>
        <v>55</v>
      </c>
      <c r="O194" s="2">
        <f>SUMIFS(DataRegularSeason20242025!$AA$3:$AA$1315,DataRegularSeason20242025!$B$3:$B$1315, "&lt;=" &amp; $A194, DataRegularSeason20242025!$D$3:$D$1315, O$1)+SUMIFS(DataRegularSeason20242025!$AB$3:$AB$1315,DataRegularSeason20242025!$B$3:$B$1315, "&lt;=" &amp; $A194, DataRegularSeason20242025!$E$3:$E$1315, O$1)</f>
        <v>60</v>
      </c>
      <c r="P194" s="2">
        <f>SUMIFS(DataRegularSeason20242025!$AA$3:$AA$1315,DataRegularSeason20242025!$B$3:$B$1315, "&lt;=" &amp; $A194, DataRegularSeason20242025!$D$3:$D$1315, P$1)+SUMIFS(DataRegularSeason20242025!$AB$3:$AB$1315,DataRegularSeason20242025!$B$3:$B$1315, "&lt;=" &amp; $A194, DataRegularSeason20242025!$E$3:$E$1315, P$1)</f>
        <v>52</v>
      </c>
      <c r="Q194" s="2">
        <f>SUMIFS(DataRegularSeason20242025!$AA$3:$AA$1315,DataRegularSeason20242025!$B$3:$B$1315, "&lt;=" &amp; $A194, DataRegularSeason20242025!$D$3:$D$1315, Q$1)+SUMIFS(DataRegularSeason20242025!$AB$3:$AB$1315,DataRegularSeason20242025!$B$3:$B$1315, "&lt;=" &amp; $A194, DataRegularSeason20242025!$E$3:$E$1315, Q$1)</f>
        <v>58</v>
      </c>
      <c r="R194" s="2">
        <f>SUMIFS(DataRegularSeason20242025!$AA$3:$AA$1315,DataRegularSeason20242025!$B$3:$B$1315, "&lt;=" &amp; $A194, DataRegularSeason20242025!$D$3:$D$1315, R$1)+SUMIFS(DataRegularSeason20242025!$AB$3:$AB$1315,DataRegularSeason20242025!$B$3:$B$1315, "&lt;=" &amp; $A194, DataRegularSeason20242025!$E$3:$E$1315, R$1)</f>
        <v>41</v>
      </c>
      <c r="S194" s="2">
        <f>SUMIFS(DataRegularSeason20242025!$AA$3:$AA$1315,DataRegularSeason20242025!$B$3:$B$1315, "&lt;=" &amp; $A194, DataRegularSeason20242025!$D$3:$D$1315, S$1)+SUMIFS(DataRegularSeason20242025!$AB$3:$AB$1315,DataRegularSeason20242025!$B$3:$B$1315, "&lt;=" &amp; $A194, DataRegularSeason20242025!$E$3:$E$1315, S$1)</f>
        <v>45</v>
      </c>
      <c r="T194" s="2">
        <f>SUMIFS(DataRegularSeason20242025!$AA$3:$AA$1315,DataRegularSeason20242025!$B$3:$B$1315, "&lt;=" &amp; $A194, DataRegularSeason20242025!$D$3:$D$1315, T$1)+SUMIFS(DataRegularSeason20242025!$AB$3:$AB$1315,DataRegularSeason20242025!$B$3:$B$1315, "&lt;=" &amp; $A194, DataRegularSeason20242025!$E$3:$E$1315, T$1)</f>
        <v>50</v>
      </c>
      <c r="U194" s="2">
        <f>SUMIFS(DataRegularSeason20242025!$AA$3:$AA$1315,DataRegularSeason20242025!$B$3:$B$1315, "&lt;=" &amp; $A194, DataRegularSeason20242025!$D$3:$D$1315, U$1)+SUMIFS(DataRegularSeason20242025!$AB$3:$AB$1315,DataRegularSeason20242025!$B$3:$B$1315, "&lt;=" &amp; $A194, DataRegularSeason20242025!$E$3:$E$1315, U$1)</f>
        <v>52</v>
      </c>
      <c r="V194" s="2">
        <f>SUMIFS(DataRegularSeason20242025!$AA$3:$AA$1315,DataRegularSeason20242025!$B$3:$B$1315, "&lt;=" &amp; $A194, DataRegularSeason20242025!$D$3:$D$1315, V$1)+SUMIFS(DataRegularSeason20242025!$AB$3:$AB$1315,DataRegularSeason20242025!$B$3:$B$1315, "&lt;=" &amp; $A194, DataRegularSeason20242025!$E$3:$E$1315, V$1)</f>
        <v>50</v>
      </c>
      <c r="W194" s="2">
        <f>SUMIFS(DataRegularSeason20242025!$AA$3:$AA$1315,DataRegularSeason20242025!$B$3:$B$1315, "&lt;=" &amp; $A194, DataRegularSeason20242025!$D$3:$D$1315, W$1)+SUMIFS(DataRegularSeason20242025!$AB$3:$AB$1315,DataRegularSeason20242025!$B$3:$B$1315, "&lt;=" &amp; $A194, DataRegularSeason20242025!$E$3:$E$1315, W$1)</f>
        <v>48</v>
      </c>
      <c r="X194" s="2">
        <f>SUMIFS(DataRegularSeason20242025!$AA$3:$AA$1315,DataRegularSeason20242025!$B$3:$B$1315, "&lt;=" &amp; $A194, DataRegularSeason20242025!$D$3:$D$1315, X$1)+SUMIFS(DataRegularSeason20242025!$AB$3:$AB$1315,DataRegularSeason20242025!$B$3:$B$1315, "&lt;=" &amp; $A194, DataRegularSeason20242025!$E$3:$E$1315, X$1)</f>
        <v>45</v>
      </c>
      <c r="Y194" s="2">
        <f>SUMIFS(DataRegularSeason20242025!$AA$3:$AA$1315,DataRegularSeason20242025!$B$3:$B$1315, "&lt;=" &amp; $A194, DataRegularSeason20242025!$D$3:$D$1315, Y$1)+SUMIFS(DataRegularSeason20242025!$AB$3:$AB$1315,DataRegularSeason20242025!$B$3:$B$1315, "&lt;=" &amp; $A194, DataRegularSeason20242025!$E$3:$E$1315, Y$1)</f>
        <v>34</v>
      </c>
      <c r="Z194" s="2">
        <f>SUMIFS(DataRegularSeason20242025!$AA$3:$AA$1315,DataRegularSeason20242025!$B$3:$B$1315, "&lt;=" &amp; $A194, DataRegularSeason20242025!$D$3:$D$1315, Z$1)+SUMIFS(DataRegularSeason20242025!$AB$3:$AB$1315,DataRegularSeason20242025!$B$3:$B$1315, "&lt;=" &amp; $A194, DataRegularSeason20242025!$E$3:$E$1315, Z$1)</f>
        <v>50</v>
      </c>
      <c r="AA194" s="2">
        <f>SUMIFS(DataRegularSeason20242025!$AA$3:$AA$1315,DataRegularSeason20242025!$B$3:$B$1315, "&lt;=" &amp; $A194, DataRegularSeason20242025!$D$3:$D$1315, AA$1)+SUMIFS(DataRegularSeason20242025!$AB$3:$AB$1315,DataRegularSeason20242025!$B$3:$B$1315, "&lt;=" &amp; $A194, DataRegularSeason20242025!$E$3:$E$1315, AA$1)</f>
        <v>53</v>
      </c>
      <c r="AB194" s="2">
        <f>SUMIFS(DataRegularSeason20242025!$AA$3:$AA$1315,DataRegularSeason20242025!$B$3:$B$1315, "&lt;=" &amp; $A194, DataRegularSeason20242025!$D$3:$D$1315, AB$1)+SUMIFS(DataRegularSeason20242025!$AB$3:$AB$1315,DataRegularSeason20242025!$B$3:$B$1315, "&lt;=" &amp; $A194, DataRegularSeason20242025!$E$3:$E$1315, AB$1)</f>
        <v>60</v>
      </c>
      <c r="AC194" s="2">
        <f>SUMIFS(DataRegularSeason20242025!$AA$3:$AA$1315,DataRegularSeason20242025!$B$3:$B$1315, "&lt;=" &amp; $A194, DataRegularSeason20242025!$D$3:$D$1315, AC$1)+SUMIFS(DataRegularSeason20242025!$AB$3:$AB$1315,DataRegularSeason20242025!$B$3:$B$1315, "&lt;=" &amp; $A194, DataRegularSeason20242025!$E$3:$E$1315, AC$1)</f>
        <v>47</v>
      </c>
      <c r="AD194" s="2">
        <f>SUMIFS(DataRegularSeason20242025!$AA$3:$AA$1315,DataRegularSeason20242025!$B$3:$B$1315, "&lt;=" &amp; $A194, DataRegularSeason20242025!$D$3:$D$1315, AD$1)+SUMIFS(DataRegularSeason20242025!$AB$3:$AB$1315,DataRegularSeason20242025!$B$3:$B$1315, "&lt;=" &amp; $A194, DataRegularSeason20242025!$E$3:$E$1315, AD$1)</f>
        <v>50</v>
      </c>
      <c r="AE194" s="2">
        <f>SUMIFS(DataRegularSeason20242025!$AA$3:$AA$1315,DataRegularSeason20242025!$B$3:$B$1315, "&lt;=" &amp; $A194, DataRegularSeason20242025!$D$3:$D$1315, AE$1)+SUMIFS(DataRegularSeason20242025!$AB$3:$AB$1315,DataRegularSeason20242025!$B$3:$B$1315, "&lt;=" &amp; $A194, DataRegularSeason20242025!$E$3:$E$1315, AE$1)</f>
        <v>62</v>
      </c>
      <c r="AF194" s="2">
        <f>SUMIFS(DataRegularSeason20242025!$AA$3:$AA$1315,DataRegularSeason20242025!$B$3:$B$1315, "&lt;=" &amp; $A194, DataRegularSeason20242025!$D$3:$D$1315, AF$1)+SUMIFS(DataRegularSeason20242025!$AB$3:$AB$1315,DataRegularSeason20242025!$B$3:$B$1315, "&lt;=" &amp; $A194, DataRegularSeason20242025!$E$3:$E$1315, AF$1)</f>
        <v>65</v>
      </c>
      <c r="AG194" s="2">
        <f>SUMIFS(DataRegularSeason20242025!$AA$3:$AA$1315,DataRegularSeason20242025!$B$3:$B$1315, "&lt;=" &amp; $A194, DataRegularSeason20242025!$D$3:$D$1315, AG$1)+SUMIFS(DataRegularSeason20242025!$AB$3:$AB$1315,DataRegularSeason20242025!$B$3:$B$1315, "&lt;=" &amp; $A194, DataRegularSeason20242025!$E$3:$E$1315, AG$1)</f>
        <v>67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42</v>
      </c>
      <c r="C195" s="2">
        <f>SUMIFS(DataRegularSeason20242025!$AA$3:$AA$1315,DataRegularSeason20242025!$B$3:$B$1315, "&lt;=" &amp; $A195, DataRegularSeason20242025!$D$3:$D$1315, C$1)+SUMIFS(DataRegularSeason20242025!$AB$3:$AB$1315,DataRegularSeason20242025!$B$3:$B$1315, "&lt;=" &amp; $A195, DataRegularSeason20242025!$E$3:$E$1315, C$1)</f>
        <v>52</v>
      </c>
      <c r="D195" s="2">
        <f>SUMIFS(DataRegularSeason20242025!$AA$3:$AA$1315,DataRegularSeason20242025!$B$3:$B$1315, "&lt;=" &amp; $A195, DataRegularSeason20242025!$D$3:$D$1315, D$1)+SUMIFS(DataRegularSeason20242025!$AB$3:$AB$1315,DataRegularSeason20242025!$B$3:$B$1315, "&lt;=" &amp; $A195, DataRegularSeason20242025!$E$3:$E$1315, D$1)</f>
        <v>39</v>
      </c>
      <c r="E195" s="2">
        <f>SUMIFS(DataRegularSeason20242025!$AA$3:$AA$1315,DataRegularSeason20242025!$B$3:$B$1315, "&lt;=" &amp; $A195, DataRegularSeason20242025!$D$3:$D$1315, E$1)+SUMIFS(DataRegularSeason20242025!$AB$3:$AB$1315,DataRegularSeason20242025!$B$3:$B$1315, "&lt;=" &amp; $A195, DataRegularSeason20242025!$E$3:$E$1315, E$1)</f>
        <v>59</v>
      </c>
      <c r="F195" s="2">
        <f>SUMIFS(DataRegularSeason20242025!$AA$3:$AA$1315,DataRegularSeason20242025!$B$3:$B$1315, "&lt;=" &amp; $A195, DataRegularSeason20242025!$D$3:$D$1315, F$1)+SUMIFS(DataRegularSeason20242025!$AB$3:$AB$1315,DataRegularSeason20242025!$B$3:$B$1315, "&lt;=" &amp; $A195, DataRegularSeason20242025!$E$3:$E$1315, F$1)</f>
        <v>51</v>
      </c>
      <c r="G195" s="2">
        <f>SUMIFS(DataRegularSeason20242025!$AA$3:$AA$1315,DataRegularSeason20242025!$B$3:$B$1315, "&lt;=" &amp; $A195, DataRegularSeason20242025!$D$3:$D$1315, G$1)+SUMIFS(DataRegularSeason20242025!$AB$3:$AB$1315,DataRegularSeason20242025!$B$3:$B$1315, "&lt;=" &amp; $A195, DataRegularSeason20242025!$E$3:$E$1315, G$1)</f>
        <v>51</v>
      </c>
      <c r="H195" s="2">
        <f>SUMIFS(DataRegularSeason20242025!$AA$3:$AA$1315,DataRegularSeason20242025!$B$3:$B$1315, "&lt;=" &amp; $A195, DataRegularSeason20242025!$D$3:$D$1315, H$1)+SUMIFS(DataRegularSeason20242025!$AB$3:$AB$1315,DataRegularSeason20242025!$B$3:$B$1315, "&lt;=" &amp; $A195, DataRegularSeason20242025!$E$3:$E$1315, H$1)</f>
        <v>34</v>
      </c>
      <c r="I195" s="2">
        <f>SUMIFS(DataRegularSeason20242025!$AA$3:$AA$1315,DataRegularSeason20242025!$B$3:$B$1315, "&lt;=" &amp; $A195, DataRegularSeason20242025!$D$3:$D$1315, I$1)+SUMIFS(DataRegularSeason20242025!$AB$3:$AB$1315,DataRegularSeason20242025!$B$3:$B$1315, "&lt;=" &amp; $A195, DataRegularSeason20242025!$E$3:$E$1315, I$1)</f>
        <v>57</v>
      </c>
      <c r="J195" s="2">
        <f>SUMIFS(DataRegularSeason20242025!$AA$3:$AA$1315,DataRegularSeason20242025!$B$3:$B$1315, "&lt;=" &amp; $A195, DataRegularSeason20242025!$D$3:$D$1315, J$1)+SUMIFS(DataRegularSeason20242025!$AB$3:$AB$1315,DataRegularSeason20242025!$B$3:$B$1315, "&lt;=" &amp; $A195, DataRegularSeason20242025!$E$3:$E$1315, J$1)</f>
        <v>59</v>
      </c>
      <c r="K195" s="2">
        <f>SUMIFS(DataRegularSeason20242025!$AA$3:$AA$1315,DataRegularSeason20242025!$B$3:$B$1315, "&lt;=" &amp; $A195, DataRegularSeason20242025!$D$3:$D$1315, K$1)+SUMIFS(DataRegularSeason20242025!$AB$3:$AB$1315,DataRegularSeason20242025!$B$3:$B$1315, "&lt;=" &amp; $A195, DataRegularSeason20242025!$E$3:$E$1315, K$1)</f>
        <v>47</v>
      </c>
      <c r="L195" s="2">
        <f>SUMIFS(DataRegularSeason20242025!$AA$3:$AA$1315,DataRegularSeason20242025!$B$3:$B$1315, "&lt;=" &amp; $A195, DataRegularSeason20242025!$D$3:$D$1315, L$1)+SUMIFS(DataRegularSeason20242025!$AB$3:$AB$1315,DataRegularSeason20242025!$B$3:$B$1315, "&lt;=" &amp; $A195, DataRegularSeason20242025!$E$3:$E$1315, L$1)</f>
        <v>61</v>
      </c>
      <c r="M195" s="2">
        <f>SUMIFS(DataRegularSeason20242025!$AA$3:$AA$1315,DataRegularSeason20242025!$B$3:$B$1315, "&lt;=" &amp; $A195, DataRegularSeason20242025!$D$3:$D$1315, M$1)+SUMIFS(DataRegularSeason20242025!$AB$3:$AB$1315,DataRegularSeason20242025!$B$3:$B$1315, "&lt;=" &amp; $A195, DataRegularSeason20242025!$E$3:$E$1315, M$1)</f>
        <v>57</v>
      </c>
      <c r="N195" s="2">
        <f>SUMIFS(DataRegularSeason20242025!$AA$3:$AA$1315,DataRegularSeason20242025!$B$3:$B$1315, "&lt;=" &amp; $A195, DataRegularSeason20242025!$D$3:$D$1315, N$1)+SUMIFS(DataRegularSeason20242025!$AB$3:$AB$1315,DataRegularSeason20242025!$B$3:$B$1315, "&lt;=" &amp; $A195, DataRegularSeason20242025!$E$3:$E$1315, N$1)</f>
        <v>55</v>
      </c>
      <c r="O195" s="2">
        <f>SUMIFS(DataRegularSeason20242025!$AA$3:$AA$1315,DataRegularSeason20242025!$B$3:$B$1315, "&lt;=" &amp; $A195, DataRegularSeason20242025!$D$3:$D$1315, O$1)+SUMIFS(DataRegularSeason20242025!$AB$3:$AB$1315,DataRegularSeason20242025!$B$3:$B$1315, "&lt;=" &amp; $A195, DataRegularSeason20242025!$E$3:$E$1315, O$1)</f>
        <v>60</v>
      </c>
      <c r="P195" s="2">
        <f>SUMIFS(DataRegularSeason20242025!$AA$3:$AA$1315,DataRegularSeason20242025!$B$3:$B$1315, "&lt;=" &amp; $A195, DataRegularSeason20242025!$D$3:$D$1315, P$1)+SUMIFS(DataRegularSeason20242025!$AB$3:$AB$1315,DataRegularSeason20242025!$B$3:$B$1315, "&lt;=" &amp; $A195, DataRegularSeason20242025!$E$3:$E$1315, P$1)</f>
        <v>52</v>
      </c>
      <c r="Q195" s="2">
        <f>SUMIFS(DataRegularSeason20242025!$AA$3:$AA$1315,DataRegularSeason20242025!$B$3:$B$1315, "&lt;=" &amp; $A195, DataRegularSeason20242025!$D$3:$D$1315, Q$1)+SUMIFS(DataRegularSeason20242025!$AB$3:$AB$1315,DataRegularSeason20242025!$B$3:$B$1315, "&lt;=" &amp; $A195, DataRegularSeason20242025!$E$3:$E$1315, Q$1)</f>
        <v>58</v>
      </c>
      <c r="R195" s="2">
        <f>SUMIFS(DataRegularSeason20242025!$AA$3:$AA$1315,DataRegularSeason20242025!$B$3:$B$1315, "&lt;=" &amp; $A195, DataRegularSeason20242025!$D$3:$D$1315, R$1)+SUMIFS(DataRegularSeason20242025!$AB$3:$AB$1315,DataRegularSeason20242025!$B$3:$B$1315, "&lt;=" &amp; $A195, DataRegularSeason20242025!$E$3:$E$1315, R$1)</f>
        <v>41</v>
      </c>
      <c r="S195" s="2">
        <f>SUMIFS(DataRegularSeason20242025!$AA$3:$AA$1315,DataRegularSeason20242025!$B$3:$B$1315, "&lt;=" &amp; $A195, DataRegularSeason20242025!$D$3:$D$1315, S$1)+SUMIFS(DataRegularSeason20242025!$AB$3:$AB$1315,DataRegularSeason20242025!$B$3:$B$1315, "&lt;=" &amp; $A195, DataRegularSeason20242025!$E$3:$E$1315, S$1)</f>
        <v>45</v>
      </c>
      <c r="T195" s="2">
        <f>SUMIFS(DataRegularSeason20242025!$AA$3:$AA$1315,DataRegularSeason20242025!$B$3:$B$1315, "&lt;=" &amp; $A195, DataRegularSeason20242025!$D$3:$D$1315, T$1)+SUMIFS(DataRegularSeason20242025!$AB$3:$AB$1315,DataRegularSeason20242025!$B$3:$B$1315, "&lt;=" &amp; $A195, DataRegularSeason20242025!$E$3:$E$1315, T$1)</f>
        <v>50</v>
      </c>
      <c r="U195" s="2">
        <f>SUMIFS(DataRegularSeason20242025!$AA$3:$AA$1315,DataRegularSeason20242025!$B$3:$B$1315, "&lt;=" &amp; $A195, DataRegularSeason20242025!$D$3:$D$1315, U$1)+SUMIFS(DataRegularSeason20242025!$AB$3:$AB$1315,DataRegularSeason20242025!$B$3:$B$1315, "&lt;=" &amp; $A195, DataRegularSeason20242025!$E$3:$E$1315, U$1)</f>
        <v>52</v>
      </c>
      <c r="V195" s="2">
        <f>SUMIFS(DataRegularSeason20242025!$AA$3:$AA$1315,DataRegularSeason20242025!$B$3:$B$1315, "&lt;=" &amp; $A195, DataRegularSeason20242025!$D$3:$D$1315, V$1)+SUMIFS(DataRegularSeason20242025!$AB$3:$AB$1315,DataRegularSeason20242025!$B$3:$B$1315, "&lt;=" &amp; $A195, DataRegularSeason20242025!$E$3:$E$1315, V$1)</f>
        <v>50</v>
      </c>
      <c r="W195" s="2">
        <f>SUMIFS(DataRegularSeason20242025!$AA$3:$AA$1315,DataRegularSeason20242025!$B$3:$B$1315, "&lt;=" &amp; $A195, DataRegularSeason20242025!$D$3:$D$1315, W$1)+SUMIFS(DataRegularSeason20242025!$AB$3:$AB$1315,DataRegularSeason20242025!$B$3:$B$1315, "&lt;=" &amp; $A195, DataRegularSeason20242025!$E$3:$E$1315, W$1)</f>
        <v>48</v>
      </c>
      <c r="X195" s="2">
        <f>SUMIFS(DataRegularSeason20242025!$AA$3:$AA$1315,DataRegularSeason20242025!$B$3:$B$1315, "&lt;=" &amp; $A195, DataRegularSeason20242025!$D$3:$D$1315, X$1)+SUMIFS(DataRegularSeason20242025!$AB$3:$AB$1315,DataRegularSeason20242025!$B$3:$B$1315, "&lt;=" &amp; $A195, DataRegularSeason20242025!$E$3:$E$1315, X$1)</f>
        <v>45</v>
      </c>
      <c r="Y195" s="2">
        <f>SUMIFS(DataRegularSeason20242025!$AA$3:$AA$1315,DataRegularSeason20242025!$B$3:$B$1315, "&lt;=" &amp; $A195, DataRegularSeason20242025!$D$3:$D$1315, Y$1)+SUMIFS(DataRegularSeason20242025!$AB$3:$AB$1315,DataRegularSeason20242025!$B$3:$B$1315, "&lt;=" &amp; $A195, DataRegularSeason20242025!$E$3:$E$1315, Y$1)</f>
        <v>34</v>
      </c>
      <c r="Z195" s="2">
        <f>SUMIFS(DataRegularSeason20242025!$AA$3:$AA$1315,DataRegularSeason20242025!$B$3:$B$1315, "&lt;=" &amp; $A195, DataRegularSeason20242025!$D$3:$D$1315, Z$1)+SUMIFS(DataRegularSeason20242025!$AB$3:$AB$1315,DataRegularSeason20242025!$B$3:$B$1315, "&lt;=" &amp; $A195, DataRegularSeason20242025!$E$3:$E$1315, Z$1)</f>
        <v>50</v>
      </c>
      <c r="AA195" s="2">
        <f>SUMIFS(DataRegularSeason20242025!$AA$3:$AA$1315,DataRegularSeason20242025!$B$3:$B$1315, "&lt;=" &amp; $A195, DataRegularSeason20242025!$D$3:$D$1315, AA$1)+SUMIFS(DataRegularSeason20242025!$AB$3:$AB$1315,DataRegularSeason20242025!$B$3:$B$1315, "&lt;=" &amp; $A195, DataRegularSeason20242025!$E$3:$E$1315, AA$1)</f>
        <v>53</v>
      </c>
      <c r="AB195" s="2">
        <f>SUMIFS(DataRegularSeason20242025!$AA$3:$AA$1315,DataRegularSeason20242025!$B$3:$B$1315, "&lt;=" &amp; $A195, DataRegularSeason20242025!$D$3:$D$1315, AB$1)+SUMIFS(DataRegularSeason20242025!$AB$3:$AB$1315,DataRegularSeason20242025!$B$3:$B$1315, "&lt;=" &amp; $A195, DataRegularSeason20242025!$E$3:$E$1315, AB$1)</f>
        <v>60</v>
      </c>
      <c r="AC195" s="2">
        <f>SUMIFS(DataRegularSeason20242025!$AA$3:$AA$1315,DataRegularSeason20242025!$B$3:$B$1315, "&lt;=" &amp; $A195, DataRegularSeason20242025!$D$3:$D$1315, AC$1)+SUMIFS(DataRegularSeason20242025!$AB$3:$AB$1315,DataRegularSeason20242025!$B$3:$B$1315, "&lt;=" &amp; $A195, DataRegularSeason20242025!$E$3:$E$1315, AC$1)</f>
        <v>47</v>
      </c>
      <c r="AD195" s="2">
        <f>SUMIFS(DataRegularSeason20242025!$AA$3:$AA$1315,DataRegularSeason20242025!$B$3:$B$1315, "&lt;=" &amp; $A195, DataRegularSeason20242025!$D$3:$D$1315, AD$1)+SUMIFS(DataRegularSeason20242025!$AB$3:$AB$1315,DataRegularSeason20242025!$B$3:$B$1315, "&lt;=" &amp; $A195, DataRegularSeason20242025!$E$3:$E$1315, AD$1)</f>
        <v>50</v>
      </c>
      <c r="AE195" s="2">
        <f>SUMIFS(DataRegularSeason20242025!$AA$3:$AA$1315,DataRegularSeason20242025!$B$3:$B$1315, "&lt;=" &amp; $A195, DataRegularSeason20242025!$D$3:$D$1315, AE$1)+SUMIFS(DataRegularSeason20242025!$AB$3:$AB$1315,DataRegularSeason20242025!$B$3:$B$1315, "&lt;=" &amp; $A195, DataRegularSeason20242025!$E$3:$E$1315, AE$1)</f>
        <v>62</v>
      </c>
      <c r="AF195" s="2">
        <f>SUMIFS(DataRegularSeason20242025!$AA$3:$AA$1315,DataRegularSeason20242025!$B$3:$B$1315, "&lt;=" &amp; $A195, DataRegularSeason20242025!$D$3:$D$1315, AF$1)+SUMIFS(DataRegularSeason20242025!$AB$3:$AB$1315,DataRegularSeason20242025!$B$3:$B$1315, "&lt;=" &amp; $A195, DataRegularSeason20242025!$E$3:$E$1315, AF$1)</f>
        <v>65</v>
      </c>
      <c r="AG195" s="2">
        <f>SUMIFS(DataRegularSeason20242025!$AA$3:$AA$1315,DataRegularSeason20242025!$B$3:$B$1315, "&lt;=" &amp; $A195, DataRegularSeason20242025!$D$3:$D$1315, AG$1)+SUMIFS(DataRegularSeason20242025!$AB$3:$AB$1315,DataRegularSeason20242025!$B$3:$B$1315, "&lt;=" &amp; $A195, DataRegularSeason20242025!$E$3:$E$1315, AG$1)</f>
        <v>67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42</v>
      </c>
      <c r="C196" s="2">
        <f>SUMIFS(DataRegularSeason20242025!$AA$3:$AA$1315,DataRegularSeason20242025!$B$3:$B$1315, "&lt;=" &amp; $A196, DataRegularSeason20242025!$D$3:$D$1315, C$1)+SUMIFS(DataRegularSeason20242025!$AB$3:$AB$1315,DataRegularSeason20242025!$B$3:$B$1315, "&lt;=" &amp; $A196, DataRegularSeason20242025!$E$3:$E$1315, C$1)</f>
        <v>52</v>
      </c>
      <c r="D196" s="2">
        <f>SUMIFS(DataRegularSeason20242025!$AA$3:$AA$1315,DataRegularSeason20242025!$B$3:$B$1315, "&lt;=" &amp; $A196, DataRegularSeason20242025!$D$3:$D$1315, D$1)+SUMIFS(DataRegularSeason20242025!$AB$3:$AB$1315,DataRegularSeason20242025!$B$3:$B$1315, "&lt;=" &amp; $A196, DataRegularSeason20242025!$E$3:$E$1315, D$1)</f>
        <v>39</v>
      </c>
      <c r="E196" s="2">
        <f>SUMIFS(DataRegularSeason20242025!$AA$3:$AA$1315,DataRegularSeason20242025!$B$3:$B$1315, "&lt;=" &amp; $A196, DataRegularSeason20242025!$D$3:$D$1315, E$1)+SUMIFS(DataRegularSeason20242025!$AB$3:$AB$1315,DataRegularSeason20242025!$B$3:$B$1315, "&lt;=" &amp; $A196, DataRegularSeason20242025!$E$3:$E$1315, E$1)</f>
        <v>59</v>
      </c>
      <c r="F196" s="2">
        <f>SUMIFS(DataRegularSeason20242025!$AA$3:$AA$1315,DataRegularSeason20242025!$B$3:$B$1315, "&lt;=" &amp; $A196, DataRegularSeason20242025!$D$3:$D$1315, F$1)+SUMIFS(DataRegularSeason20242025!$AB$3:$AB$1315,DataRegularSeason20242025!$B$3:$B$1315, "&lt;=" &amp; $A196, DataRegularSeason20242025!$E$3:$E$1315, F$1)</f>
        <v>51</v>
      </c>
      <c r="G196" s="2">
        <f>SUMIFS(DataRegularSeason20242025!$AA$3:$AA$1315,DataRegularSeason20242025!$B$3:$B$1315, "&lt;=" &amp; $A196, DataRegularSeason20242025!$D$3:$D$1315, G$1)+SUMIFS(DataRegularSeason20242025!$AB$3:$AB$1315,DataRegularSeason20242025!$B$3:$B$1315, "&lt;=" &amp; $A196, DataRegularSeason20242025!$E$3:$E$1315, G$1)</f>
        <v>51</v>
      </c>
      <c r="H196" s="2">
        <f>SUMIFS(DataRegularSeason20242025!$AA$3:$AA$1315,DataRegularSeason20242025!$B$3:$B$1315, "&lt;=" &amp; $A196, DataRegularSeason20242025!$D$3:$D$1315, H$1)+SUMIFS(DataRegularSeason20242025!$AB$3:$AB$1315,DataRegularSeason20242025!$B$3:$B$1315, "&lt;=" &amp; $A196, DataRegularSeason20242025!$E$3:$E$1315, H$1)</f>
        <v>34</v>
      </c>
      <c r="I196" s="2">
        <f>SUMIFS(DataRegularSeason20242025!$AA$3:$AA$1315,DataRegularSeason20242025!$B$3:$B$1315, "&lt;=" &amp; $A196, DataRegularSeason20242025!$D$3:$D$1315, I$1)+SUMIFS(DataRegularSeason20242025!$AB$3:$AB$1315,DataRegularSeason20242025!$B$3:$B$1315, "&lt;=" &amp; $A196, DataRegularSeason20242025!$E$3:$E$1315, I$1)</f>
        <v>57</v>
      </c>
      <c r="J196" s="2">
        <f>SUMIFS(DataRegularSeason20242025!$AA$3:$AA$1315,DataRegularSeason20242025!$B$3:$B$1315, "&lt;=" &amp; $A196, DataRegularSeason20242025!$D$3:$D$1315, J$1)+SUMIFS(DataRegularSeason20242025!$AB$3:$AB$1315,DataRegularSeason20242025!$B$3:$B$1315, "&lt;=" &amp; $A196, DataRegularSeason20242025!$E$3:$E$1315, J$1)</f>
        <v>59</v>
      </c>
      <c r="K196" s="2">
        <f>SUMIFS(DataRegularSeason20242025!$AA$3:$AA$1315,DataRegularSeason20242025!$B$3:$B$1315, "&lt;=" &amp; $A196, DataRegularSeason20242025!$D$3:$D$1315, K$1)+SUMIFS(DataRegularSeason20242025!$AB$3:$AB$1315,DataRegularSeason20242025!$B$3:$B$1315, "&lt;=" &amp; $A196, DataRegularSeason20242025!$E$3:$E$1315, K$1)</f>
        <v>47</v>
      </c>
      <c r="L196" s="2">
        <f>SUMIFS(DataRegularSeason20242025!$AA$3:$AA$1315,DataRegularSeason20242025!$B$3:$B$1315, "&lt;=" &amp; $A196, DataRegularSeason20242025!$D$3:$D$1315, L$1)+SUMIFS(DataRegularSeason20242025!$AB$3:$AB$1315,DataRegularSeason20242025!$B$3:$B$1315, "&lt;=" &amp; $A196, DataRegularSeason20242025!$E$3:$E$1315, L$1)</f>
        <v>61</v>
      </c>
      <c r="M196" s="2">
        <f>SUMIFS(DataRegularSeason20242025!$AA$3:$AA$1315,DataRegularSeason20242025!$B$3:$B$1315, "&lt;=" &amp; $A196, DataRegularSeason20242025!$D$3:$D$1315, M$1)+SUMIFS(DataRegularSeason20242025!$AB$3:$AB$1315,DataRegularSeason20242025!$B$3:$B$1315, "&lt;=" &amp; $A196, DataRegularSeason20242025!$E$3:$E$1315, M$1)</f>
        <v>57</v>
      </c>
      <c r="N196" s="2">
        <f>SUMIFS(DataRegularSeason20242025!$AA$3:$AA$1315,DataRegularSeason20242025!$B$3:$B$1315, "&lt;=" &amp; $A196, DataRegularSeason20242025!$D$3:$D$1315, N$1)+SUMIFS(DataRegularSeason20242025!$AB$3:$AB$1315,DataRegularSeason20242025!$B$3:$B$1315, "&lt;=" &amp; $A196, DataRegularSeason20242025!$E$3:$E$1315, N$1)</f>
        <v>55</v>
      </c>
      <c r="O196" s="2">
        <f>SUMIFS(DataRegularSeason20242025!$AA$3:$AA$1315,DataRegularSeason20242025!$B$3:$B$1315, "&lt;=" &amp; $A196, DataRegularSeason20242025!$D$3:$D$1315, O$1)+SUMIFS(DataRegularSeason20242025!$AB$3:$AB$1315,DataRegularSeason20242025!$B$3:$B$1315, "&lt;=" &amp; $A196, DataRegularSeason20242025!$E$3:$E$1315, O$1)</f>
        <v>60</v>
      </c>
      <c r="P196" s="2">
        <f>SUMIFS(DataRegularSeason20242025!$AA$3:$AA$1315,DataRegularSeason20242025!$B$3:$B$1315, "&lt;=" &amp; $A196, DataRegularSeason20242025!$D$3:$D$1315, P$1)+SUMIFS(DataRegularSeason20242025!$AB$3:$AB$1315,DataRegularSeason20242025!$B$3:$B$1315, "&lt;=" &amp; $A196, DataRegularSeason20242025!$E$3:$E$1315, P$1)</f>
        <v>52</v>
      </c>
      <c r="Q196" s="2">
        <f>SUMIFS(DataRegularSeason20242025!$AA$3:$AA$1315,DataRegularSeason20242025!$B$3:$B$1315, "&lt;=" &amp; $A196, DataRegularSeason20242025!$D$3:$D$1315, Q$1)+SUMIFS(DataRegularSeason20242025!$AB$3:$AB$1315,DataRegularSeason20242025!$B$3:$B$1315, "&lt;=" &amp; $A196, DataRegularSeason20242025!$E$3:$E$1315, Q$1)</f>
        <v>58</v>
      </c>
      <c r="R196" s="2">
        <f>SUMIFS(DataRegularSeason20242025!$AA$3:$AA$1315,DataRegularSeason20242025!$B$3:$B$1315, "&lt;=" &amp; $A196, DataRegularSeason20242025!$D$3:$D$1315, R$1)+SUMIFS(DataRegularSeason20242025!$AB$3:$AB$1315,DataRegularSeason20242025!$B$3:$B$1315, "&lt;=" &amp; $A196, DataRegularSeason20242025!$E$3:$E$1315, R$1)</f>
        <v>41</v>
      </c>
      <c r="S196" s="2">
        <f>SUMIFS(DataRegularSeason20242025!$AA$3:$AA$1315,DataRegularSeason20242025!$B$3:$B$1315, "&lt;=" &amp; $A196, DataRegularSeason20242025!$D$3:$D$1315, S$1)+SUMIFS(DataRegularSeason20242025!$AB$3:$AB$1315,DataRegularSeason20242025!$B$3:$B$1315, "&lt;=" &amp; $A196, DataRegularSeason20242025!$E$3:$E$1315, S$1)</f>
        <v>45</v>
      </c>
      <c r="T196" s="2">
        <f>SUMIFS(DataRegularSeason20242025!$AA$3:$AA$1315,DataRegularSeason20242025!$B$3:$B$1315, "&lt;=" &amp; $A196, DataRegularSeason20242025!$D$3:$D$1315, T$1)+SUMIFS(DataRegularSeason20242025!$AB$3:$AB$1315,DataRegularSeason20242025!$B$3:$B$1315, "&lt;=" &amp; $A196, DataRegularSeason20242025!$E$3:$E$1315, T$1)</f>
        <v>50</v>
      </c>
      <c r="U196" s="2">
        <f>SUMIFS(DataRegularSeason20242025!$AA$3:$AA$1315,DataRegularSeason20242025!$B$3:$B$1315, "&lt;=" &amp; $A196, DataRegularSeason20242025!$D$3:$D$1315, U$1)+SUMIFS(DataRegularSeason20242025!$AB$3:$AB$1315,DataRegularSeason20242025!$B$3:$B$1315, "&lt;=" &amp; $A196, DataRegularSeason20242025!$E$3:$E$1315, U$1)</f>
        <v>52</v>
      </c>
      <c r="V196" s="2">
        <f>SUMIFS(DataRegularSeason20242025!$AA$3:$AA$1315,DataRegularSeason20242025!$B$3:$B$1315, "&lt;=" &amp; $A196, DataRegularSeason20242025!$D$3:$D$1315, V$1)+SUMIFS(DataRegularSeason20242025!$AB$3:$AB$1315,DataRegularSeason20242025!$B$3:$B$1315, "&lt;=" &amp; $A196, DataRegularSeason20242025!$E$3:$E$1315, V$1)</f>
        <v>50</v>
      </c>
      <c r="W196" s="2">
        <f>SUMIFS(DataRegularSeason20242025!$AA$3:$AA$1315,DataRegularSeason20242025!$B$3:$B$1315, "&lt;=" &amp; $A196, DataRegularSeason20242025!$D$3:$D$1315, W$1)+SUMIFS(DataRegularSeason20242025!$AB$3:$AB$1315,DataRegularSeason20242025!$B$3:$B$1315, "&lt;=" &amp; $A196, DataRegularSeason20242025!$E$3:$E$1315, W$1)</f>
        <v>48</v>
      </c>
      <c r="X196" s="2">
        <f>SUMIFS(DataRegularSeason20242025!$AA$3:$AA$1315,DataRegularSeason20242025!$B$3:$B$1315, "&lt;=" &amp; $A196, DataRegularSeason20242025!$D$3:$D$1315, X$1)+SUMIFS(DataRegularSeason20242025!$AB$3:$AB$1315,DataRegularSeason20242025!$B$3:$B$1315, "&lt;=" &amp; $A196, DataRegularSeason20242025!$E$3:$E$1315, X$1)</f>
        <v>45</v>
      </c>
      <c r="Y196" s="2">
        <f>SUMIFS(DataRegularSeason20242025!$AA$3:$AA$1315,DataRegularSeason20242025!$B$3:$B$1315, "&lt;=" &amp; $A196, DataRegularSeason20242025!$D$3:$D$1315, Y$1)+SUMIFS(DataRegularSeason20242025!$AB$3:$AB$1315,DataRegularSeason20242025!$B$3:$B$1315, "&lt;=" &amp; $A196, DataRegularSeason20242025!$E$3:$E$1315, Y$1)</f>
        <v>34</v>
      </c>
      <c r="Z196" s="2">
        <f>SUMIFS(DataRegularSeason20242025!$AA$3:$AA$1315,DataRegularSeason20242025!$B$3:$B$1315, "&lt;=" &amp; $A196, DataRegularSeason20242025!$D$3:$D$1315, Z$1)+SUMIFS(DataRegularSeason20242025!$AB$3:$AB$1315,DataRegularSeason20242025!$B$3:$B$1315, "&lt;=" &amp; $A196, DataRegularSeason20242025!$E$3:$E$1315, Z$1)</f>
        <v>50</v>
      </c>
      <c r="AA196" s="2">
        <f>SUMIFS(DataRegularSeason20242025!$AA$3:$AA$1315,DataRegularSeason20242025!$B$3:$B$1315, "&lt;=" &amp; $A196, DataRegularSeason20242025!$D$3:$D$1315, AA$1)+SUMIFS(DataRegularSeason20242025!$AB$3:$AB$1315,DataRegularSeason20242025!$B$3:$B$1315, "&lt;=" &amp; $A196, DataRegularSeason20242025!$E$3:$E$1315, AA$1)</f>
        <v>53</v>
      </c>
      <c r="AB196" s="2">
        <f>SUMIFS(DataRegularSeason20242025!$AA$3:$AA$1315,DataRegularSeason20242025!$B$3:$B$1315, "&lt;=" &amp; $A196, DataRegularSeason20242025!$D$3:$D$1315, AB$1)+SUMIFS(DataRegularSeason20242025!$AB$3:$AB$1315,DataRegularSeason20242025!$B$3:$B$1315, "&lt;=" &amp; $A196, DataRegularSeason20242025!$E$3:$E$1315, AB$1)</f>
        <v>60</v>
      </c>
      <c r="AC196" s="2">
        <f>SUMIFS(DataRegularSeason20242025!$AA$3:$AA$1315,DataRegularSeason20242025!$B$3:$B$1315, "&lt;=" &amp; $A196, DataRegularSeason20242025!$D$3:$D$1315, AC$1)+SUMIFS(DataRegularSeason20242025!$AB$3:$AB$1315,DataRegularSeason20242025!$B$3:$B$1315, "&lt;=" &amp; $A196, DataRegularSeason20242025!$E$3:$E$1315, AC$1)</f>
        <v>47</v>
      </c>
      <c r="AD196" s="2">
        <f>SUMIFS(DataRegularSeason20242025!$AA$3:$AA$1315,DataRegularSeason20242025!$B$3:$B$1315, "&lt;=" &amp; $A196, DataRegularSeason20242025!$D$3:$D$1315, AD$1)+SUMIFS(DataRegularSeason20242025!$AB$3:$AB$1315,DataRegularSeason20242025!$B$3:$B$1315, "&lt;=" &amp; $A196, DataRegularSeason20242025!$E$3:$E$1315, AD$1)</f>
        <v>50</v>
      </c>
      <c r="AE196" s="2">
        <f>SUMIFS(DataRegularSeason20242025!$AA$3:$AA$1315,DataRegularSeason20242025!$B$3:$B$1315, "&lt;=" &amp; $A196, DataRegularSeason20242025!$D$3:$D$1315, AE$1)+SUMIFS(DataRegularSeason20242025!$AB$3:$AB$1315,DataRegularSeason20242025!$B$3:$B$1315, "&lt;=" &amp; $A196, DataRegularSeason20242025!$E$3:$E$1315, AE$1)</f>
        <v>62</v>
      </c>
      <c r="AF196" s="2">
        <f>SUMIFS(DataRegularSeason20242025!$AA$3:$AA$1315,DataRegularSeason20242025!$B$3:$B$1315, "&lt;=" &amp; $A196, DataRegularSeason20242025!$D$3:$D$1315, AF$1)+SUMIFS(DataRegularSeason20242025!$AB$3:$AB$1315,DataRegularSeason20242025!$B$3:$B$1315, "&lt;=" &amp; $A196, DataRegularSeason20242025!$E$3:$E$1315, AF$1)</f>
        <v>65</v>
      </c>
      <c r="AG196" s="2">
        <f>SUMIFS(DataRegularSeason20242025!$AA$3:$AA$1315,DataRegularSeason20242025!$B$3:$B$1315, "&lt;=" &amp; $A196, DataRegularSeason20242025!$D$3:$D$1315, AG$1)+SUMIFS(DataRegularSeason20242025!$AB$3:$AB$1315,DataRegularSeason20242025!$B$3:$B$1315, "&lt;=" &amp; $A196, DataRegularSeason20242025!$E$3:$E$1315, AG$1)</f>
        <v>67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42</v>
      </c>
      <c r="C197" s="2">
        <f>SUMIFS(DataRegularSeason20242025!$AA$3:$AA$1315,DataRegularSeason20242025!$B$3:$B$1315, "&lt;=" &amp; $A197, DataRegularSeason20242025!$D$3:$D$1315, C$1)+SUMIFS(DataRegularSeason20242025!$AB$3:$AB$1315,DataRegularSeason20242025!$B$3:$B$1315, "&lt;=" &amp; $A197, DataRegularSeason20242025!$E$3:$E$1315, C$1)</f>
        <v>52</v>
      </c>
      <c r="D197" s="2">
        <f>SUMIFS(DataRegularSeason20242025!$AA$3:$AA$1315,DataRegularSeason20242025!$B$3:$B$1315, "&lt;=" &amp; $A197, DataRegularSeason20242025!$D$3:$D$1315, D$1)+SUMIFS(DataRegularSeason20242025!$AB$3:$AB$1315,DataRegularSeason20242025!$B$3:$B$1315, "&lt;=" &amp; $A197, DataRegularSeason20242025!$E$3:$E$1315, D$1)</f>
        <v>39</v>
      </c>
      <c r="E197" s="2">
        <f>SUMIFS(DataRegularSeason20242025!$AA$3:$AA$1315,DataRegularSeason20242025!$B$3:$B$1315, "&lt;=" &amp; $A197, DataRegularSeason20242025!$D$3:$D$1315, E$1)+SUMIFS(DataRegularSeason20242025!$AB$3:$AB$1315,DataRegularSeason20242025!$B$3:$B$1315, "&lt;=" &amp; $A197, DataRegularSeason20242025!$E$3:$E$1315, E$1)</f>
        <v>59</v>
      </c>
      <c r="F197" s="2">
        <f>SUMIFS(DataRegularSeason20242025!$AA$3:$AA$1315,DataRegularSeason20242025!$B$3:$B$1315, "&lt;=" &amp; $A197, DataRegularSeason20242025!$D$3:$D$1315, F$1)+SUMIFS(DataRegularSeason20242025!$AB$3:$AB$1315,DataRegularSeason20242025!$B$3:$B$1315, "&lt;=" &amp; $A197, DataRegularSeason20242025!$E$3:$E$1315, F$1)</f>
        <v>51</v>
      </c>
      <c r="G197" s="2">
        <f>SUMIFS(DataRegularSeason20242025!$AA$3:$AA$1315,DataRegularSeason20242025!$B$3:$B$1315, "&lt;=" &amp; $A197, DataRegularSeason20242025!$D$3:$D$1315, G$1)+SUMIFS(DataRegularSeason20242025!$AB$3:$AB$1315,DataRegularSeason20242025!$B$3:$B$1315, "&lt;=" &amp; $A197, DataRegularSeason20242025!$E$3:$E$1315, G$1)</f>
        <v>51</v>
      </c>
      <c r="H197" s="2">
        <f>SUMIFS(DataRegularSeason20242025!$AA$3:$AA$1315,DataRegularSeason20242025!$B$3:$B$1315, "&lt;=" &amp; $A197, DataRegularSeason20242025!$D$3:$D$1315, H$1)+SUMIFS(DataRegularSeason20242025!$AB$3:$AB$1315,DataRegularSeason20242025!$B$3:$B$1315, "&lt;=" &amp; $A197, DataRegularSeason20242025!$E$3:$E$1315, H$1)</f>
        <v>34</v>
      </c>
      <c r="I197" s="2">
        <f>SUMIFS(DataRegularSeason20242025!$AA$3:$AA$1315,DataRegularSeason20242025!$B$3:$B$1315, "&lt;=" &amp; $A197, DataRegularSeason20242025!$D$3:$D$1315, I$1)+SUMIFS(DataRegularSeason20242025!$AB$3:$AB$1315,DataRegularSeason20242025!$B$3:$B$1315, "&lt;=" &amp; $A197, DataRegularSeason20242025!$E$3:$E$1315, I$1)</f>
        <v>57</v>
      </c>
      <c r="J197" s="2">
        <f>SUMIFS(DataRegularSeason20242025!$AA$3:$AA$1315,DataRegularSeason20242025!$B$3:$B$1315, "&lt;=" &amp; $A197, DataRegularSeason20242025!$D$3:$D$1315, J$1)+SUMIFS(DataRegularSeason20242025!$AB$3:$AB$1315,DataRegularSeason20242025!$B$3:$B$1315, "&lt;=" &amp; $A197, DataRegularSeason20242025!$E$3:$E$1315, J$1)</f>
        <v>59</v>
      </c>
      <c r="K197" s="2">
        <f>SUMIFS(DataRegularSeason20242025!$AA$3:$AA$1315,DataRegularSeason20242025!$B$3:$B$1315, "&lt;=" &amp; $A197, DataRegularSeason20242025!$D$3:$D$1315, K$1)+SUMIFS(DataRegularSeason20242025!$AB$3:$AB$1315,DataRegularSeason20242025!$B$3:$B$1315, "&lt;=" &amp; $A197, DataRegularSeason20242025!$E$3:$E$1315, K$1)</f>
        <v>47</v>
      </c>
      <c r="L197" s="2">
        <f>SUMIFS(DataRegularSeason20242025!$AA$3:$AA$1315,DataRegularSeason20242025!$B$3:$B$1315, "&lt;=" &amp; $A197, DataRegularSeason20242025!$D$3:$D$1315, L$1)+SUMIFS(DataRegularSeason20242025!$AB$3:$AB$1315,DataRegularSeason20242025!$B$3:$B$1315, "&lt;=" &amp; $A197, DataRegularSeason20242025!$E$3:$E$1315, L$1)</f>
        <v>61</v>
      </c>
      <c r="M197" s="2">
        <f>SUMIFS(DataRegularSeason20242025!$AA$3:$AA$1315,DataRegularSeason20242025!$B$3:$B$1315, "&lt;=" &amp; $A197, DataRegularSeason20242025!$D$3:$D$1315, M$1)+SUMIFS(DataRegularSeason20242025!$AB$3:$AB$1315,DataRegularSeason20242025!$B$3:$B$1315, "&lt;=" &amp; $A197, DataRegularSeason20242025!$E$3:$E$1315, M$1)</f>
        <v>57</v>
      </c>
      <c r="N197" s="2">
        <f>SUMIFS(DataRegularSeason20242025!$AA$3:$AA$1315,DataRegularSeason20242025!$B$3:$B$1315, "&lt;=" &amp; $A197, DataRegularSeason20242025!$D$3:$D$1315, N$1)+SUMIFS(DataRegularSeason20242025!$AB$3:$AB$1315,DataRegularSeason20242025!$B$3:$B$1315, "&lt;=" &amp; $A197, DataRegularSeason20242025!$E$3:$E$1315, N$1)</f>
        <v>55</v>
      </c>
      <c r="O197" s="2">
        <f>SUMIFS(DataRegularSeason20242025!$AA$3:$AA$1315,DataRegularSeason20242025!$B$3:$B$1315, "&lt;=" &amp; $A197, DataRegularSeason20242025!$D$3:$D$1315, O$1)+SUMIFS(DataRegularSeason20242025!$AB$3:$AB$1315,DataRegularSeason20242025!$B$3:$B$1315, "&lt;=" &amp; $A197, DataRegularSeason20242025!$E$3:$E$1315, O$1)</f>
        <v>60</v>
      </c>
      <c r="P197" s="2">
        <f>SUMIFS(DataRegularSeason20242025!$AA$3:$AA$1315,DataRegularSeason20242025!$B$3:$B$1315, "&lt;=" &amp; $A197, DataRegularSeason20242025!$D$3:$D$1315, P$1)+SUMIFS(DataRegularSeason20242025!$AB$3:$AB$1315,DataRegularSeason20242025!$B$3:$B$1315, "&lt;=" &amp; $A197, DataRegularSeason20242025!$E$3:$E$1315, P$1)</f>
        <v>52</v>
      </c>
      <c r="Q197" s="2">
        <f>SUMIFS(DataRegularSeason20242025!$AA$3:$AA$1315,DataRegularSeason20242025!$B$3:$B$1315, "&lt;=" &amp; $A197, DataRegularSeason20242025!$D$3:$D$1315, Q$1)+SUMIFS(DataRegularSeason20242025!$AB$3:$AB$1315,DataRegularSeason20242025!$B$3:$B$1315, "&lt;=" &amp; $A197, DataRegularSeason20242025!$E$3:$E$1315, Q$1)</f>
        <v>58</v>
      </c>
      <c r="R197" s="2">
        <f>SUMIFS(DataRegularSeason20242025!$AA$3:$AA$1315,DataRegularSeason20242025!$B$3:$B$1315, "&lt;=" &amp; $A197, DataRegularSeason20242025!$D$3:$D$1315, R$1)+SUMIFS(DataRegularSeason20242025!$AB$3:$AB$1315,DataRegularSeason20242025!$B$3:$B$1315, "&lt;=" &amp; $A197, DataRegularSeason20242025!$E$3:$E$1315, R$1)</f>
        <v>41</v>
      </c>
      <c r="S197" s="2">
        <f>SUMIFS(DataRegularSeason20242025!$AA$3:$AA$1315,DataRegularSeason20242025!$B$3:$B$1315, "&lt;=" &amp; $A197, DataRegularSeason20242025!$D$3:$D$1315, S$1)+SUMIFS(DataRegularSeason20242025!$AB$3:$AB$1315,DataRegularSeason20242025!$B$3:$B$1315, "&lt;=" &amp; $A197, DataRegularSeason20242025!$E$3:$E$1315, S$1)</f>
        <v>45</v>
      </c>
      <c r="T197" s="2">
        <f>SUMIFS(DataRegularSeason20242025!$AA$3:$AA$1315,DataRegularSeason20242025!$B$3:$B$1315, "&lt;=" &amp; $A197, DataRegularSeason20242025!$D$3:$D$1315, T$1)+SUMIFS(DataRegularSeason20242025!$AB$3:$AB$1315,DataRegularSeason20242025!$B$3:$B$1315, "&lt;=" &amp; $A197, DataRegularSeason20242025!$E$3:$E$1315, T$1)</f>
        <v>50</v>
      </c>
      <c r="U197" s="2">
        <f>SUMIFS(DataRegularSeason20242025!$AA$3:$AA$1315,DataRegularSeason20242025!$B$3:$B$1315, "&lt;=" &amp; $A197, DataRegularSeason20242025!$D$3:$D$1315, U$1)+SUMIFS(DataRegularSeason20242025!$AB$3:$AB$1315,DataRegularSeason20242025!$B$3:$B$1315, "&lt;=" &amp; $A197, DataRegularSeason20242025!$E$3:$E$1315, U$1)</f>
        <v>52</v>
      </c>
      <c r="V197" s="2">
        <f>SUMIFS(DataRegularSeason20242025!$AA$3:$AA$1315,DataRegularSeason20242025!$B$3:$B$1315, "&lt;=" &amp; $A197, DataRegularSeason20242025!$D$3:$D$1315, V$1)+SUMIFS(DataRegularSeason20242025!$AB$3:$AB$1315,DataRegularSeason20242025!$B$3:$B$1315, "&lt;=" &amp; $A197, DataRegularSeason20242025!$E$3:$E$1315, V$1)</f>
        <v>50</v>
      </c>
      <c r="W197" s="2">
        <f>SUMIFS(DataRegularSeason20242025!$AA$3:$AA$1315,DataRegularSeason20242025!$B$3:$B$1315, "&lt;=" &amp; $A197, DataRegularSeason20242025!$D$3:$D$1315, W$1)+SUMIFS(DataRegularSeason20242025!$AB$3:$AB$1315,DataRegularSeason20242025!$B$3:$B$1315, "&lt;=" &amp; $A197, DataRegularSeason20242025!$E$3:$E$1315, W$1)</f>
        <v>48</v>
      </c>
      <c r="X197" s="2">
        <f>SUMIFS(DataRegularSeason20242025!$AA$3:$AA$1315,DataRegularSeason20242025!$B$3:$B$1315, "&lt;=" &amp; $A197, DataRegularSeason20242025!$D$3:$D$1315, X$1)+SUMIFS(DataRegularSeason20242025!$AB$3:$AB$1315,DataRegularSeason20242025!$B$3:$B$1315, "&lt;=" &amp; $A197, DataRegularSeason20242025!$E$3:$E$1315, X$1)</f>
        <v>45</v>
      </c>
      <c r="Y197" s="2">
        <f>SUMIFS(DataRegularSeason20242025!$AA$3:$AA$1315,DataRegularSeason20242025!$B$3:$B$1315, "&lt;=" &amp; $A197, DataRegularSeason20242025!$D$3:$D$1315, Y$1)+SUMIFS(DataRegularSeason20242025!$AB$3:$AB$1315,DataRegularSeason20242025!$B$3:$B$1315, "&lt;=" &amp; $A197, DataRegularSeason20242025!$E$3:$E$1315, Y$1)</f>
        <v>34</v>
      </c>
      <c r="Z197" s="2">
        <f>SUMIFS(DataRegularSeason20242025!$AA$3:$AA$1315,DataRegularSeason20242025!$B$3:$B$1315, "&lt;=" &amp; $A197, DataRegularSeason20242025!$D$3:$D$1315, Z$1)+SUMIFS(DataRegularSeason20242025!$AB$3:$AB$1315,DataRegularSeason20242025!$B$3:$B$1315, "&lt;=" &amp; $A197, DataRegularSeason20242025!$E$3:$E$1315, Z$1)</f>
        <v>50</v>
      </c>
      <c r="AA197" s="2">
        <f>SUMIFS(DataRegularSeason20242025!$AA$3:$AA$1315,DataRegularSeason20242025!$B$3:$B$1315, "&lt;=" &amp; $A197, DataRegularSeason20242025!$D$3:$D$1315, AA$1)+SUMIFS(DataRegularSeason20242025!$AB$3:$AB$1315,DataRegularSeason20242025!$B$3:$B$1315, "&lt;=" &amp; $A197, DataRegularSeason20242025!$E$3:$E$1315, AA$1)</f>
        <v>53</v>
      </c>
      <c r="AB197" s="2">
        <f>SUMIFS(DataRegularSeason20242025!$AA$3:$AA$1315,DataRegularSeason20242025!$B$3:$B$1315, "&lt;=" &amp; $A197, DataRegularSeason20242025!$D$3:$D$1315, AB$1)+SUMIFS(DataRegularSeason20242025!$AB$3:$AB$1315,DataRegularSeason20242025!$B$3:$B$1315, "&lt;=" &amp; $A197, DataRegularSeason20242025!$E$3:$E$1315, AB$1)</f>
        <v>60</v>
      </c>
      <c r="AC197" s="2">
        <f>SUMIFS(DataRegularSeason20242025!$AA$3:$AA$1315,DataRegularSeason20242025!$B$3:$B$1315, "&lt;=" &amp; $A197, DataRegularSeason20242025!$D$3:$D$1315, AC$1)+SUMIFS(DataRegularSeason20242025!$AB$3:$AB$1315,DataRegularSeason20242025!$B$3:$B$1315, "&lt;=" &amp; $A197, DataRegularSeason20242025!$E$3:$E$1315, AC$1)</f>
        <v>47</v>
      </c>
      <c r="AD197" s="2">
        <f>SUMIFS(DataRegularSeason20242025!$AA$3:$AA$1315,DataRegularSeason20242025!$B$3:$B$1315, "&lt;=" &amp; $A197, DataRegularSeason20242025!$D$3:$D$1315, AD$1)+SUMIFS(DataRegularSeason20242025!$AB$3:$AB$1315,DataRegularSeason20242025!$B$3:$B$1315, "&lt;=" &amp; $A197, DataRegularSeason20242025!$E$3:$E$1315, AD$1)</f>
        <v>50</v>
      </c>
      <c r="AE197" s="2">
        <f>SUMIFS(DataRegularSeason20242025!$AA$3:$AA$1315,DataRegularSeason20242025!$B$3:$B$1315, "&lt;=" &amp; $A197, DataRegularSeason20242025!$D$3:$D$1315, AE$1)+SUMIFS(DataRegularSeason20242025!$AB$3:$AB$1315,DataRegularSeason20242025!$B$3:$B$1315, "&lt;=" &amp; $A197, DataRegularSeason20242025!$E$3:$E$1315, AE$1)</f>
        <v>62</v>
      </c>
      <c r="AF197" s="2">
        <f>SUMIFS(DataRegularSeason20242025!$AA$3:$AA$1315,DataRegularSeason20242025!$B$3:$B$1315, "&lt;=" &amp; $A197, DataRegularSeason20242025!$D$3:$D$1315, AF$1)+SUMIFS(DataRegularSeason20242025!$AB$3:$AB$1315,DataRegularSeason20242025!$B$3:$B$1315, "&lt;=" &amp; $A197, DataRegularSeason20242025!$E$3:$E$1315, AF$1)</f>
        <v>65</v>
      </c>
      <c r="AG197" s="2">
        <f>SUMIFS(DataRegularSeason20242025!$AA$3:$AA$1315,DataRegularSeason20242025!$B$3:$B$1315, "&lt;=" &amp; $A197, DataRegularSeason20242025!$D$3:$D$1315, AG$1)+SUMIFS(DataRegularSeason20242025!$AB$3:$AB$1315,DataRegularSeason20242025!$B$3:$B$1315, "&lt;=" &amp; $A197, DataRegularSeason20242025!$E$3:$E$1315, AG$1)</f>
        <v>67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42</v>
      </c>
      <c r="C198" s="2">
        <f>SUMIFS(DataRegularSeason20242025!$AA$3:$AA$1315,DataRegularSeason20242025!$B$3:$B$1315, "&lt;=" &amp; $A198, DataRegularSeason20242025!$D$3:$D$1315, C$1)+SUMIFS(DataRegularSeason20242025!$AB$3:$AB$1315,DataRegularSeason20242025!$B$3:$B$1315, "&lt;=" &amp; $A198, DataRegularSeason20242025!$E$3:$E$1315, C$1)</f>
        <v>52</v>
      </c>
      <c r="D198" s="2">
        <f>SUMIFS(DataRegularSeason20242025!$AA$3:$AA$1315,DataRegularSeason20242025!$B$3:$B$1315, "&lt;=" &amp; $A198, DataRegularSeason20242025!$D$3:$D$1315, D$1)+SUMIFS(DataRegularSeason20242025!$AB$3:$AB$1315,DataRegularSeason20242025!$B$3:$B$1315, "&lt;=" &amp; $A198, DataRegularSeason20242025!$E$3:$E$1315, D$1)</f>
        <v>39</v>
      </c>
      <c r="E198" s="2">
        <f>SUMIFS(DataRegularSeason20242025!$AA$3:$AA$1315,DataRegularSeason20242025!$B$3:$B$1315, "&lt;=" &amp; $A198, DataRegularSeason20242025!$D$3:$D$1315, E$1)+SUMIFS(DataRegularSeason20242025!$AB$3:$AB$1315,DataRegularSeason20242025!$B$3:$B$1315, "&lt;=" &amp; $A198, DataRegularSeason20242025!$E$3:$E$1315, E$1)</f>
        <v>59</v>
      </c>
      <c r="F198" s="2">
        <f>SUMIFS(DataRegularSeason20242025!$AA$3:$AA$1315,DataRegularSeason20242025!$B$3:$B$1315, "&lt;=" &amp; $A198, DataRegularSeason20242025!$D$3:$D$1315, F$1)+SUMIFS(DataRegularSeason20242025!$AB$3:$AB$1315,DataRegularSeason20242025!$B$3:$B$1315, "&lt;=" &amp; $A198, DataRegularSeason20242025!$E$3:$E$1315, F$1)</f>
        <v>51</v>
      </c>
      <c r="G198" s="2">
        <f>SUMIFS(DataRegularSeason20242025!$AA$3:$AA$1315,DataRegularSeason20242025!$B$3:$B$1315, "&lt;=" &amp; $A198, DataRegularSeason20242025!$D$3:$D$1315, G$1)+SUMIFS(DataRegularSeason20242025!$AB$3:$AB$1315,DataRegularSeason20242025!$B$3:$B$1315, "&lt;=" &amp; $A198, DataRegularSeason20242025!$E$3:$E$1315, G$1)</f>
        <v>51</v>
      </c>
      <c r="H198" s="2">
        <f>SUMIFS(DataRegularSeason20242025!$AA$3:$AA$1315,DataRegularSeason20242025!$B$3:$B$1315, "&lt;=" &amp; $A198, DataRegularSeason20242025!$D$3:$D$1315, H$1)+SUMIFS(DataRegularSeason20242025!$AB$3:$AB$1315,DataRegularSeason20242025!$B$3:$B$1315, "&lt;=" &amp; $A198, DataRegularSeason20242025!$E$3:$E$1315, H$1)</f>
        <v>34</v>
      </c>
      <c r="I198" s="2">
        <f>SUMIFS(DataRegularSeason20242025!$AA$3:$AA$1315,DataRegularSeason20242025!$B$3:$B$1315, "&lt;=" &amp; $A198, DataRegularSeason20242025!$D$3:$D$1315, I$1)+SUMIFS(DataRegularSeason20242025!$AB$3:$AB$1315,DataRegularSeason20242025!$B$3:$B$1315, "&lt;=" &amp; $A198, DataRegularSeason20242025!$E$3:$E$1315, I$1)</f>
        <v>57</v>
      </c>
      <c r="J198" s="2">
        <f>SUMIFS(DataRegularSeason20242025!$AA$3:$AA$1315,DataRegularSeason20242025!$B$3:$B$1315, "&lt;=" &amp; $A198, DataRegularSeason20242025!$D$3:$D$1315, J$1)+SUMIFS(DataRegularSeason20242025!$AB$3:$AB$1315,DataRegularSeason20242025!$B$3:$B$1315, "&lt;=" &amp; $A198, DataRegularSeason20242025!$E$3:$E$1315, J$1)</f>
        <v>59</v>
      </c>
      <c r="K198" s="2">
        <f>SUMIFS(DataRegularSeason20242025!$AA$3:$AA$1315,DataRegularSeason20242025!$B$3:$B$1315, "&lt;=" &amp; $A198, DataRegularSeason20242025!$D$3:$D$1315, K$1)+SUMIFS(DataRegularSeason20242025!$AB$3:$AB$1315,DataRegularSeason20242025!$B$3:$B$1315, "&lt;=" &amp; $A198, DataRegularSeason20242025!$E$3:$E$1315, K$1)</f>
        <v>47</v>
      </c>
      <c r="L198" s="2">
        <f>SUMIFS(DataRegularSeason20242025!$AA$3:$AA$1315,DataRegularSeason20242025!$B$3:$B$1315, "&lt;=" &amp; $A198, DataRegularSeason20242025!$D$3:$D$1315, L$1)+SUMIFS(DataRegularSeason20242025!$AB$3:$AB$1315,DataRegularSeason20242025!$B$3:$B$1315, "&lt;=" &amp; $A198, DataRegularSeason20242025!$E$3:$E$1315, L$1)</f>
        <v>61</v>
      </c>
      <c r="M198" s="2">
        <f>SUMIFS(DataRegularSeason20242025!$AA$3:$AA$1315,DataRegularSeason20242025!$B$3:$B$1315, "&lt;=" &amp; $A198, DataRegularSeason20242025!$D$3:$D$1315, M$1)+SUMIFS(DataRegularSeason20242025!$AB$3:$AB$1315,DataRegularSeason20242025!$B$3:$B$1315, "&lt;=" &amp; $A198, DataRegularSeason20242025!$E$3:$E$1315, M$1)</f>
        <v>57</v>
      </c>
      <c r="N198" s="2">
        <f>SUMIFS(DataRegularSeason20242025!$AA$3:$AA$1315,DataRegularSeason20242025!$B$3:$B$1315, "&lt;=" &amp; $A198, DataRegularSeason20242025!$D$3:$D$1315, N$1)+SUMIFS(DataRegularSeason20242025!$AB$3:$AB$1315,DataRegularSeason20242025!$B$3:$B$1315, "&lt;=" &amp; $A198, DataRegularSeason20242025!$E$3:$E$1315, N$1)</f>
        <v>55</v>
      </c>
      <c r="O198" s="2">
        <f>SUMIFS(DataRegularSeason20242025!$AA$3:$AA$1315,DataRegularSeason20242025!$B$3:$B$1315, "&lt;=" &amp; $A198, DataRegularSeason20242025!$D$3:$D$1315, O$1)+SUMIFS(DataRegularSeason20242025!$AB$3:$AB$1315,DataRegularSeason20242025!$B$3:$B$1315, "&lt;=" &amp; $A198, DataRegularSeason20242025!$E$3:$E$1315, O$1)</f>
        <v>60</v>
      </c>
      <c r="P198" s="2">
        <f>SUMIFS(DataRegularSeason20242025!$AA$3:$AA$1315,DataRegularSeason20242025!$B$3:$B$1315, "&lt;=" &amp; $A198, DataRegularSeason20242025!$D$3:$D$1315, P$1)+SUMIFS(DataRegularSeason20242025!$AB$3:$AB$1315,DataRegularSeason20242025!$B$3:$B$1315, "&lt;=" &amp; $A198, DataRegularSeason20242025!$E$3:$E$1315, P$1)</f>
        <v>52</v>
      </c>
      <c r="Q198" s="2">
        <f>SUMIFS(DataRegularSeason20242025!$AA$3:$AA$1315,DataRegularSeason20242025!$B$3:$B$1315, "&lt;=" &amp; $A198, DataRegularSeason20242025!$D$3:$D$1315, Q$1)+SUMIFS(DataRegularSeason20242025!$AB$3:$AB$1315,DataRegularSeason20242025!$B$3:$B$1315, "&lt;=" &amp; $A198, DataRegularSeason20242025!$E$3:$E$1315, Q$1)</f>
        <v>58</v>
      </c>
      <c r="R198" s="2">
        <f>SUMIFS(DataRegularSeason20242025!$AA$3:$AA$1315,DataRegularSeason20242025!$B$3:$B$1315, "&lt;=" &amp; $A198, DataRegularSeason20242025!$D$3:$D$1315, R$1)+SUMIFS(DataRegularSeason20242025!$AB$3:$AB$1315,DataRegularSeason20242025!$B$3:$B$1315, "&lt;=" &amp; $A198, DataRegularSeason20242025!$E$3:$E$1315, R$1)</f>
        <v>41</v>
      </c>
      <c r="S198" s="2">
        <f>SUMIFS(DataRegularSeason20242025!$AA$3:$AA$1315,DataRegularSeason20242025!$B$3:$B$1315, "&lt;=" &amp; $A198, DataRegularSeason20242025!$D$3:$D$1315, S$1)+SUMIFS(DataRegularSeason20242025!$AB$3:$AB$1315,DataRegularSeason20242025!$B$3:$B$1315, "&lt;=" &amp; $A198, DataRegularSeason20242025!$E$3:$E$1315, S$1)</f>
        <v>45</v>
      </c>
      <c r="T198" s="2">
        <f>SUMIFS(DataRegularSeason20242025!$AA$3:$AA$1315,DataRegularSeason20242025!$B$3:$B$1315, "&lt;=" &amp; $A198, DataRegularSeason20242025!$D$3:$D$1315, T$1)+SUMIFS(DataRegularSeason20242025!$AB$3:$AB$1315,DataRegularSeason20242025!$B$3:$B$1315, "&lt;=" &amp; $A198, DataRegularSeason20242025!$E$3:$E$1315, T$1)</f>
        <v>50</v>
      </c>
      <c r="U198" s="2">
        <f>SUMIFS(DataRegularSeason20242025!$AA$3:$AA$1315,DataRegularSeason20242025!$B$3:$B$1315, "&lt;=" &amp; $A198, DataRegularSeason20242025!$D$3:$D$1315, U$1)+SUMIFS(DataRegularSeason20242025!$AB$3:$AB$1315,DataRegularSeason20242025!$B$3:$B$1315, "&lt;=" &amp; $A198, DataRegularSeason20242025!$E$3:$E$1315, U$1)</f>
        <v>52</v>
      </c>
      <c r="V198" s="2">
        <f>SUMIFS(DataRegularSeason20242025!$AA$3:$AA$1315,DataRegularSeason20242025!$B$3:$B$1315, "&lt;=" &amp; $A198, DataRegularSeason20242025!$D$3:$D$1315, V$1)+SUMIFS(DataRegularSeason20242025!$AB$3:$AB$1315,DataRegularSeason20242025!$B$3:$B$1315, "&lt;=" &amp; $A198, DataRegularSeason20242025!$E$3:$E$1315, V$1)</f>
        <v>50</v>
      </c>
      <c r="W198" s="2">
        <f>SUMIFS(DataRegularSeason20242025!$AA$3:$AA$1315,DataRegularSeason20242025!$B$3:$B$1315, "&lt;=" &amp; $A198, DataRegularSeason20242025!$D$3:$D$1315, W$1)+SUMIFS(DataRegularSeason20242025!$AB$3:$AB$1315,DataRegularSeason20242025!$B$3:$B$1315, "&lt;=" &amp; $A198, DataRegularSeason20242025!$E$3:$E$1315, W$1)</f>
        <v>48</v>
      </c>
      <c r="X198" s="2">
        <f>SUMIFS(DataRegularSeason20242025!$AA$3:$AA$1315,DataRegularSeason20242025!$B$3:$B$1315, "&lt;=" &amp; $A198, DataRegularSeason20242025!$D$3:$D$1315, X$1)+SUMIFS(DataRegularSeason20242025!$AB$3:$AB$1315,DataRegularSeason20242025!$B$3:$B$1315, "&lt;=" &amp; $A198, DataRegularSeason20242025!$E$3:$E$1315, X$1)</f>
        <v>45</v>
      </c>
      <c r="Y198" s="2">
        <f>SUMIFS(DataRegularSeason20242025!$AA$3:$AA$1315,DataRegularSeason20242025!$B$3:$B$1315, "&lt;=" &amp; $A198, DataRegularSeason20242025!$D$3:$D$1315, Y$1)+SUMIFS(DataRegularSeason20242025!$AB$3:$AB$1315,DataRegularSeason20242025!$B$3:$B$1315, "&lt;=" &amp; $A198, DataRegularSeason20242025!$E$3:$E$1315, Y$1)</f>
        <v>34</v>
      </c>
      <c r="Z198" s="2">
        <f>SUMIFS(DataRegularSeason20242025!$AA$3:$AA$1315,DataRegularSeason20242025!$B$3:$B$1315, "&lt;=" &amp; $A198, DataRegularSeason20242025!$D$3:$D$1315, Z$1)+SUMIFS(DataRegularSeason20242025!$AB$3:$AB$1315,DataRegularSeason20242025!$B$3:$B$1315, "&lt;=" &amp; $A198, DataRegularSeason20242025!$E$3:$E$1315, Z$1)</f>
        <v>50</v>
      </c>
      <c r="AA198" s="2">
        <f>SUMIFS(DataRegularSeason20242025!$AA$3:$AA$1315,DataRegularSeason20242025!$B$3:$B$1315, "&lt;=" &amp; $A198, DataRegularSeason20242025!$D$3:$D$1315, AA$1)+SUMIFS(DataRegularSeason20242025!$AB$3:$AB$1315,DataRegularSeason20242025!$B$3:$B$1315, "&lt;=" &amp; $A198, DataRegularSeason20242025!$E$3:$E$1315, AA$1)</f>
        <v>53</v>
      </c>
      <c r="AB198" s="2">
        <f>SUMIFS(DataRegularSeason20242025!$AA$3:$AA$1315,DataRegularSeason20242025!$B$3:$B$1315, "&lt;=" &amp; $A198, DataRegularSeason20242025!$D$3:$D$1315, AB$1)+SUMIFS(DataRegularSeason20242025!$AB$3:$AB$1315,DataRegularSeason20242025!$B$3:$B$1315, "&lt;=" &amp; $A198, DataRegularSeason20242025!$E$3:$E$1315, AB$1)</f>
        <v>60</v>
      </c>
      <c r="AC198" s="2">
        <f>SUMIFS(DataRegularSeason20242025!$AA$3:$AA$1315,DataRegularSeason20242025!$B$3:$B$1315, "&lt;=" &amp; $A198, DataRegularSeason20242025!$D$3:$D$1315, AC$1)+SUMIFS(DataRegularSeason20242025!$AB$3:$AB$1315,DataRegularSeason20242025!$B$3:$B$1315, "&lt;=" &amp; $A198, DataRegularSeason20242025!$E$3:$E$1315, AC$1)</f>
        <v>47</v>
      </c>
      <c r="AD198" s="2">
        <f>SUMIFS(DataRegularSeason20242025!$AA$3:$AA$1315,DataRegularSeason20242025!$B$3:$B$1315, "&lt;=" &amp; $A198, DataRegularSeason20242025!$D$3:$D$1315, AD$1)+SUMIFS(DataRegularSeason20242025!$AB$3:$AB$1315,DataRegularSeason20242025!$B$3:$B$1315, "&lt;=" &amp; $A198, DataRegularSeason20242025!$E$3:$E$1315, AD$1)</f>
        <v>50</v>
      </c>
      <c r="AE198" s="2">
        <f>SUMIFS(DataRegularSeason20242025!$AA$3:$AA$1315,DataRegularSeason20242025!$B$3:$B$1315, "&lt;=" &amp; $A198, DataRegularSeason20242025!$D$3:$D$1315, AE$1)+SUMIFS(DataRegularSeason20242025!$AB$3:$AB$1315,DataRegularSeason20242025!$B$3:$B$1315, "&lt;=" &amp; $A198, DataRegularSeason20242025!$E$3:$E$1315, AE$1)</f>
        <v>62</v>
      </c>
      <c r="AF198" s="2">
        <f>SUMIFS(DataRegularSeason20242025!$AA$3:$AA$1315,DataRegularSeason20242025!$B$3:$B$1315, "&lt;=" &amp; $A198, DataRegularSeason20242025!$D$3:$D$1315, AF$1)+SUMIFS(DataRegularSeason20242025!$AB$3:$AB$1315,DataRegularSeason20242025!$B$3:$B$1315, "&lt;=" &amp; $A198, DataRegularSeason20242025!$E$3:$E$1315, AF$1)</f>
        <v>65</v>
      </c>
      <c r="AG198" s="2">
        <f>SUMIFS(DataRegularSeason20242025!$AA$3:$AA$1315,DataRegularSeason20242025!$B$3:$B$1315, "&lt;=" &amp; $A198, DataRegularSeason20242025!$D$3:$D$1315, AG$1)+SUMIFS(DataRegularSeason20242025!$AB$3:$AB$1315,DataRegularSeason20242025!$B$3:$B$1315, "&lt;=" &amp; $A198, DataRegularSeason20242025!$E$3:$E$1315, AG$1)</f>
        <v>67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42</v>
      </c>
      <c r="C199" s="2">
        <f>SUMIFS(DataRegularSeason20242025!$AA$3:$AA$1315,DataRegularSeason20242025!$B$3:$B$1315, "&lt;=" &amp; $A199, DataRegularSeason20242025!$D$3:$D$1315, C$1)+SUMIFS(DataRegularSeason20242025!$AB$3:$AB$1315,DataRegularSeason20242025!$B$3:$B$1315, "&lt;=" &amp; $A199, DataRegularSeason20242025!$E$3:$E$1315, C$1)</f>
        <v>52</v>
      </c>
      <c r="D199" s="2">
        <f>SUMIFS(DataRegularSeason20242025!$AA$3:$AA$1315,DataRegularSeason20242025!$B$3:$B$1315, "&lt;=" &amp; $A199, DataRegularSeason20242025!$D$3:$D$1315, D$1)+SUMIFS(DataRegularSeason20242025!$AB$3:$AB$1315,DataRegularSeason20242025!$B$3:$B$1315, "&lt;=" &amp; $A199, DataRegularSeason20242025!$E$3:$E$1315, D$1)</f>
        <v>39</v>
      </c>
      <c r="E199" s="2">
        <f>SUMIFS(DataRegularSeason20242025!$AA$3:$AA$1315,DataRegularSeason20242025!$B$3:$B$1315, "&lt;=" &amp; $A199, DataRegularSeason20242025!$D$3:$D$1315, E$1)+SUMIFS(DataRegularSeason20242025!$AB$3:$AB$1315,DataRegularSeason20242025!$B$3:$B$1315, "&lt;=" &amp; $A199, DataRegularSeason20242025!$E$3:$E$1315, E$1)</f>
        <v>59</v>
      </c>
      <c r="F199" s="2">
        <f>SUMIFS(DataRegularSeason20242025!$AA$3:$AA$1315,DataRegularSeason20242025!$B$3:$B$1315, "&lt;=" &amp; $A199, DataRegularSeason20242025!$D$3:$D$1315, F$1)+SUMIFS(DataRegularSeason20242025!$AB$3:$AB$1315,DataRegularSeason20242025!$B$3:$B$1315, "&lt;=" &amp; $A199, DataRegularSeason20242025!$E$3:$E$1315, F$1)</f>
        <v>51</v>
      </c>
      <c r="G199" s="2">
        <f>SUMIFS(DataRegularSeason20242025!$AA$3:$AA$1315,DataRegularSeason20242025!$B$3:$B$1315, "&lt;=" &amp; $A199, DataRegularSeason20242025!$D$3:$D$1315, G$1)+SUMIFS(DataRegularSeason20242025!$AB$3:$AB$1315,DataRegularSeason20242025!$B$3:$B$1315, "&lt;=" &amp; $A199, DataRegularSeason20242025!$E$3:$E$1315, G$1)</f>
        <v>51</v>
      </c>
      <c r="H199" s="2">
        <f>SUMIFS(DataRegularSeason20242025!$AA$3:$AA$1315,DataRegularSeason20242025!$B$3:$B$1315, "&lt;=" &amp; $A199, DataRegularSeason20242025!$D$3:$D$1315, H$1)+SUMIFS(DataRegularSeason20242025!$AB$3:$AB$1315,DataRegularSeason20242025!$B$3:$B$1315, "&lt;=" &amp; $A199, DataRegularSeason20242025!$E$3:$E$1315, H$1)</f>
        <v>34</v>
      </c>
      <c r="I199" s="2">
        <f>SUMIFS(DataRegularSeason20242025!$AA$3:$AA$1315,DataRegularSeason20242025!$B$3:$B$1315, "&lt;=" &amp; $A199, DataRegularSeason20242025!$D$3:$D$1315, I$1)+SUMIFS(DataRegularSeason20242025!$AB$3:$AB$1315,DataRegularSeason20242025!$B$3:$B$1315, "&lt;=" &amp; $A199, DataRegularSeason20242025!$E$3:$E$1315, I$1)</f>
        <v>57</v>
      </c>
      <c r="J199" s="2">
        <f>SUMIFS(DataRegularSeason20242025!$AA$3:$AA$1315,DataRegularSeason20242025!$B$3:$B$1315, "&lt;=" &amp; $A199, DataRegularSeason20242025!$D$3:$D$1315, J$1)+SUMIFS(DataRegularSeason20242025!$AB$3:$AB$1315,DataRegularSeason20242025!$B$3:$B$1315, "&lt;=" &amp; $A199, DataRegularSeason20242025!$E$3:$E$1315, J$1)</f>
        <v>59</v>
      </c>
      <c r="K199" s="2">
        <f>SUMIFS(DataRegularSeason20242025!$AA$3:$AA$1315,DataRegularSeason20242025!$B$3:$B$1315, "&lt;=" &amp; $A199, DataRegularSeason20242025!$D$3:$D$1315, K$1)+SUMIFS(DataRegularSeason20242025!$AB$3:$AB$1315,DataRegularSeason20242025!$B$3:$B$1315, "&lt;=" &amp; $A199, DataRegularSeason20242025!$E$3:$E$1315, K$1)</f>
        <v>47</v>
      </c>
      <c r="L199" s="2">
        <f>SUMIFS(DataRegularSeason20242025!$AA$3:$AA$1315,DataRegularSeason20242025!$B$3:$B$1315, "&lt;=" &amp; $A199, DataRegularSeason20242025!$D$3:$D$1315, L$1)+SUMIFS(DataRegularSeason20242025!$AB$3:$AB$1315,DataRegularSeason20242025!$B$3:$B$1315, "&lt;=" &amp; $A199, DataRegularSeason20242025!$E$3:$E$1315, L$1)</f>
        <v>61</v>
      </c>
      <c r="M199" s="2">
        <f>SUMIFS(DataRegularSeason20242025!$AA$3:$AA$1315,DataRegularSeason20242025!$B$3:$B$1315, "&lt;=" &amp; $A199, DataRegularSeason20242025!$D$3:$D$1315, M$1)+SUMIFS(DataRegularSeason20242025!$AB$3:$AB$1315,DataRegularSeason20242025!$B$3:$B$1315, "&lt;=" &amp; $A199, DataRegularSeason20242025!$E$3:$E$1315, M$1)</f>
        <v>57</v>
      </c>
      <c r="N199" s="2">
        <f>SUMIFS(DataRegularSeason20242025!$AA$3:$AA$1315,DataRegularSeason20242025!$B$3:$B$1315, "&lt;=" &amp; $A199, DataRegularSeason20242025!$D$3:$D$1315, N$1)+SUMIFS(DataRegularSeason20242025!$AB$3:$AB$1315,DataRegularSeason20242025!$B$3:$B$1315, "&lt;=" &amp; $A199, DataRegularSeason20242025!$E$3:$E$1315, N$1)</f>
        <v>55</v>
      </c>
      <c r="O199" s="2">
        <f>SUMIFS(DataRegularSeason20242025!$AA$3:$AA$1315,DataRegularSeason20242025!$B$3:$B$1315, "&lt;=" &amp; $A199, DataRegularSeason20242025!$D$3:$D$1315, O$1)+SUMIFS(DataRegularSeason20242025!$AB$3:$AB$1315,DataRegularSeason20242025!$B$3:$B$1315, "&lt;=" &amp; $A199, DataRegularSeason20242025!$E$3:$E$1315, O$1)</f>
        <v>60</v>
      </c>
      <c r="P199" s="2">
        <f>SUMIFS(DataRegularSeason20242025!$AA$3:$AA$1315,DataRegularSeason20242025!$B$3:$B$1315, "&lt;=" &amp; $A199, DataRegularSeason20242025!$D$3:$D$1315, P$1)+SUMIFS(DataRegularSeason20242025!$AB$3:$AB$1315,DataRegularSeason20242025!$B$3:$B$1315, "&lt;=" &amp; $A199, DataRegularSeason20242025!$E$3:$E$1315, P$1)</f>
        <v>52</v>
      </c>
      <c r="Q199" s="2">
        <f>SUMIFS(DataRegularSeason20242025!$AA$3:$AA$1315,DataRegularSeason20242025!$B$3:$B$1315, "&lt;=" &amp; $A199, DataRegularSeason20242025!$D$3:$D$1315, Q$1)+SUMIFS(DataRegularSeason20242025!$AB$3:$AB$1315,DataRegularSeason20242025!$B$3:$B$1315, "&lt;=" &amp; $A199, DataRegularSeason20242025!$E$3:$E$1315, Q$1)</f>
        <v>58</v>
      </c>
      <c r="R199" s="2">
        <f>SUMIFS(DataRegularSeason20242025!$AA$3:$AA$1315,DataRegularSeason20242025!$B$3:$B$1315, "&lt;=" &amp; $A199, DataRegularSeason20242025!$D$3:$D$1315, R$1)+SUMIFS(DataRegularSeason20242025!$AB$3:$AB$1315,DataRegularSeason20242025!$B$3:$B$1315, "&lt;=" &amp; $A199, DataRegularSeason20242025!$E$3:$E$1315, R$1)</f>
        <v>41</v>
      </c>
      <c r="S199" s="2">
        <f>SUMIFS(DataRegularSeason20242025!$AA$3:$AA$1315,DataRegularSeason20242025!$B$3:$B$1315, "&lt;=" &amp; $A199, DataRegularSeason20242025!$D$3:$D$1315, S$1)+SUMIFS(DataRegularSeason20242025!$AB$3:$AB$1315,DataRegularSeason20242025!$B$3:$B$1315, "&lt;=" &amp; $A199, DataRegularSeason20242025!$E$3:$E$1315, S$1)</f>
        <v>45</v>
      </c>
      <c r="T199" s="2">
        <f>SUMIFS(DataRegularSeason20242025!$AA$3:$AA$1315,DataRegularSeason20242025!$B$3:$B$1315, "&lt;=" &amp; $A199, DataRegularSeason20242025!$D$3:$D$1315, T$1)+SUMIFS(DataRegularSeason20242025!$AB$3:$AB$1315,DataRegularSeason20242025!$B$3:$B$1315, "&lt;=" &amp; $A199, DataRegularSeason20242025!$E$3:$E$1315, T$1)</f>
        <v>50</v>
      </c>
      <c r="U199" s="2">
        <f>SUMIFS(DataRegularSeason20242025!$AA$3:$AA$1315,DataRegularSeason20242025!$B$3:$B$1315, "&lt;=" &amp; $A199, DataRegularSeason20242025!$D$3:$D$1315, U$1)+SUMIFS(DataRegularSeason20242025!$AB$3:$AB$1315,DataRegularSeason20242025!$B$3:$B$1315, "&lt;=" &amp; $A199, DataRegularSeason20242025!$E$3:$E$1315, U$1)</f>
        <v>52</v>
      </c>
      <c r="V199" s="2">
        <f>SUMIFS(DataRegularSeason20242025!$AA$3:$AA$1315,DataRegularSeason20242025!$B$3:$B$1315, "&lt;=" &amp; $A199, DataRegularSeason20242025!$D$3:$D$1315, V$1)+SUMIFS(DataRegularSeason20242025!$AB$3:$AB$1315,DataRegularSeason20242025!$B$3:$B$1315, "&lt;=" &amp; $A199, DataRegularSeason20242025!$E$3:$E$1315, V$1)</f>
        <v>50</v>
      </c>
      <c r="W199" s="2">
        <f>SUMIFS(DataRegularSeason20242025!$AA$3:$AA$1315,DataRegularSeason20242025!$B$3:$B$1315, "&lt;=" &amp; $A199, DataRegularSeason20242025!$D$3:$D$1315, W$1)+SUMIFS(DataRegularSeason20242025!$AB$3:$AB$1315,DataRegularSeason20242025!$B$3:$B$1315, "&lt;=" &amp; $A199, DataRegularSeason20242025!$E$3:$E$1315, W$1)</f>
        <v>48</v>
      </c>
      <c r="X199" s="2">
        <f>SUMIFS(DataRegularSeason20242025!$AA$3:$AA$1315,DataRegularSeason20242025!$B$3:$B$1315, "&lt;=" &amp; $A199, DataRegularSeason20242025!$D$3:$D$1315, X$1)+SUMIFS(DataRegularSeason20242025!$AB$3:$AB$1315,DataRegularSeason20242025!$B$3:$B$1315, "&lt;=" &amp; $A199, DataRegularSeason20242025!$E$3:$E$1315, X$1)</f>
        <v>45</v>
      </c>
      <c r="Y199" s="2">
        <f>SUMIFS(DataRegularSeason20242025!$AA$3:$AA$1315,DataRegularSeason20242025!$B$3:$B$1315, "&lt;=" &amp; $A199, DataRegularSeason20242025!$D$3:$D$1315, Y$1)+SUMIFS(DataRegularSeason20242025!$AB$3:$AB$1315,DataRegularSeason20242025!$B$3:$B$1315, "&lt;=" &amp; $A199, DataRegularSeason20242025!$E$3:$E$1315, Y$1)</f>
        <v>34</v>
      </c>
      <c r="Z199" s="2">
        <f>SUMIFS(DataRegularSeason20242025!$AA$3:$AA$1315,DataRegularSeason20242025!$B$3:$B$1315, "&lt;=" &amp; $A199, DataRegularSeason20242025!$D$3:$D$1315, Z$1)+SUMIFS(DataRegularSeason20242025!$AB$3:$AB$1315,DataRegularSeason20242025!$B$3:$B$1315, "&lt;=" &amp; $A199, DataRegularSeason20242025!$E$3:$E$1315, Z$1)</f>
        <v>50</v>
      </c>
      <c r="AA199" s="2">
        <f>SUMIFS(DataRegularSeason20242025!$AA$3:$AA$1315,DataRegularSeason20242025!$B$3:$B$1315, "&lt;=" &amp; $A199, DataRegularSeason20242025!$D$3:$D$1315, AA$1)+SUMIFS(DataRegularSeason20242025!$AB$3:$AB$1315,DataRegularSeason20242025!$B$3:$B$1315, "&lt;=" &amp; $A199, DataRegularSeason20242025!$E$3:$E$1315, AA$1)</f>
        <v>53</v>
      </c>
      <c r="AB199" s="2">
        <f>SUMIFS(DataRegularSeason20242025!$AA$3:$AA$1315,DataRegularSeason20242025!$B$3:$B$1315, "&lt;=" &amp; $A199, DataRegularSeason20242025!$D$3:$D$1315, AB$1)+SUMIFS(DataRegularSeason20242025!$AB$3:$AB$1315,DataRegularSeason20242025!$B$3:$B$1315, "&lt;=" &amp; $A199, DataRegularSeason20242025!$E$3:$E$1315, AB$1)</f>
        <v>60</v>
      </c>
      <c r="AC199" s="2">
        <f>SUMIFS(DataRegularSeason20242025!$AA$3:$AA$1315,DataRegularSeason20242025!$B$3:$B$1315, "&lt;=" &amp; $A199, DataRegularSeason20242025!$D$3:$D$1315, AC$1)+SUMIFS(DataRegularSeason20242025!$AB$3:$AB$1315,DataRegularSeason20242025!$B$3:$B$1315, "&lt;=" &amp; $A199, DataRegularSeason20242025!$E$3:$E$1315, AC$1)</f>
        <v>47</v>
      </c>
      <c r="AD199" s="2">
        <f>SUMIFS(DataRegularSeason20242025!$AA$3:$AA$1315,DataRegularSeason20242025!$B$3:$B$1315, "&lt;=" &amp; $A199, DataRegularSeason20242025!$D$3:$D$1315, AD$1)+SUMIFS(DataRegularSeason20242025!$AB$3:$AB$1315,DataRegularSeason20242025!$B$3:$B$1315, "&lt;=" &amp; $A199, DataRegularSeason20242025!$E$3:$E$1315, AD$1)</f>
        <v>50</v>
      </c>
      <c r="AE199" s="2">
        <f>SUMIFS(DataRegularSeason20242025!$AA$3:$AA$1315,DataRegularSeason20242025!$B$3:$B$1315, "&lt;=" &amp; $A199, DataRegularSeason20242025!$D$3:$D$1315, AE$1)+SUMIFS(DataRegularSeason20242025!$AB$3:$AB$1315,DataRegularSeason20242025!$B$3:$B$1315, "&lt;=" &amp; $A199, DataRegularSeason20242025!$E$3:$E$1315, AE$1)</f>
        <v>62</v>
      </c>
      <c r="AF199" s="2">
        <f>SUMIFS(DataRegularSeason20242025!$AA$3:$AA$1315,DataRegularSeason20242025!$B$3:$B$1315, "&lt;=" &amp; $A199, DataRegularSeason20242025!$D$3:$D$1315, AF$1)+SUMIFS(DataRegularSeason20242025!$AB$3:$AB$1315,DataRegularSeason20242025!$B$3:$B$1315, "&lt;=" &amp; $A199, DataRegularSeason20242025!$E$3:$E$1315, AF$1)</f>
        <v>65</v>
      </c>
      <c r="AG199" s="2">
        <f>SUMIFS(DataRegularSeason20242025!$AA$3:$AA$1315,DataRegularSeason20242025!$B$3:$B$1315, "&lt;=" &amp; $A199, DataRegularSeason20242025!$D$3:$D$1315, AG$1)+SUMIFS(DataRegularSeason20242025!$AB$3:$AB$1315,DataRegularSeason20242025!$B$3:$B$1315, "&lt;=" &amp; $A199, DataRegularSeason20242025!$E$3:$E$1315, AG$1)</f>
        <v>67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42</v>
      </c>
      <c r="C200" s="2">
        <f>SUMIFS(DataRegularSeason20242025!$AA$3:$AA$1315,DataRegularSeason20242025!$B$3:$B$1315, "&lt;=" &amp; $A200, DataRegularSeason20242025!$D$3:$D$1315, C$1)+SUMIFS(DataRegularSeason20242025!$AB$3:$AB$1315,DataRegularSeason20242025!$B$3:$B$1315, "&lt;=" &amp; $A200, DataRegularSeason20242025!$E$3:$E$1315, C$1)</f>
        <v>52</v>
      </c>
      <c r="D200" s="2">
        <f>SUMIFS(DataRegularSeason20242025!$AA$3:$AA$1315,DataRegularSeason20242025!$B$3:$B$1315, "&lt;=" &amp; $A200, DataRegularSeason20242025!$D$3:$D$1315, D$1)+SUMIFS(DataRegularSeason20242025!$AB$3:$AB$1315,DataRegularSeason20242025!$B$3:$B$1315, "&lt;=" &amp; $A200, DataRegularSeason20242025!$E$3:$E$1315, D$1)</f>
        <v>39</v>
      </c>
      <c r="E200" s="2">
        <f>SUMIFS(DataRegularSeason20242025!$AA$3:$AA$1315,DataRegularSeason20242025!$B$3:$B$1315, "&lt;=" &amp; $A200, DataRegularSeason20242025!$D$3:$D$1315, E$1)+SUMIFS(DataRegularSeason20242025!$AB$3:$AB$1315,DataRegularSeason20242025!$B$3:$B$1315, "&lt;=" &amp; $A200, DataRegularSeason20242025!$E$3:$E$1315, E$1)</f>
        <v>59</v>
      </c>
      <c r="F200" s="2">
        <f>SUMIFS(DataRegularSeason20242025!$AA$3:$AA$1315,DataRegularSeason20242025!$B$3:$B$1315, "&lt;=" &amp; $A200, DataRegularSeason20242025!$D$3:$D$1315, F$1)+SUMIFS(DataRegularSeason20242025!$AB$3:$AB$1315,DataRegularSeason20242025!$B$3:$B$1315, "&lt;=" &amp; $A200, DataRegularSeason20242025!$E$3:$E$1315, F$1)</f>
        <v>51</v>
      </c>
      <c r="G200" s="2">
        <f>SUMIFS(DataRegularSeason20242025!$AA$3:$AA$1315,DataRegularSeason20242025!$B$3:$B$1315, "&lt;=" &amp; $A200, DataRegularSeason20242025!$D$3:$D$1315, G$1)+SUMIFS(DataRegularSeason20242025!$AB$3:$AB$1315,DataRegularSeason20242025!$B$3:$B$1315, "&lt;=" &amp; $A200, DataRegularSeason20242025!$E$3:$E$1315, G$1)</f>
        <v>51</v>
      </c>
      <c r="H200" s="2">
        <f>SUMIFS(DataRegularSeason20242025!$AA$3:$AA$1315,DataRegularSeason20242025!$B$3:$B$1315, "&lt;=" &amp; $A200, DataRegularSeason20242025!$D$3:$D$1315, H$1)+SUMIFS(DataRegularSeason20242025!$AB$3:$AB$1315,DataRegularSeason20242025!$B$3:$B$1315, "&lt;=" &amp; $A200, DataRegularSeason20242025!$E$3:$E$1315, H$1)</f>
        <v>34</v>
      </c>
      <c r="I200" s="2">
        <f>SUMIFS(DataRegularSeason20242025!$AA$3:$AA$1315,DataRegularSeason20242025!$B$3:$B$1315, "&lt;=" &amp; $A200, DataRegularSeason20242025!$D$3:$D$1315, I$1)+SUMIFS(DataRegularSeason20242025!$AB$3:$AB$1315,DataRegularSeason20242025!$B$3:$B$1315, "&lt;=" &amp; $A200, DataRegularSeason20242025!$E$3:$E$1315, I$1)</f>
        <v>57</v>
      </c>
      <c r="J200" s="2">
        <f>SUMIFS(DataRegularSeason20242025!$AA$3:$AA$1315,DataRegularSeason20242025!$B$3:$B$1315, "&lt;=" &amp; $A200, DataRegularSeason20242025!$D$3:$D$1315, J$1)+SUMIFS(DataRegularSeason20242025!$AB$3:$AB$1315,DataRegularSeason20242025!$B$3:$B$1315, "&lt;=" &amp; $A200, DataRegularSeason20242025!$E$3:$E$1315, J$1)</f>
        <v>59</v>
      </c>
      <c r="K200" s="2">
        <f>SUMIFS(DataRegularSeason20242025!$AA$3:$AA$1315,DataRegularSeason20242025!$B$3:$B$1315, "&lt;=" &amp; $A200, DataRegularSeason20242025!$D$3:$D$1315, K$1)+SUMIFS(DataRegularSeason20242025!$AB$3:$AB$1315,DataRegularSeason20242025!$B$3:$B$1315, "&lt;=" &amp; $A200, DataRegularSeason20242025!$E$3:$E$1315, K$1)</f>
        <v>47</v>
      </c>
      <c r="L200" s="2">
        <f>SUMIFS(DataRegularSeason20242025!$AA$3:$AA$1315,DataRegularSeason20242025!$B$3:$B$1315, "&lt;=" &amp; $A200, DataRegularSeason20242025!$D$3:$D$1315, L$1)+SUMIFS(DataRegularSeason20242025!$AB$3:$AB$1315,DataRegularSeason20242025!$B$3:$B$1315, "&lt;=" &amp; $A200, DataRegularSeason20242025!$E$3:$E$1315, L$1)</f>
        <v>61</v>
      </c>
      <c r="M200" s="2">
        <f>SUMIFS(DataRegularSeason20242025!$AA$3:$AA$1315,DataRegularSeason20242025!$B$3:$B$1315, "&lt;=" &amp; $A200, DataRegularSeason20242025!$D$3:$D$1315, M$1)+SUMIFS(DataRegularSeason20242025!$AB$3:$AB$1315,DataRegularSeason20242025!$B$3:$B$1315, "&lt;=" &amp; $A200, DataRegularSeason20242025!$E$3:$E$1315, M$1)</f>
        <v>57</v>
      </c>
      <c r="N200" s="2">
        <f>SUMIFS(DataRegularSeason20242025!$AA$3:$AA$1315,DataRegularSeason20242025!$B$3:$B$1315, "&lt;=" &amp; $A200, DataRegularSeason20242025!$D$3:$D$1315, N$1)+SUMIFS(DataRegularSeason20242025!$AB$3:$AB$1315,DataRegularSeason20242025!$B$3:$B$1315, "&lt;=" &amp; $A200, DataRegularSeason20242025!$E$3:$E$1315, N$1)</f>
        <v>55</v>
      </c>
      <c r="O200" s="2">
        <f>SUMIFS(DataRegularSeason20242025!$AA$3:$AA$1315,DataRegularSeason20242025!$B$3:$B$1315, "&lt;=" &amp; $A200, DataRegularSeason20242025!$D$3:$D$1315, O$1)+SUMIFS(DataRegularSeason20242025!$AB$3:$AB$1315,DataRegularSeason20242025!$B$3:$B$1315, "&lt;=" &amp; $A200, DataRegularSeason20242025!$E$3:$E$1315, O$1)</f>
        <v>60</v>
      </c>
      <c r="P200" s="2">
        <f>SUMIFS(DataRegularSeason20242025!$AA$3:$AA$1315,DataRegularSeason20242025!$B$3:$B$1315, "&lt;=" &amp; $A200, DataRegularSeason20242025!$D$3:$D$1315, P$1)+SUMIFS(DataRegularSeason20242025!$AB$3:$AB$1315,DataRegularSeason20242025!$B$3:$B$1315, "&lt;=" &amp; $A200, DataRegularSeason20242025!$E$3:$E$1315, P$1)</f>
        <v>52</v>
      </c>
      <c r="Q200" s="2">
        <f>SUMIFS(DataRegularSeason20242025!$AA$3:$AA$1315,DataRegularSeason20242025!$B$3:$B$1315, "&lt;=" &amp; $A200, DataRegularSeason20242025!$D$3:$D$1315, Q$1)+SUMIFS(DataRegularSeason20242025!$AB$3:$AB$1315,DataRegularSeason20242025!$B$3:$B$1315, "&lt;=" &amp; $A200, DataRegularSeason20242025!$E$3:$E$1315, Q$1)</f>
        <v>58</v>
      </c>
      <c r="R200" s="2">
        <f>SUMIFS(DataRegularSeason20242025!$AA$3:$AA$1315,DataRegularSeason20242025!$B$3:$B$1315, "&lt;=" &amp; $A200, DataRegularSeason20242025!$D$3:$D$1315, R$1)+SUMIFS(DataRegularSeason20242025!$AB$3:$AB$1315,DataRegularSeason20242025!$B$3:$B$1315, "&lt;=" &amp; $A200, DataRegularSeason20242025!$E$3:$E$1315, R$1)</f>
        <v>41</v>
      </c>
      <c r="S200" s="2">
        <f>SUMIFS(DataRegularSeason20242025!$AA$3:$AA$1315,DataRegularSeason20242025!$B$3:$B$1315, "&lt;=" &amp; $A200, DataRegularSeason20242025!$D$3:$D$1315, S$1)+SUMIFS(DataRegularSeason20242025!$AB$3:$AB$1315,DataRegularSeason20242025!$B$3:$B$1315, "&lt;=" &amp; $A200, DataRegularSeason20242025!$E$3:$E$1315, S$1)</f>
        <v>45</v>
      </c>
      <c r="T200" s="2">
        <f>SUMIFS(DataRegularSeason20242025!$AA$3:$AA$1315,DataRegularSeason20242025!$B$3:$B$1315, "&lt;=" &amp; $A200, DataRegularSeason20242025!$D$3:$D$1315, T$1)+SUMIFS(DataRegularSeason20242025!$AB$3:$AB$1315,DataRegularSeason20242025!$B$3:$B$1315, "&lt;=" &amp; $A200, DataRegularSeason20242025!$E$3:$E$1315, T$1)</f>
        <v>50</v>
      </c>
      <c r="U200" s="2">
        <f>SUMIFS(DataRegularSeason20242025!$AA$3:$AA$1315,DataRegularSeason20242025!$B$3:$B$1315, "&lt;=" &amp; $A200, DataRegularSeason20242025!$D$3:$D$1315, U$1)+SUMIFS(DataRegularSeason20242025!$AB$3:$AB$1315,DataRegularSeason20242025!$B$3:$B$1315, "&lt;=" &amp; $A200, DataRegularSeason20242025!$E$3:$E$1315, U$1)</f>
        <v>52</v>
      </c>
      <c r="V200" s="2">
        <f>SUMIFS(DataRegularSeason20242025!$AA$3:$AA$1315,DataRegularSeason20242025!$B$3:$B$1315, "&lt;=" &amp; $A200, DataRegularSeason20242025!$D$3:$D$1315, V$1)+SUMIFS(DataRegularSeason20242025!$AB$3:$AB$1315,DataRegularSeason20242025!$B$3:$B$1315, "&lt;=" &amp; $A200, DataRegularSeason20242025!$E$3:$E$1315, V$1)</f>
        <v>50</v>
      </c>
      <c r="W200" s="2">
        <f>SUMIFS(DataRegularSeason20242025!$AA$3:$AA$1315,DataRegularSeason20242025!$B$3:$B$1315, "&lt;=" &amp; $A200, DataRegularSeason20242025!$D$3:$D$1315, W$1)+SUMIFS(DataRegularSeason20242025!$AB$3:$AB$1315,DataRegularSeason20242025!$B$3:$B$1315, "&lt;=" &amp; $A200, DataRegularSeason20242025!$E$3:$E$1315, W$1)</f>
        <v>48</v>
      </c>
      <c r="X200" s="2">
        <f>SUMIFS(DataRegularSeason20242025!$AA$3:$AA$1315,DataRegularSeason20242025!$B$3:$B$1315, "&lt;=" &amp; $A200, DataRegularSeason20242025!$D$3:$D$1315, X$1)+SUMIFS(DataRegularSeason20242025!$AB$3:$AB$1315,DataRegularSeason20242025!$B$3:$B$1315, "&lt;=" &amp; $A200, DataRegularSeason20242025!$E$3:$E$1315, X$1)</f>
        <v>45</v>
      </c>
      <c r="Y200" s="2">
        <f>SUMIFS(DataRegularSeason20242025!$AA$3:$AA$1315,DataRegularSeason20242025!$B$3:$B$1315, "&lt;=" &amp; $A200, DataRegularSeason20242025!$D$3:$D$1315, Y$1)+SUMIFS(DataRegularSeason20242025!$AB$3:$AB$1315,DataRegularSeason20242025!$B$3:$B$1315, "&lt;=" &amp; $A200, DataRegularSeason20242025!$E$3:$E$1315, Y$1)</f>
        <v>34</v>
      </c>
      <c r="Z200" s="2">
        <f>SUMIFS(DataRegularSeason20242025!$AA$3:$AA$1315,DataRegularSeason20242025!$B$3:$B$1315, "&lt;=" &amp; $A200, DataRegularSeason20242025!$D$3:$D$1315, Z$1)+SUMIFS(DataRegularSeason20242025!$AB$3:$AB$1315,DataRegularSeason20242025!$B$3:$B$1315, "&lt;=" &amp; $A200, DataRegularSeason20242025!$E$3:$E$1315, Z$1)</f>
        <v>50</v>
      </c>
      <c r="AA200" s="2">
        <f>SUMIFS(DataRegularSeason20242025!$AA$3:$AA$1315,DataRegularSeason20242025!$B$3:$B$1315, "&lt;=" &amp; $A200, DataRegularSeason20242025!$D$3:$D$1315, AA$1)+SUMIFS(DataRegularSeason20242025!$AB$3:$AB$1315,DataRegularSeason20242025!$B$3:$B$1315, "&lt;=" &amp; $A200, DataRegularSeason20242025!$E$3:$E$1315, AA$1)</f>
        <v>53</v>
      </c>
      <c r="AB200" s="2">
        <f>SUMIFS(DataRegularSeason20242025!$AA$3:$AA$1315,DataRegularSeason20242025!$B$3:$B$1315, "&lt;=" &amp; $A200, DataRegularSeason20242025!$D$3:$D$1315, AB$1)+SUMIFS(DataRegularSeason20242025!$AB$3:$AB$1315,DataRegularSeason20242025!$B$3:$B$1315, "&lt;=" &amp; $A200, DataRegularSeason20242025!$E$3:$E$1315, AB$1)</f>
        <v>60</v>
      </c>
      <c r="AC200" s="2">
        <f>SUMIFS(DataRegularSeason20242025!$AA$3:$AA$1315,DataRegularSeason20242025!$B$3:$B$1315, "&lt;=" &amp; $A200, DataRegularSeason20242025!$D$3:$D$1315, AC$1)+SUMIFS(DataRegularSeason20242025!$AB$3:$AB$1315,DataRegularSeason20242025!$B$3:$B$1315, "&lt;=" &amp; $A200, DataRegularSeason20242025!$E$3:$E$1315, AC$1)</f>
        <v>47</v>
      </c>
      <c r="AD200" s="2">
        <f>SUMIFS(DataRegularSeason20242025!$AA$3:$AA$1315,DataRegularSeason20242025!$B$3:$B$1315, "&lt;=" &amp; $A200, DataRegularSeason20242025!$D$3:$D$1315, AD$1)+SUMIFS(DataRegularSeason20242025!$AB$3:$AB$1315,DataRegularSeason20242025!$B$3:$B$1315, "&lt;=" &amp; $A200, DataRegularSeason20242025!$E$3:$E$1315, AD$1)</f>
        <v>50</v>
      </c>
      <c r="AE200" s="2">
        <f>SUMIFS(DataRegularSeason20242025!$AA$3:$AA$1315,DataRegularSeason20242025!$B$3:$B$1315, "&lt;=" &amp; $A200, DataRegularSeason20242025!$D$3:$D$1315, AE$1)+SUMIFS(DataRegularSeason20242025!$AB$3:$AB$1315,DataRegularSeason20242025!$B$3:$B$1315, "&lt;=" &amp; $A200, DataRegularSeason20242025!$E$3:$E$1315, AE$1)</f>
        <v>62</v>
      </c>
      <c r="AF200" s="2">
        <f>SUMIFS(DataRegularSeason20242025!$AA$3:$AA$1315,DataRegularSeason20242025!$B$3:$B$1315, "&lt;=" &amp; $A200, DataRegularSeason20242025!$D$3:$D$1315, AF$1)+SUMIFS(DataRegularSeason20242025!$AB$3:$AB$1315,DataRegularSeason20242025!$B$3:$B$1315, "&lt;=" &amp; $A200, DataRegularSeason20242025!$E$3:$E$1315, AF$1)</f>
        <v>65</v>
      </c>
      <c r="AG200" s="2">
        <f>SUMIFS(DataRegularSeason20242025!$AA$3:$AA$1315,DataRegularSeason20242025!$B$3:$B$1315, "&lt;=" &amp; $A200, DataRegularSeason20242025!$D$3:$D$1315, AG$1)+SUMIFS(DataRegularSeason20242025!$AB$3:$AB$1315,DataRegularSeason20242025!$B$3:$B$1315, "&lt;=" &amp; $A200, DataRegularSeason20242025!$E$3:$E$1315, AG$1)</f>
        <v>67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42</v>
      </c>
      <c r="C201" s="2">
        <f>SUMIFS(DataRegularSeason20242025!$AA$3:$AA$1315,DataRegularSeason20242025!$B$3:$B$1315, "&lt;=" &amp; $A201, DataRegularSeason20242025!$D$3:$D$1315, C$1)+SUMIFS(DataRegularSeason20242025!$AB$3:$AB$1315,DataRegularSeason20242025!$B$3:$B$1315, "&lt;=" &amp; $A201, DataRegularSeason20242025!$E$3:$E$1315, C$1)</f>
        <v>52</v>
      </c>
      <c r="D201" s="2">
        <f>SUMIFS(DataRegularSeason20242025!$AA$3:$AA$1315,DataRegularSeason20242025!$B$3:$B$1315, "&lt;=" &amp; $A201, DataRegularSeason20242025!$D$3:$D$1315, D$1)+SUMIFS(DataRegularSeason20242025!$AB$3:$AB$1315,DataRegularSeason20242025!$B$3:$B$1315, "&lt;=" &amp; $A201, DataRegularSeason20242025!$E$3:$E$1315, D$1)</f>
        <v>39</v>
      </c>
      <c r="E201" s="2">
        <f>SUMIFS(DataRegularSeason20242025!$AA$3:$AA$1315,DataRegularSeason20242025!$B$3:$B$1315, "&lt;=" &amp; $A201, DataRegularSeason20242025!$D$3:$D$1315, E$1)+SUMIFS(DataRegularSeason20242025!$AB$3:$AB$1315,DataRegularSeason20242025!$B$3:$B$1315, "&lt;=" &amp; $A201, DataRegularSeason20242025!$E$3:$E$1315, E$1)</f>
        <v>59</v>
      </c>
      <c r="F201" s="2">
        <f>SUMIFS(DataRegularSeason20242025!$AA$3:$AA$1315,DataRegularSeason20242025!$B$3:$B$1315, "&lt;=" &amp; $A201, DataRegularSeason20242025!$D$3:$D$1315, F$1)+SUMIFS(DataRegularSeason20242025!$AB$3:$AB$1315,DataRegularSeason20242025!$B$3:$B$1315, "&lt;=" &amp; $A201, DataRegularSeason20242025!$E$3:$E$1315, F$1)</f>
        <v>51</v>
      </c>
      <c r="G201" s="2">
        <f>SUMIFS(DataRegularSeason20242025!$AA$3:$AA$1315,DataRegularSeason20242025!$B$3:$B$1315, "&lt;=" &amp; $A201, DataRegularSeason20242025!$D$3:$D$1315, G$1)+SUMIFS(DataRegularSeason20242025!$AB$3:$AB$1315,DataRegularSeason20242025!$B$3:$B$1315, "&lt;=" &amp; $A201, DataRegularSeason20242025!$E$3:$E$1315, G$1)</f>
        <v>51</v>
      </c>
      <c r="H201" s="2">
        <f>SUMIFS(DataRegularSeason20242025!$AA$3:$AA$1315,DataRegularSeason20242025!$B$3:$B$1315, "&lt;=" &amp; $A201, DataRegularSeason20242025!$D$3:$D$1315, H$1)+SUMIFS(DataRegularSeason20242025!$AB$3:$AB$1315,DataRegularSeason20242025!$B$3:$B$1315, "&lt;=" &amp; $A201, DataRegularSeason20242025!$E$3:$E$1315, H$1)</f>
        <v>34</v>
      </c>
      <c r="I201" s="2">
        <f>SUMIFS(DataRegularSeason20242025!$AA$3:$AA$1315,DataRegularSeason20242025!$B$3:$B$1315, "&lt;=" &amp; $A201, DataRegularSeason20242025!$D$3:$D$1315, I$1)+SUMIFS(DataRegularSeason20242025!$AB$3:$AB$1315,DataRegularSeason20242025!$B$3:$B$1315, "&lt;=" &amp; $A201, DataRegularSeason20242025!$E$3:$E$1315, I$1)</f>
        <v>57</v>
      </c>
      <c r="J201" s="2">
        <f>SUMIFS(DataRegularSeason20242025!$AA$3:$AA$1315,DataRegularSeason20242025!$B$3:$B$1315, "&lt;=" &amp; $A201, DataRegularSeason20242025!$D$3:$D$1315, J$1)+SUMIFS(DataRegularSeason20242025!$AB$3:$AB$1315,DataRegularSeason20242025!$B$3:$B$1315, "&lt;=" &amp; $A201, DataRegularSeason20242025!$E$3:$E$1315, J$1)</f>
        <v>59</v>
      </c>
      <c r="K201" s="2">
        <f>SUMIFS(DataRegularSeason20242025!$AA$3:$AA$1315,DataRegularSeason20242025!$B$3:$B$1315, "&lt;=" &amp; $A201, DataRegularSeason20242025!$D$3:$D$1315, K$1)+SUMIFS(DataRegularSeason20242025!$AB$3:$AB$1315,DataRegularSeason20242025!$B$3:$B$1315, "&lt;=" &amp; $A201, DataRegularSeason20242025!$E$3:$E$1315, K$1)</f>
        <v>47</v>
      </c>
      <c r="L201" s="2">
        <f>SUMIFS(DataRegularSeason20242025!$AA$3:$AA$1315,DataRegularSeason20242025!$B$3:$B$1315, "&lt;=" &amp; $A201, DataRegularSeason20242025!$D$3:$D$1315, L$1)+SUMIFS(DataRegularSeason20242025!$AB$3:$AB$1315,DataRegularSeason20242025!$B$3:$B$1315, "&lt;=" &amp; $A201, DataRegularSeason20242025!$E$3:$E$1315, L$1)</f>
        <v>61</v>
      </c>
      <c r="M201" s="2">
        <f>SUMIFS(DataRegularSeason20242025!$AA$3:$AA$1315,DataRegularSeason20242025!$B$3:$B$1315, "&lt;=" &amp; $A201, DataRegularSeason20242025!$D$3:$D$1315, M$1)+SUMIFS(DataRegularSeason20242025!$AB$3:$AB$1315,DataRegularSeason20242025!$B$3:$B$1315, "&lt;=" &amp; $A201, DataRegularSeason20242025!$E$3:$E$1315, M$1)</f>
        <v>57</v>
      </c>
      <c r="N201" s="2">
        <f>SUMIFS(DataRegularSeason20242025!$AA$3:$AA$1315,DataRegularSeason20242025!$B$3:$B$1315, "&lt;=" &amp; $A201, DataRegularSeason20242025!$D$3:$D$1315, N$1)+SUMIFS(DataRegularSeason20242025!$AB$3:$AB$1315,DataRegularSeason20242025!$B$3:$B$1315, "&lt;=" &amp; $A201, DataRegularSeason20242025!$E$3:$E$1315, N$1)</f>
        <v>55</v>
      </c>
      <c r="O201" s="2">
        <f>SUMIFS(DataRegularSeason20242025!$AA$3:$AA$1315,DataRegularSeason20242025!$B$3:$B$1315, "&lt;=" &amp; $A201, DataRegularSeason20242025!$D$3:$D$1315, O$1)+SUMIFS(DataRegularSeason20242025!$AB$3:$AB$1315,DataRegularSeason20242025!$B$3:$B$1315, "&lt;=" &amp; $A201, DataRegularSeason20242025!$E$3:$E$1315, O$1)</f>
        <v>60</v>
      </c>
      <c r="P201" s="2">
        <f>SUMIFS(DataRegularSeason20242025!$AA$3:$AA$1315,DataRegularSeason20242025!$B$3:$B$1315, "&lt;=" &amp; $A201, DataRegularSeason20242025!$D$3:$D$1315, P$1)+SUMIFS(DataRegularSeason20242025!$AB$3:$AB$1315,DataRegularSeason20242025!$B$3:$B$1315, "&lt;=" &amp; $A201, DataRegularSeason20242025!$E$3:$E$1315, P$1)</f>
        <v>52</v>
      </c>
      <c r="Q201" s="2">
        <f>SUMIFS(DataRegularSeason20242025!$AA$3:$AA$1315,DataRegularSeason20242025!$B$3:$B$1315, "&lt;=" &amp; $A201, DataRegularSeason20242025!$D$3:$D$1315, Q$1)+SUMIFS(DataRegularSeason20242025!$AB$3:$AB$1315,DataRegularSeason20242025!$B$3:$B$1315, "&lt;=" &amp; $A201, DataRegularSeason20242025!$E$3:$E$1315, Q$1)</f>
        <v>58</v>
      </c>
      <c r="R201" s="2">
        <f>SUMIFS(DataRegularSeason20242025!$AA$3:$AA$1315,DataRegularSeason20242025!$B$3:$B$1315, "&lt;=" &amp; $A201, DataRegularSeason20242025!$D$3:$D$1315, R$1)+SUMIFS(DataRegularSeason20242025!$AB$3:$AB$1315,DataRegularSeason20242025!$B$3:$B$1315, "&lt;=" &amp; $A201, DataRegularSeason20242025!$E$3:$E$1315, R$1)</f>
        <v>41</v>
      </c>
      <c r="S201" s="2">
        <f>SUMIFS(DataRegularSeason20242025!$AA$3:$AA$1315,DataRegularSeason20242025!$B$3:$B$1315, "&lt;=" &amp; $A201, DataRegularSeason20242025!$D$3:$D$1315, S$1)+SUMIFS(DataRegularSeason20242025!$AB$3:$AB$1315,DataRegularSeason20242025!$B$3:$B$1315, "&lt;=" &amp; $A201, DataRegularSeason20242025!$E$3:$E$1315, S$1)</f>
        <v>45</v>
      </c>
      <c r="T201" s="2">
        <f>SUMIFS(DataRegularSeason20242025!$AA$3:$AA$1315,DataRegularSeason20242025!$B$3:$B$1315, "&lt;=" &amp; $A201, DataRegularSeason20242025!$D$3:$D$1315, T$1)+SUMIFS(DataRegularSeason20242025!$AB$3:$AB$1315,DataRegularSeason20242025!$B$3:$B$1315, "&lt;=" &amp; $A201, DataRegularSeason20242025!$E$3:$E$1315, T$1)</f>
        <v>50</v>
      </c>
      <c r="U201" s="2">
        <f>SUMIFS(DataRegularSeason20242025!$AA$3:$AA$1315,DataRegularSeason20242025!$B$3:$B$1315, "&lt;=" &amp; $A201, DataRegularSeason20242025!$D$3:$D$1315, U$1)+SUMIFS(DataRegularSeason20242025!$AB$3:$AB$1315,DataRegularSeason20242025!$B$3:$B$1315, "&lt;=" &amp; $A201, DataRegularSeason20242025!$E$3:$E$1315, U$1)</f>
        <v>52</v>
      </c>
      <c r="V201" s="2">
        <f>SUMIFS(DataRegularSeason20242025!$AA$3:$AA$1315,DataRegularSeason20242025!$B$3:$B$1315, "&lt;=" &amp; $A201, DataRegularSeason20242025!$D$3:$D$1315, V$1)+SUMIFS(DataRegularSeason20242025!$AB$3:$AB$1315,DataRegularSeason20242025!$B$3:$B$1315, "&lt;=" &amp; $A201, DataRegularSeason20242025!$E$3:$E$1315, V$1)</f>
        <v>50</v>
      </c>
      <c r="W201" s="2">
        <f>SUMIFS(DataRegularSeason20242025!$AA$3:$AA$1315,DataRegularSeason20242025!$B$3:$B$1315, "&lt;=" &amp; $A201, DataRegularSeason20242025!$D$3:$D$1315, W$1)+SUMIFS(DataRegularSeason20242025!$AB$3:$AB$1315,DataRegularSeason20242025!$B$3:$B$1315, "&lt;=" &amp; $A201, DataRegularSeason20242025!$E$3:$E$1315, W$1)</f>
        <v>48</v>
      </c>
      <c r="X201" s="2">
        <f>SUMIFS(DataRegularSeason20242025!$AA$3:$AA$1315,DataRegularSeason20242025!$B$3:$B$1315, "&lt;=" &amp; $A201, DataRegularSeason20242025!$D$3:$D$1315, X$1)+SUMIFS(DataRegularSeason20242025!$AB$3:$AB$1315,DataRegularSeason20242025!$B$3:$B$1315, "&lt;=" &amp; $A201, DataRegularSeason20242025!$E$3:$E$1315, X$1)</f>
        <v>45</v>
      </c>
      <c r="Y201" s="2">
        <f>SUMIFS(DataRegularSeason20242025!$AA$3:$AA$1315,DataRegularSeason20242025!$B$3:$B$1315, "&lt;=" &amp; $A201, DataRegularSeason20242025!$D$3:$D$1315, Y$1)+SUMIFS(DataRegularSeason20242025!$AB$3:$AB$1315,DataRegularSeason20242025!$B$3:$B$1315, "&lt;=" &amp; $A201, DataRegularSeason20242025!$E$3:$E$1315, Y$1)</f>
        <v>34</v>
      </c>
      <c r="Z201" s="2">
        <f>SUMIFS(DataRegularSeason20242025!$AA$3:$AA$1315,DataRegularSeason20242025!$B$3:$B$1315, "&lt;=" &amp; $A201, DataRegularSeason20242025!$D$3:$D$1315, Z$1)+SUMIFS(DataRegularSeason20242025!$AB$3:$AB$1315,DataRegularSeason20242025!$B$3:$B$1315, "&lt;=" &amp; $A201, DataRegularSeason20242025!$E$3:$E$1315, Z$1)</f>
        <v>50</v>
      </c>
      <c r="AA201" s="2">
        <f>SUMIFS(DataRegularSeason20242025!$AA$3:$AA$1315,DataRegularSeason20242025!$B$3:$B$1315, "&lt;=" &amp; $A201, DataRegularSeason20242025!$D$3:$D$1315, AA$1)+SUMIFS(DataRegularSeason20242025!$AB$3:$AB$1315,DataRegularSeason20242025!$B$3:$B$1315, "&lt;=" &amp; $A201, DataRegularSeason20242025!$E$3:$E$1315, AA$1)</f>
        <v>53</v>
      </c>
      <c r="AB201" s="2">
        <f>SUMIFS(DataRegularSeason20242025!$AA$3:$AA$1315,DataRegularSeason20242025!$B$3:$B$1315, "&lt;=" &amp; $A201, DataRegularSeason20242025!$D$3:$D$1315, AB$1)+SUMIFS(DataRegularSeason20242025!$AB$3:$AB$1315,DataRegularSeason20242025!$B$3:$B$1315, "&lt;=" &amp; $A201, DataRegularSeason20242025!$E$3:$E$1315, AB$1)</f>
        <v>60</v>
      </c>
      <c r="AC201" s="2">
        <f>SUMIFS(DataRegularSeason20242025!$AA$3:$AA$1315,DataRegularSeason20242025!$B$3:$B$1315, "&lt;=" &amp; $A201, DataRegularSeason20242025!$D$3:$D$1315, AC$1)+SUMIFS(DataRegularSeason20242025!$AB$3:$AB$1315,DataRegularSeason20242025!$B$3:$B$1315, "&lt;=" &amp; $A201, DataRegularSeason20242025!$E$3:$E$1315, AC$1)</f>
        <v>47</v>
      </c>
      <c r="AD201" s="2">
        <f>SUMIFS(DataRegularSeason20242025!$AA$3:$AA$1315,DataRegularSeason20242025!$B$3:$B$1315, "&lt;=" &amp; $A201, DataRegularSeason20242025!$D$3:$D$1315, AD$1)+SUMIFS(DataRegularSeason20242025!$AB$3:$AB$1315,DataRegularSeason20242025!$B$3:$B$1315, "&lt;=" &amp; $A201, DataRegularSeason20242025!$E$3:$E$1315, AD$1)</f>
        <v>50</v>
      </c>
      <c r="AE201" s="2">
        <f>SUMIFS(DataRegularSeason20242025!$AA$3:$AA$1315,DataRegularSeason20242025!$B$3:$B$1315, "&lt;=" &amp; $A201, DataRegularSeason20242025!$D$3:$D$1315, AE$1)+SUMIFS(DataRegularSeason20242025!$AB$3:$AB$1315,DataRegularSeason20242025!$B$3:$B$1315, "&lt;=" &amp; $A201, DataRegularSeason20242025!$E$3:$E$1315, AE$1)</f>
        <v>62</v>
      </c>
      <c r="AF201" s="2">
        <f>SUMIFS(DataRegularSeason20242025!$AA$3:$AA$1315,DataRegularSeason20242025!$B$3:$B$1315, "&lt;=" &amp; $A201, DataRegularSeason20242025!$D$3:$D$1315, AF$1)+SUMIFS(DataRegularSeason20242025!$AB$3:$AB$1315,DataRegularSeason20242025!$B$3:$B$1315, "&lt;=" &amp; $A201, DataRegularSeason20242025!$E$3:$E$1315, AF$1)</f>
        <v>65</v>
      </c>
      <c r="AG201" s="2">
        <f>SUMIFS(DataRegularSeason20242025!$AA$3:$AA$1315,DataRegularSeason20242025!$B$3:$B$1315, "&lt;=" &amp; $A201, DataRegularSeason20242025!$D$3:$D$1315, AG$1)+SUMIFS(DataRegularSeason20242025!$AB$3:$AB$1315,DataRegularSeason20242025!$B$3:$B$1315, "&lt;=" &amp; $A201, DataRegularSeason20242025!$E$3:$E$1315, AG$1)</f>
        <v>67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K1" activePane="topRight" state="frozen"/>
      <selection pane="topRight" activeCell="DF1" sqref="DF1"/>
    </sheetView>
  </sheetViews>
  <sheetFormatPr defaultColWidth="2.7109375" defaultRowHeight="15" x14ac:dyDescent="0.25"/>
  <cols>
    <col min="1" max="1" width="5.140625" bestFit="1" customWidth="1"/>
  </cols>
  <sheetData>
    <row r="1" spans="1:275" s="27" customFormat="1" ht="66.75" customHeight="1" x14ac:dyDescent="0.25">
      <c r="A1" s="27" t="s">
        <v>1757</v>
      </c>
      <c r="B1" s="27" t="s">
        <v>1758</v>
      </c>
      <c r="C1" s="27" t="s">
        <v>1759</v>
      </c>
      <c r="D1" s="28" t="s">
        <v>1485</v>
      </c>
      <c r="E1" s="28" t="s">
        <v>1486</v>
      </c>
      <c r="F1" s="28" t="s">
        <v>1487</v>
      </c>
      <c r="G1" s="28" t="s">
        <v>1488</v>
      </c>
      <c r="H1" s="28" t="s">
        <v>1489</v>
      </c>
      <c r="I1" s="28" t="s">
        <v>1490</v>
      </c>
      <c r="J1" s="28" t="s">
        <v>1491</v>
      </c>
      <c r="K1" s="28" t="s">
        <v>1492</v>
      </c>
      <c r="L1" s="28" t="s">
        <v>1493</v>
      </c>
      <c r="M1" s="28" t="s">
        <v>1494</v>
      </c>
      <c r="N1" s="28" t="s">
        <v>1495</v>
      </c>
      <c r="O1" s="28" t="s">
        <v>1496</v>
      </c>
      <c r="P1" s="28" t="s">
        <v>1497</v>
      </c>
      <c r="Q1" s="28" t="s">
        <v>1498</v>
      </c>
      <c r="R1" s="28" t="s">
        <v>1499</v>
      </c>
      <c r="S1" s="28" t="s">
        <v>1500</v>
      </c>
      <c r="T1" s="28" t="s">
        <v>1501</v>
      </c>
      <c r="U1" s="28" t="s">
        <v>1502</v>
      </c>
      <c r="V1" s="28" t="s">
        <v>1503</v>
      </c>
      <c r="W1" s="28" t="s">
        <v>1504</v>
      </c>
      <c r="X1" s="28" t="s">
        <v>1505</v>
      </c>
      <c r="Y1" s="28" t="s">
        <v>1506</v>
      </c>
      <c r="Z1" s="28" t="s">
        <v>1507</v>
      </c>
      <c r="AA1" s="28" t="s">
        <v>1508</v>
      </c>
      <c r="AB1" s="28" t="s">
        <v>1509</v>
      </c>
      <c r="AC1" s="28" t="s">
        <v>1510</v>
      </c>
      <c r="AD1" s="28" t="s">
        <v>1511</v>
      </c>
      <c r="AE1" s="28" t="s">
        <v>1512</v>
      </c>
      <c r="AF1" s="28" t="s">
        <v>1513</v>
      </c>
      <c r="AG1" s="28" t="s">
        <v>1514</v>
      </c>
      <c r="AH1" s="28" t="s">
        <v>1515</v>
      </c>
      <c r="AI1" s="28" t="s">
        <v>1516</v>
      </c>
      <c r="AJ1" s="28" t="s">
        <v>1517</v>
      </c>
      <c r="AK1" s="28" t="s">
        <v>1518</v>
      </c>
      <c r="AL1" s="28" t="s">
        <v>1519</v>
      </c>
      <c r="AM1" s="28" t="s">
        <v>1520</v>
      </c>
      <c r="AN1" s="28" t="s">
        <v>1521</v>
      </c>
      <c r="AO1" s="28" t="s">
        <v>1522</v>
      </c>
      <c r="AP1" s="28" t="s">
        <v>1523</v>
      </c>
      <c r="AQ1" s="28" t="s">
        <v>1524</v>
      </c>
      <c r="AR1" s="28" t="s">
        <v>1525</v>
      </c>
      <c r="AS1" s="28" t="s">
        <v>1526</v>
      </c>
      <c r="AT1" s="28" t="s">
        <v>1527</v>
      </c>
      <c r="AU1" s="28" t="s">
        <v>1528</v>
      </c>
      <c r="AV1" s="28" t="s">
        <v>1529</v>
      </c>
      <c r="AW1" s="28" t="s">
        <v>1530</v>
      </c>
      <c r="AX1" s="28" t="s">
        <v>1531</v>
      </c>
      <c r="AY1" s="28" t="s">
        <v>1532</v>
      </c>
      <c r="AZ1" s="28" t="s">
        <v>1533</v>
      </c>
      <c r="BA1" s="28" t="s">
        <v>1534</v>
      </c>
      <c r="BB1" s="28" t="s">
        <v>1535</v>
      </c>
      <c r="BC1" s="28" t="s">
        <v>1536</v>
      </c>
      <c r="BD1" s="28" t="s">
        <v>1537</v>
      </c>
      <c r="BE1" s="28" t="s">
        <v>1538</v>
      </c>
      <c r="BF1" s="28" t="s">
        <v>1539</v>
      </c>
      <c r="BG1" s="28" t="s">
        <v>1540</v>
      </c>
      <c r="BH1" s="28" t="s">
        <v>1541</v>
      </c>
      <c r="BI1" s="28" t="s">
        <v>1542</v>
      </c>
      <c r="BJ1" s="28" t="s">
        <v>1543</v>
      </c>
      <c r="BK1" s="28" t="s">
        <v>1544</v>
      </c>
      <c r="BL1" s="28" t="s">
        <v>1545</v>
      </c>
      <c r="BM1" s="28" t="s">
        <v>1546</v>
      </c>
      <c r="BN1" s="28" t="s">
        <v>1547</v>
      </c>
      <c r="BO1" s="28" t="s">
        <v>1548</v>
      </c>
      <c r="BP1" s="28" t="s">
        <v>1549</v>
      </c>
      <c r="BQ1" s="28" t="s">
        <v>1550</v>
      </c>
      <c r="BR1" s="28" t="s">
        <v>1551</v>
      </c>
      <c r="BS1" s="28" t="s">
        <v>1552</v>
      </c>
      <c r="BT1" s="28" t="s">
        <v>1553</v>
      </c>
      <c r="BU1" s="28" t="s">
        <v>1554</v>
      </c>
      <c r="BV1" s="28" t="s">
        <v>1555</v>
      </c>
      <c r="BW1" s="28" t="s">
        <v>1556</v>
      </c>
      <c r="BX1" s="28" t="s">
        <v>1557</v>
      </c>
      <c r="BY1" s="28" t="s">
        <v>1558</v>
      </c>
      <c r="BZ1" s="28" t="s">
        <v>1559</v>
      </c>
      <c r="CA1" s="28" t="s">
        <v>1560</v>
      </c>
      <c r="CB1" s="28" t="s">
        <v>1561</v>
      </c>
      <c r="CC1" s="28" t="s">
        <v>1562</v>
      </c>
      <c r="CD1" s="28" t="s">
        <v>1563</v>
      </c>
      <c r="CE1" s="28" t="s">
        <v>1564</v>
      </c>
      <c r="CF1" s="28" t="s">
        <v>1565</v>
      </c>
      <c r="CG1" s="28" t="s">
        <v>1566</v>
      </c>
      <c r="CH1" s="28" t="s">
        <v>1567</v>
      </c>
      <c r="CI1" s="28" t="s">
        <v>1568</v>
      </c>
      <c r="CJ1" s="28" t="s">
        <v>1569</v>
      </c>
      <c r="CK1" s="28" t="s">
        <v>1570</v>
      </c>
      <c r="CL1" s="28" t="s">
        <v>1571</v>
      </c>
      <c r="CM1" s="28" t="s">
        <v>1572</v>
      </c>
      <c r="CN1" s="28" t="s">
        <v>1573</v>
      </c>
      <c r="CO1" s="28" t="s">
        <v>1574</v>
      </c>
      <c r="CP1" s="28" t="s">
        <v>1575</v>
      </c>
      <c r="CQ1" s="28" t="s">
        <v>1576</v>
      </c>
      <c r="CR1" s="28" t="s">
        <v>1577</v>
      </c>
      <c r="CS1" s="28" t="s">
        <v>1578</v>
      </c>
      <c r="CT1" s="28" t="s">
        <v>1579</v>
      </c>
      <c r="CU1" s="28" t="s">
        <v>1580</v>
      </c>
      <c r="CV1" s="28" t="s">
        <v>1581</v>
      </c>
      <c r="CW1" s="28" t="s">
        <v>1582</v>
      </c>
      <c r="CX1" s="28" t="s">
        <v>1583</v>
      </c>
      <c r="CY1" s="28" t="s">
        <v>1584</v>
      </c>
      <c r="CZ1" s="28" t="s">
        <v>1585</v>
      </c>
      <c r="DA1" s="28" t="s">
        <v>1586</v>
      </c>
      <c r="DB1" s="28" t="s">
        <v>1587</v>
      </c>
      <c r="DC1" s="28" t="s">
        <v>1588</v>
      </c>
      <c r="DD1" s="28" t="s">
        <v>1589</v>
      </c>
      <c r="DE1" s="28" t="s">
        <v>1590</v>
      </c>
      <c r="DF1" s="28" t="s">
        <v>1591</v>
      </c>
      <c r="DG1" s="28" t="s">
        <v>1592</v>
      </c>
      <c r="DH1" s="28" t="s">
        <v>1593</v>
      </c>
      <c r="DI1" s="28" t="s">
        <v>1594</v>
      </c>
      <c r="DJ1" s="28" t="s">
        <v>1595</v>
      </c>
      <c r="DK1" s="28" t="s">
        <v>1596</v>
      </c>
      <c r="DL1" s="28" t="s">
        <v>1597</v>
      </c>
      <c r="DM1" s="28" t="s">
        <v>1598</v>
      </c>
      <c r="DN1" s="28" t="s">
        <v>1599</v>
      </c>
      <c r="DO1" s="28" t="s">
        <v>1600</v>
      </c>
      <c r="DP1" s="28" t="s">
        <v>1601</v>
      </c>
      <c r="DQ1" s="28" t="s">
        <v>1602</v>
      </c>
      <c r="DR1" s="28" t="s">
        <v>1603</v>
      </c>
      <c r="DS1" s="28" t="s">
        <v>1604</v>
      </c>
      <c r="DT1" s="28" t="s">
        <v>1605</v>
      </c>
      <c r="DU1" s="28" t="s">
        <v>1606</v>
      </c>
      <c r="DV1" s="28" t="s">
        <v>1607</v>
      </c>
      <c r="DW1" s="28" t="s">
        <v>1608</v>
      </c>
      <c r="DX1" s="28" t="s">
        <v>1609</v>
      </c>
      <c r="DY1" s="28" t="s">
        <v>1610</v>
      </c>
      <c r="DZ1" s="28" t="s">
        <v>1611</v>
      </c>
      <c r="EA1" s="28" t="s">
        <v>1612</v>
      </c>
      <c r="EB1" s="28" t="s">
        <v>1613</v>
      </c>
      <c r="EC1" s="28" t="s">
        <v>1614</v>
      </c>
      <c r="ED1" s="28" t="s">
        <v>1615</v>
      </c>
      <c r="EE1" s="28" t="s">
        <v>1616</v>
      </c>
      <c r="EF1" s="28" t="s">
        <v>1617</v>
      </c>
      <c r="EG1" s="28" t="s">
        <v>1618</v>
      </c>
      <c r="EH1" s="28" t="s">
        <v>1619</v>
      </c>
      <c r="EI1" s="28" t="s">
        <v>1620</v>
      </c>
      <c r="EJ1" s="28" t="s">
        <v>1621</v>
      </c>
      <c r="EK1" s="28" t="s">
        <v>1622</v>
      </c>
      <c r="EL1" s="28" t="s">
        <v>1623</v>
      </c>
      <c r="EM1" s="28" t="s">
        <v>1624</v>
      </c>
      <c r="EN1" s="28" t="s">
        <v>1625</v>
      </c>
      <c r="EO1" s="28" t="s">
        <v>1626</v>
      </c>
      <c r="EP1" s="28" t="s">
        <v>1627</v>
      </c>
      <c r="EQ1" s="28" t="s">
        <v>1628</v>
      </c>
      <c r="ER1" s="28" t="s">
        <v>1629</v>
      </c>
      <c r="ES1" s="28" t="s">
        <v>1630</v>
      </c>
      <c r="ET1" s="28" t="s">
        <v>1631</v>
      </c>
      <c r="EU1" s="28" t="s">
        <v>1632</v>
      </c>
      <c r="EV1" s="28" t="s">
        <v>1633</v>
      </c>
      <c r="EW1" s="28" t="s">
        <v>1634</v>
      </c>
      <c r="EX1" s="28" t="s">
        <v>1635</v>
      </c>
      <c r="EY1" s="28" t="s">
        <v>1636</v>
      </c>
      <c r="EZ1" s="28" t="s">
        <v>1637</v>
      </c>
      <c r="FA1" s="28" t="s">
        <v>1638</v>
      </c>
      <c r="FB1" s="28" t="s">
        <v>1639</v>
      </c>
      <c r="FC1" s="28" t="s">
        <v>1640</v>
      </c>
      <c r="FD1" s="28" t="s">
        <v>1641</v>
      </c>
      <c r="FE1" s="28" t="s">
        <v>1642</v>
      </c>
      <c r="FF1" s="28" t="s">
        <v>1643</v>
      </c>
      <c r="FG1" s="28" t="s">
        <v>1644</v>
      </c>
      <c r="FH1" s="28" t="s">
        <v>1645</v>
      </c>
      <c r="FI1" s="28" t="s">
        <v>1646</v>
      </c>
      <c r="FJ1" s="28" t="s">
        <v>1647</v>
      </c>
      <c r="FK1" s="28" t="s">
        <v>1648</v>
      </c>
      <c r="FL1" s="28" t="s">
        <v>1649</v>
      </c>
      <c r="FM1" s="28" t="s">
        <v>1650</v>
      </c>
      <c r="FN1" s="28" t="s">
        <v>1651</v>
      </c>
      <c r="FO1" s="28" t="s">
        <v>1652</v>
      </c>
      <c r="FP1" s="28" t="s">
        <v>1653</v>
      </c>
      <c r="FQ1" s="28" t="s">
        <v>1654</v>
      </c>
      <c r="FR1" s="28" t="s">
        <v>1655</v>
      </c>
      <c r="FS1" s="28" t="s">
        <v>1656</v>
      </c>
      <c r="FT1" s="28" t="s">
        <v>1657</v>
      </c>
      <c r="FU1" s="28" t="s">
        <v>1658</v>
      </c>
      <c r="FV1" s="28" t="s">
        <v>1659</v>
      </c>
      <c r="FW1" s="28" t="s">
        <v>1660</v>
      </c>
      <c r="FX1" s="28" t="s">
        <v>1661</v>
      </c>
      <c r="FY1" s="28" t="s">
        <v>1662</v>
      </c>
      <c r="FZ1" s="28" t="s">
        <v>1663</v>
      </c>
      <c r="GA1" s="28" t="s">
        <v>1664</v>
      </c>
      <c r="GB1" s="28" t="s">
        <v>1665</v>
      </c>
      <c r="GC1" s="28" t="s">
        <v>1666</v>
      </c>
      <c r="GD1" s="28" t="s">
        <v>1667</v>
      </c>
      <c r="GE1" s="28" t="s">
        <v>1668</v>
      </c>
      <c r="GF1" s="28" t="s">
        <v>1669</v>
      </c>
      <c r="GG1" s="28" t="s">
        <v>1670</v>
      </c>
      <c r="GH1" s="28" t="s">
        <v>1671</v>
      </c>
      <c r="GI1" s="28" t="s">
        <v>1672</v>
      </c>
      <c r="GJ1" s="28" t="s">
        <v>1673</v>
      </c>
      <c r="GK1" s="28" t="s">
        <v>1674</v>
      </c>
      <c r="GL1" s="28" t="s">
        <v>1675</v>
      </c>
      <c r="GM1" s="28" t="s">
        <v>1676</v>
      </c>
      <c r="GN1" s="28" t="s">
        <v>1677</v>
      </c>
      <c r="GO1" s="28" t="s">
        <v>1678</v>
      </c>
      <c r="GP1" s="28" t="s">
        <v>1679</v>
      </c>
      <c r="GQ1" s="28" t="s">
        <v>1680</v>
      </c>
      <c r="GR1" s="28" t="s">
        <v>1681</v>
      </c>
      <c r="GS1" s="28" t="s">
        <v>1682</v>
      </c>
      <c r="GT1" s="28" t="s">
        <v>1683</v>
      </c>
      <c r="GU1" s="28" t="s">
        <v>1684</v>
      </c>
      <c r="GV1" s="28" t="s">
        <v>1685</v>
      </c>
      <c r="GW1" s="28" t="s">
        <v>1686</v>
      </c>
      <c r="GX1" s="28" t="s">
        <v>1687</v>
      </c>
      <c r="GY1" s="28" t="s">
        <v>1688</v>
      </c>
      <c r="GZ1" s="28" t="s">
        <v>1689</v>
      </c>
      <c r="HA1" s="28" t="s">
        <v>1690</v>
      </c>
      <c r="HB1" s="28" t="s">
        <v>1691</v>
      </c>
      <c r="HC1" s="28" t="s">
        <v>1692</v>
      </c>
      <c r="HD1" s="28" t="s">
        <v>1693</v>
      </c>
      <c r="HE1" s="28" t="s">
        <v>1694</v>
      </c>
      <c r="HF1" s="28" t="s">
        <v>1695</v>
      </c>
      <c r="HG1" s="28" t="s">
        <v>1696</v>
      </c>
      <c r="HH1" s="28" t="s">
        <v>1697</v>
      </c>
      <c r="HI1" s="28" t="s">
        <v>1698</v>
      </c>
      <c r="HJ1" s="28" t="s">
        <v>1699</v>
      </c>
      <c r="HK1" s="28" t="s">
        <v>1700</v>
      </c>
      <c r="HL1" s="28" t="s">
        <v>1701</v>
      </c>
      <c r="HM1" s="28" t="s">
        <v>1702</v>
      </c>
      <c r="HN1" s="28" t="s">
        <v>1703</v>
      </c>
      <c r="HO1" s="28" t="s">
        <v>1704</v>
      </c>
      <c r="HP1" s="28" t="s">
        <v>1705</v>
      </c>
      <c r="HQ1" s="28" t="s">
        <v>1706</v>
      </c>
      <c r="HR1" s="28" t="s">
        <v>1707</v>
      </c>
      <c r="HS1" s="28" t="s">
        <v>1708</v>
      </c>
      <c r="HT1" s="28" t="s">
        <v>1709</v>
      </c>
      <c r="HU1" s="28" t="s">
        <v>1710</v>
      </c>
      <c r="HV1" s="28" t="s">
        <v>1711</v>
      </c>
      <c r="HW1" s="28" t="s">
        <v>1712</v>
      </c>
      <c r="HX1" s="28" t="s">
        <v>1713</v>
      </c>
      <c r="HY1" s="28" t="s">
        <v>1714</v>
      </c>
      <c r="HZ1" s="28" t="s">
        <v>1715</v>
      </c>
      <c r="IA1" s="28" t="s">
        <v>1716</v>
      </c>
      <c r="IB1" s="28" t="s">
        <v>1717</v>
      </c>
      <c r="IC1" s="28" t="s">
        <v>1718</v>
      </c>
      <c r="ID1" s="28" t="s">
        <v>1719</v>
      </c>
      <c r="IE1" s="28" t="s">
        <v>1720</v>
      </c>
      <c r="IF1" s="28" t="s">
        <v>1721</v>
      </c>
      <c r="IG1" s="28" t="s">
        <v>1722</v>
      </c>
      <c r="IH1" s="28" t="s">
        <v>1723</v>
      </c>
      <c r="II1" s="28" t="s">
        <v>1724</v>
      </c>
      <c r="IJ1" s="28" t="s">
        <v>1725</v>
      </c>
      <c r="IK1" s="28" t="s">
        <v>1726</v>
      </c>
      <c r="IL1" s="28" t="s">
        <v>1727</v>
      </c>
      <c r="IM1" s="28" t="s">
        <v>1728</v>
      </c>
      <c r="IN1" s="28" t="s">
        <v>1729</v>
      </c>
      <c r="IO1" s="28" t="s">
        <v>1730</v>
      </c>
      <c r="IP1" s="28" t="s">
        <v>1731</v>
      </c>
      <c r="IQ1" s="28" t="s">
        <v>1732</v>
      </c>
      <c r="IR1" s="28" t="s">
        <v>1733</v>
      </c>
      <c r="IS1" s="28" t="s">
        <v>1734</v>
      </c>
      <c r="IT1" s="28" t="s">
        <v>1735</v>
      </c>
      <c r="IU1" s="28" t="s">
        <v>1736</v>
      </c>
      <c r="IV1" s="28" t="s">
        <v>1737</v>
      </c>
      <c r="IW1" s="28" t="s">
        <v>1738</v>
      </c>
      <c r="IX1" s="28" t="s">
        <v>1739</v>
      </c>
      <c r="IY1" s="28" t="s">
        <v>1740</v>
      </c>
      <c r="IZ1" s="28" t="s">
        <v>1741</v>
      </c>
      <c r="JA1" s="28" t="s">
        <v>1742</v>
      </c>
      <c r="JB1" s="28" t="s">
        <v>1743</v>
      </c>
      <c r="JC1" s="28" t="s">
        <v>1744</v>
      </c>
      <c r="JD1" s="28" t="s">
        <v>1745</v>
      </c>
      <c r="JE1" s="28" t="s">
        <v>1746</v>
      </c>
      <c r="JF1" s="28" t="s">
        <v>1747</v>
      </c>
      <c r="JG1" s="28" t="s">
        <v>1748</v>
      </c>
      <c r="JH1" s="28" t="s">
        <v>1749</v>
      </c>
      <c r="JI1" s="28" t="s">
        <v>1750</v>
      </c>
      <c r="JJ1" s="28" t="s">
        <v>1751</v>
      </c>
      <c r="JK1" s="28" t="s">
        <v>1752</v>
      </c>
      <c r="JL1" s="28" t="s">
        <v>1753</v>
      </c>
      <c r="JM1" s="28" t="s">
        <v>1754</v>
      </c>
      <c r="JN1" s="28" t="s">
        <v>1755</v>
      </c>
      <c r="JO1" s="28"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58</v>
      </c>
      <c r="DF2">
        <f>SUMIFS(DataRegularSeason20242025!$AA$3:$AA$1315,DataRegularSeason20242025!$B$3:$B$1315, "&lt;=" &amp; DF$1, DataRegularSeason20242025!$D$3:$D$1315, $A2)+SUMIFS(DataRegularSeason20242025!$AB$3:$AB$1315,DataRegularSeason20242025!$B$3:$B$1315, "&lt;=" &amp; DF$1, DataRegularSeason20242025!$E$3:$E$1315, $A2)</f>
        <v>58</v>
      </c>
      <c r="DG2">
        <f>SUMIFS(DataRegularSeason20242025!$AA$3:$AA$1315,DataRegularSeason20242025!$B$3:$B$1315, "&lt;=" &amp; DG$1, DataRegularSeason20242025!$D$3:$D$1315, $A2)+SUMIFS(DataRegularSeason20242025!$AB$3:$AB$1315,DataRegularSeason20242025!$B$3:$B$1315, "&lt;=" &amp; DG$1, DataRegularSeason20242025!$E$3:$E$1315, $A2)</f>
        <v>60</v>
      </c>
      <c r="DH2">
        <f>SUMIFS(DataRegularSeason20242025!$AA$3:$AA$1315,DataRegularSeason20242025!$B$3:$B$1315, "&lt;=" &amp; DH$1, DataRegularSeason20242025!$D$3:$D$1315, $A2)+SUMIFS(DataRegularSeason20242025!$AB$3:$AB$1315,DataRegularSeason20242025!$B$3:$B$1315, "&lt;=" &amp; DH$1, DataRegularSeason20242025!$E$3:$E$1315, $A2)</f>
        <v>60</v>
      </c>
      <c r="DI2">
        <f>SUMIFS(DataRegularSeason20242025!$AA$3:$AA$1315,DataRegularSeason20242025!$B$3:$B$1315, "&lt;=" &amp; DI$1, DataRegularSeason20242025!$D$3:$D$1315, $A2)+SUMIFS(DataRegularSeason20242025!$AB$3:$AB$1315,DataRegularSeason20242025!$B$3:$B$1315, "&lt;=" &amp; DI$1, DataRegularSeason20242025!$E$3:$E$1315, $A2)</f>
        <v>60</v>
      </c>
      <c r="DJ2">
        <f>SUMIFS(DataRegularSeason20242025!$AA$3:$AA$1315,DataRegularSeason20242025!$B$3:$B$1315, "&lt;=" &amp; DJ$1, DataRegularSeason20242025!$D$3:$D$1315, $A2)+SUMIFS(DataRegularSeason20242025!$AB$3:$AB$1315,DataRegularSeason20242025!$B$3:$B$1315, "&lt;=" &amp; DJ$1, DataRegularSeason20242025!$E$3:$E$1315, $A2)</f>
        <v>60</v>
      </c>
      <c r="DK2">
        <f>SUMIFS(DataRegularSeason20242025!$AA$3:$AA$1315,DataRegularSeason20242025!$B$3:$B$1315, "&lt;=" &amp; DK$1, DataRegularSeason20242025!$D$3:$D$1315, $A2)+SUMIFS(DataRegularSeason20242025!$AB$3:$AB$1315,DataRegularSeason20242025!$B$3:$B$1315, "&lt;=" &amp; DK$1, DataRegularSeason20242025!$E$3:$E$1315, $A2)</f>
        <v>60</v>
      </c>
      <c r="DL2">
        <f>SUMIFS(DataRegularSeason20242025!$AA$3:$AA$1315,DataRegularSeason20242025!$B$3:$B$1315, "&lt;=" &amp; DL$1, DataRegularSeason20242025!$D$3:$D$1315, $A2)+SUMIFS(DataRegularSeason20242025!$AB$3:$AB$1315,DataRegularSeason20242025!$B$3:$B$1315, "&lt;=" &amp; DL$1, DataRegularSeason20242025!$E$3:$E$1315, $A2)</f>
        <v>60</v>
      </c>
      <c r="DM2">
        <f>SUMIFS(DataRegularSeason20242025!$AA$3:$AA$1315,DataRegularSeason20242025!$B$3:$B$1315, "&lt;=" &amp; DM$1, DataRegularSeason20242025!$D$3:$D$1315, $A2)+SUMIFS(DataRegularSeason20242025!$AB$3:$AB$1315,DataRegularSeason20242025!$B$3:$B$1315, "&lt;=" &amp; DM$1, DataRegularSeason20242025!$E$3:$E$1315, $A2)</f>
        <v>60</v>
      </c>
      <c r="DN2">
        <f>SUMIFS(DataRegularSeason20242025!$AA$3:$AA$1315,DataRegularSeason20242025!$B$3:$B$1315, "&lt;=" &amp; DN$1, DataRegularSeason20242025!$D$3:$D$1315, $A2)+SUMIFS(DataRegularSeason20242025!$AB$3:$AB$1315,DataRegularSeason20242025!$B$3:$B$1315, "&lt;=" &amp; DN$1, DataRegularSeason20242025!$E$3:$E$1315, $A2)</f>
        <v>60</v>
      </c>
      <c r="DO2">
        <f>SUMIFS(DataRegularSeason20242025!$AA$3:$AA$1315,DataRegularSeason20242025!$B$3:$B$1315, "&lt;=" &amp; DO$1, DataRegularSeason20242025!$D$3:$D$1315, $A2)+SUMIFS(DataRegularSeason20242025!$AB$3:$AB$1315,DataRegularSeason20242025!$B$3:$B$1315, "&lt;=" &amp; DO$1, DataRegularSeason20242025!$E$3:$E$1315, $A2)</f>
        <v>60</v>
      </c>
      <c r="DP2">
        <f>SUMIFS(DataRegularSeason20242025!$AA$3:$AA$1315,DataRegularSeason20242025!$B$3:$B$1315, "&lt;=" &amp; DP$1, DataRegularSeason20242025!$D$3:$D$1315, $A2)+SUMIFS(DataRegularSeason20242025!$AB$3:$AB$1315,DataRegularSeason20242025!$B$3:$B$1315, "&lt;=" &amp; DP$1, DataRegularSeason20242025!$E$3:$E$1315, $A2)</f>
        <v>60</v>
      </c>
      <c r="DQ2">
        <f>SUMIFS(DataRegularSeason20242025!$AA$3:$AA$1315,DataRegularSeason20242025!$B$3:$B$1315, "&lt;=" &amp; DQ$1, DataRegularSeason20242025!$D$3:$D$1315, $A2)+SUMIFS(DataRegularSeason20242025!$AB$3:$AB$1315,DataRegularSeason20242025!$B$3:$B$1315, "&lt;=" &amp; DQ$1, DataRegularSeason20242025!$E$3:$E$1315, $A2)</f>
        <v>60</v>
      </c>
      <c r="DR2">
        <f>SUMIFS(DataRegularSeason20242025!$AA$3:$AA$1315,DataRegularSeason20242025!$B$3:$B$1315, "&lt;=" &amp; DR$1, DataRegularSeason20242025!$D$3:$D$1315, $A2)+SUMIFS(DataRegularSeason20242025!$AB$3:$AB$1315,DataRegularSeason20242025!$B$3:$B$1315, "&lt;=" &amp; DR$1, DataRegularSeason20242025!$E$3:$E$1315, $A2)</f>
        <v>60</v>
      </c>
      <c r="DS2">
        <f>SUMIFS(DataRegularSeason20242025!$AA$3:$AA$1315,DataRegularSeason20242025!$B$3:$B$1315, "&lt;=" &amp; DS$1, DataRegularSeason20242025!$D$3:$D$1315, $A2)+SUMIFS(DataRegularSeason20242025!$AB$3:$AB$1315,DataRegularSeason20242025!$B$3:$B$1315, "&lt;=" &amp; DS$1, DataRegularSeason20242025!$E$3:$E$1315, $A2)</f>
        <v>60</v>
      </c>
      <c r="DT2">
        <f>SUMIFS(DataRegularSeason20242025!$AA$3:$AA$1315,DataRegularSeason20242025!$B$3:$B$1315, "&lt;=" &amp; DT$1, DataRegularSeason20242025!$D$3:$D$1315, $A2)+SUMIFS(DataRegularSeason20242025!$AB$3:$AB$1315,DataRegularSeason20242025!$B$3:$B$1315, "&lt;=" &amp; DT$1, DataRegularSeason20242025!$E$3:$E$1315, $A2)</f>
        <v>60</v>
      </c>
      <c r="DU2">
        <f>SUMIFS(DataRegularSeason20242025!$AA$3:$AA$1315,DataRegularSeason20242025!$B$3:$B$1315, "&lt;=" &amp; DU$1, DataRegularSeason20242025!$D$3:$D$1315, $A2)+SUMIFS(DataRegularSeason20242025!$AB$3:$AB$1315,DataRegularSeason20242025!$B$3:$B$1315, "&lt;=" &amp; DU$1, DataRegularSeason20242025!$E$3:$E$1315, $A2)</f>
        <v>60</v>
      </c>
      <c r="DV2">
        <f>SUMIFS(DataRegularSeason20242025!$AA$3:$AA$1315,DataRegularSeason20242025!$B$3:$B$1315, "&lt;=" &amp; DV$1, DataRegularSeason20242025!$D$3:$D$1315, $A2)+SUMIFS(DataRegularSeason20242025!$AB$3:$AB$1315,DataRegularSeason20242025!$B$3:$B$1315, "&lt;=" &amp; DV$1, DataRegularSeason20242025!$E$3:$E$1315, $A2)</f>
        <v>60</v>
      </c>
      <c r="DW2">
        <f>SUMIFS(DataRegularSeason20242025!$AA$3:$AA$1315,DataRegularSeason20242025!$B$3:$B$1315, "&lt;=" &amp; DW$1, DataRegularSeason20242025!$D$3:$D$1315, $A2)+SUMIFS(DataRegularSeason20242025!$AB$3:$AB$1315,DataRegularSeason20242025!$B$3:$B$1315, "&lt;=" &amp; DW$1, DataRegularSeason20242025!$E$3:$E$1315, $A2)</f>
        <v>60</v>
      </c>
      <c r="DX2">
        <f>SUMIFS(DataRegularSeason20242025!$AA$3:$AA$1315,DataRegularSeason20242025!$B$3:$B$1315, "&lt;=" &amp; DX$1, DataRegularSeason20242025!$D$3:$D$1315, $A2)+SUMIFS(DataRegularSeason20242025!$AB$3:$AB$1315,DataRegularSeason20242025!$B$3:$B$1315, "&lt;=" &amp; DX$1, DataRegularSeason20242025!$E$3:$E$1315, $A2)</f>
        <v>60</v>
      </c>
      <c r="DY2">
        <f>SUMIFS(DataRegularSeason20242025!$AA$3:$AA$1315,DataRegularSeason20242025!$B$3:$B$1315, "&lt;=" &amp; DY$1, DataRegularSeason20242025!$D$3:$D$1315, $A2)+SUMIFS(DataRegularSeason20242025!$AB$3:$AB$1315,DataRegularSeason20242025!$B$3:$B$1315, "&lt;=" &amp; DY$1, DataRegularSeason20242025!$E$3:$E$1315, $A2)</f>
        <v>60</v>
      </c>
      <c r="DZ2">
        <f>SUMIFS(DataRegularSeason20242025!$AA$3:$AA$1315,DataRegularSeason20242025!$B$3:$B$1315, "&lt;=" &amp; DZ$1, DataRegularSeason20242025!$D$3:$D$1315, $A2)+SUMIFS(DataRegularSeason20242025!$AB$3:$AB$1315,DataRegularSeason20242025!$B$3:$B$1315, "&lt;=" &amp; DZ$1, DataRegularSeason20242025!$E$3:$E$1315, $A2)</f>
        <v>60</v>
      </c>
      <c r="EA2">
        <f>SUMIFS(DataRegularSeason20242025!$AA$3:$AA$1315,DataRegularSeason20242025!$B$3:$B$1315, "&lt;=" &amp; EA$1, DataRegularSeason20242025!$D$3:$D$1315, $A2)+SUMIFS(DataRegularSeason20242025!$AB$3:$AB$1315,DataRegularSeason20242025!$B$3:$B$1315, "&lt;=" &amp; EA$1, DataRegularSeason20242025!$E$3:$E$1315, $A2)</f>
        <v>60</v>
      </c>
      <c r="EB2">
        <f>SUMIFS(DataRegularSeason20242025!$AA$3:$AA$1315,DataRegularSeason20242025!$B$3:$B$1315, "&lt;=" &amp; EB$1, DataRegularSeason20242025!$D$3:$D$1315, $A2)+SUMIFS(DataRegularSeason20242025!$AB$3:$AB$1315,DataRegularSeason20242025!$B$3:$B$1315, "&lt;=" &amp; EB$1, DataRegularSeason20242025!$E$3:$E$1315, $A2)</f>
        <v>60</v>
      </c>
      <c r="EC2">
        <f>SUMIFS(DataRegularSeason20242025!$AA$3:$AA$1315,DataRegularSeason20242025!$B$3:$B$1315, "&lt;=" &amp; EC$1, DataRegularSeason20242025!$D$3:$D$1315, $A2)+SUMIFS(DataRegularSeason20242025!$AB$3:$AB$1315,DataRegularSeason20242025!$B$3:$B$1315, "&lt;=" &amp; EC$1, DataRegularSeason20242025!$E$3:$E$1315, $A2)</f>
        <v>60</v>
      </c>
      <c r="ED2">
        <f>SUMIFS(DataRegularSeason20242025!$AA$3:$AA$1315,DataRegularSeason20242025!$B$3:$B$1315, "&lt;=" &amp; ED$1, DataRegularSeason20242025!$D$3:$D$1315, $A2)+SUMIFS(DataRegularSeason20242025!$AB$3:$AB$1315,DataRegularSeason20242025!$B$3:$B$1315, "&lt;=" &amp; ED$1, DataRegularSeason20242025!$E$3:$E$1315, $A2)</f>
        <v>60</v>
      </c>
      <c r="EE2">
        <f>SUMIFS(DataRegularSeason20242025!$AA$3:$AA$1315,DataRegularSeason20242025!$B$3:$B$1315, "&lt;=" &amp; EE$1, DataRegularSeason20242025!$D$3:$D$1315, $A2)+SUMIFS(DataRegularSeason20242025!$AB$3:$AB$1315,DataRegularSeason20242025!$B$3:$B$1315, "&lt;=" &amp; EE$1, DataRegularSeason20242025!$E$3:$E$1315, $A2)</f>
        <v>60</v>
      </c>
      <c r="EF2">
        <f>SUMIFS(DataRegularSeason20242025!$AA$3:$AA$1315,DataRegularSeason20242025!$B$3:$B$1315, "&lt;=" &amp; EF$1, DataRegularSeason20242025!$D$3:$D$1315, $A2)+SUMIFS(DataRegularSeason20242025!$AB$3:$AB$1315,DataRegularSeason20242025!$B$3:$B$1315, "&lt;=" &amp; EF$1, DataRegularSeason20242025!$E$3:$E$1315, $A2)</f>
        <v>60</v>
      </c>
      <c r="EG2">
        <f>SUMIFS(DataRegularSeason20242025!$AA$3:$AA$1315,DataRegularSeason20242025!$B$3:$B$1315, "&lt;=" &amp; EG$1, DataRegularSeason20242025!$D$3:$D$1315, $A2)+SUMIFS(DataRegularSeason20242025!$AB$3:$AB$1315,DataRegularSeason20242025!$B$3:$B$1315, "&lt;=" &amp; EG$1, DataRegularSeason20242025!$E$3:$E$1315, $A2)</f>
        <v>60</v>
      </c>
      <c r="EH2">
        <f>SUMIFS(DataRegularSeason20242025!$AA$3:$AA$1315,DataRegularSeason20242025!$B$3:$B$1315, "&lt;=" &amp; EH$1, DataRegularSeason20242025!$D$3:$D$1315, $A2)+SUMIFS(DataRegularSeason20242025!$AB$3:$AB$1315,DataRegularSeason20242025!$B$3:$B$1315, "&lt;=" &amp; EH$1, DataRegularSeason20242025!$E$3:$E$1315, $A2)</f>
        <v>60</v>
      </c>
      <c r="EI2">
        <f>SUMIFS(DataRegularSeason20242025!$AA$3:$AA$1315,DataRegularSeason20242025!$B$3:$B$1315, "&lt;=" &amp; EI$1, DataRegularSeason20242025!$D$3:$D$1315, $A2)+SUMIFS(DataRegularSeason20242025!$AB$3:$AB$1315,DataRegularSeason20242025!$B$3:$B$1315, "&lt;=" &amp; EI$1, DataRegularSeason20242025!$E$3:$E$1315, $A2)</f>
        <v>60</v>
      </c>
      <c r="EJ2">
        <f>SUMIFS(DataRegularSeason20242025!$AA$3:$AA$1315,DataRegularSeason20242025!$B$3:$B$1315, "&lt;=" &amp; EJ$1, DataRegularSeason20242025!$D$3:$D$1315, $A2)+SUMIFS(DataRegularSeason20242025!$AB$3:$AB$1315,DataRegularSeason20242025!$B$3:$B$1315, "&lt;=" &amp; EJ$1, DataRegularSeason20242025!$E$3:$E$1315, $A2)</f>
        <v>60</v>
      </c>
      <c r="EK2">
        <f>SUMIFS(DataRegularSeason20242025!$AA$3:$AA$1315,DataRegularSeason20242025!$B$3:$B$1315, "&lt;=" &amp; EK$1, DataRegularSeason20242025!$D$3:$D$1315, $A2)+SUMIFS(DataRegularSeason20242025!$AB$3:$AB$1315,DataRegularSeason20242025!$B$3:$B$1315, "&lt;=" &amp; EK$1, DataRegularSeason20242025!$E$3:$E$1315, $A2)</f>
        <v>60</v>
      </c>
      <c r="EL2">
        <f>SUMIFS(DataRegularSeason20242025!$AA$3:$AA$1315,DataRegularSeason20242025!$B$3:$B$1315, "&lt;=" &amp; EL$1, DataRegularSeason20242025!$D$3:$D$1315, $A2)+SUMIFS(DataRegularSeason20242025!$AB$3:$AB$1315,DataRegularSeason20242025!$B$3:$B$1315, "&lt;=" &amp; EL$1, DataRegularSeason20242025!$E$3:$E$1315, $A2)</f>
        <v>60</v>
      </c>
      <c r="EM2">
        <f>SUMIFS(DataRegularSeason20242025!$AA$3:$AA$1315,DataRegularSeason20242025!$B$3:$B$1315, "&lt;=" &amp; EM$1, DataRegularSeason20242025!$D$3:$D$1315, $A2)+SUMIFS(DataRegularSeason20242025!$AB$3:$AB$1315,DataRegularSeason20242025!$B$3:$B$1315, "&lt;=" &amp; EM$1, DataRegularSeason20242025!$E$3:$E$1315, $A2)</f>
        <v>60</v>
      </c>
      <c r="EN2">
        <f>SUMIFS(DataRegularSeason20242025!$AA$3:$AA$1315,DataRegularSeason20242025!$B$3:$B$1315, "&lt;=" &amp; EN$1, DataRegularSeason20242025!$D$3:$D$1315, $A2)+SUMIFS(DataRegularSeason20242025!$AB$3:$AB$1315,DataRegularSeason20242025!$B$3:$B$1315, "&lt;=" &amp; EN$1, DataRegularSeason20242025!$E$3:$E$1315, $A2)</f>
        <v>60</v>
      </c>
      <c r="EO2">
        <f>SUMIFS(DataRegularSeason20242025!$AA$3:$AA$1315,DataRegularSeason20242025!$B$3:$B$1315, "&lt;=" &amp; EO$1, DataRegularSeason20242025!$D$3:$D$1315, $A2)+SUMIFS(DataRegularSeason20242025!$AB$3:$AB$1315,DataRegularSeason20242025!$B$3:$B$1315, "&lt;=" &amp; EO$1, DataRegularSeason20242025!$E$3:$E$1315, $A2)</f>
        <v>60</v>
      </c>
      <c r="EP2">
        <f>SUMIFS(DataRegularSeason20242025!$AA$3:$AA$1315,DataRegularSeason20242025!$B$3:$B$1315, "&lt;=" &amp; EP$1, DataRegularSeason20242025!$D$3:$D$1315, $A2)+SUMIFS(DataRegularSeason20242025!$AB$3:$AB$1315,DataRegularSeason20242025!$B$3:$B$1315, "&lt;=" &amp; EP$1, DataRegularSeason20242025!$E$3:$E$1315, $A2)</f>
        <v>60</v>
      </c>
      <c r="EQ2">
        <f>SUMIFS(DataRegularSeason20242025!$AA$3:$AA$1315,DataRegularSeason20242025!$B$3:$B$1315, "&lt;=" &amp; EQ$1, DataRegularSeason20242025!$D$3:$D$1315, $A2)+SUMIFS(DataRegularSeason20242025!$AB$3:$AB$1315,DataRegularSeason20242025!$B$3:$B$1315, "&lt;=" &amp; EQ$1, DataRegularSeason20242025!$E$3:$E$1315, $A2)</f>
        <v>60</v>
      </c>
      <c r="ER2">
        <f>SUMIFS(DataRegularSeason20242025!$AA$3:$AA$1315,DataRegularSeason20242025!$B$3:$B$1315, "&lt;=" &amp; ER$1, DataRegularSeason20242025!$D$3:$D$1315, $A2)+SUMIFS(DataRegularSeason20242025!$AB$3:$AB$1315,DataRegularSeason20242025!$B$3:$B$1315, "&lt;=" &amp; ER$1, DataRegularSeason20242025!$E$3:$E$1315, $A2)</f>
        <v>60</v>
      </c>
      <c r="ES2">
        <f>SUMIFS(DataRegularSeason20242025!$AA$3:$AA$1315,DataRegularSeason20242025!$B$3:$B$1315, "&lt;=" &amp; ES$1, DataRegularSeason20242025!$D$3:$D$1315, $A2)+SUMIFS(DataRegularSeason20242025!$AB$3:$AB$1315,DataRegularSeason20242025!$B$3:$B$1315, "&lt;=" &amp; ES$1, DataRegularSeason20242025!$E$3:$E$1315, $A2)</f>
        <v>60</v>
      </c>
      <c r="ET2">
        <f>SUMIFS(DataRegularSeason20242025!$AA$3:$AA$1315,DataRegularSeason20242025!$B$3:$B$1315, "&lt;=" &amp; ET$1, DataRegularSeason20242025!$D$3:$D$1315, $A2)+SUMIFS(DataRegularSeason20242025!$AB$3:$AB$1315,DataRegularSeason20242025!$B$3:$B$1315, "&lt;=" &amp; ET$1, DataRegularSeason20242025!$E$3:$E$1315, $A2)</f>
        <v>60</v>
      </c>
      <c r="EU2">
        <f>SUMIFS(DataRegularSeason20242025!$AA$3:$AA$1315,DataRegularSeason20242025!$B$3:$B$1315, "&lt;=" &amp; EU$1, DataRegularSeason20242025!$D$3:$D$1315, $A2)+SUMIFS(DataRegularSeason20242025!$AB$3:$AB$1315,DataRegularSeason20242025!$B$3:$B$1315, "&lt;=" &amp; EU$1, DataRegularSeason20242025!$E$3:$E$1315, $A2)</f>
        <v>60</v>
      </c>
      <c r="EV2">
        <f>SUMIFS(DataRegularSeason20242025!$AA$3:$AA$1315,DataRegularSeason20242025!$B$3:$B$1315, "&lt;=" &amp; EV$1, DataRegularSeason20242025!$D$3:$D$1315, $A2)+SUMIFS(DataRegularSeason20242025!$AB$3:$AB$1315,DataRegularSeason20242025!$B$3:$B$1315, "&lt;=" &amp; EV$1, DataRegularSeason20242025!$E$3:$E$1315, $A2)</f>
        <v>60</v>
      </c>
      <c r="EW2">
        <f>SUMIFS(DataRegularSeason20242025!$AA$3:$AA$1315,DataRegularSeason20242025!$B$3:$B$1315, "&lt;=" &amp; EW$1, DataRegularSeason20242025!$D$3:$D$1315, $A2)+SUMIFS(DataRegularSeason20242025!$AB$3:$AB$1315,DataRegularSeason20242025!$B$3:$B$1315, "&lt;=" &amp; EW$1, DataRegularSeason20242025!$E$3:$E$1315, $A2)</f>
        <v>60</v>
      </c>
      <c r="EX2">
        <f>SUMIFS(DataRegularSeason20242025!$AA$3:$AA$1315,DataRegularSeason20242025!$B$3:$B$1315, "&lt;=" &amp; EX$1, DataRegularSeason20242025!$D$3:$D$1315, $A2)+SUMIFS(DataRegularSeason20242025!$AB$3:$AB$1315,DataRegularSeason20242025!$B$3:$B$1315, "&lt;=" &amp; EX$1, DataRegularSeason20242025!$E$3:$E$1315, $A2)</f>
        <v>60</v>
      </c>
      <c r="EY2">
        <f>SUMIFS(DataRegularSeason20242025!$AA$3:$AA$1315,DataRegularSeason20242025!$B$3:$B$1315, "&lt;=" &amp; EY$1, DataRegularSeason20242025!$D$3:$D$1315, $A2)+SUMIFS(DataRegularSeason20242025!$AB$3:$AB$1315,DataRegularSeason20242025!$B$3:$B$1315, "&lt;=" &amp; EY$1, DataRegularSeason20242025!$E$3:$E$1315, $A2)</f>
        <v>60</v>
      </c>
      <c r="EZ2">
        <f>SUMIFS(DataRegularSeason20242025!$AA$3:$AA$1315,DataRegularSeason20242025!$B$3:$B$1315, "&lt;=" &amp; EZ$1, DataRegularSeason20242025!$D$3:$D$1315, $A2)+SUMIFS(DataRegularSeason20242025!$AB$3:$AB$1315,DataRegularSeason20242025!$B$3:$B$1315, "&lt;=" &amp; EZ$1, DataRegularSeason20242025!$E$3:$E$1315, $A2)</f>
        <v>60</v>
      </c>
      <c r="FA2">
        <f>SUMIFS(DataRegularSeason20242025!$AA$3:$AA$1315,DataRegularSeason20242025!$B$3:$B$1315, "&lt;=" &amp; FA$1, DataRegularSeason20242025!$D$3:$D$1315, $A2)+SUMIFS(DataRegularSeason20242025!$AB$3:$AB$1315,DataRegularSeason20242025!$B$3:$B$1315, "&lt;=" &amp; FA$1, DataRegularSeason20242025!$E$3:$E$1315, $A2)</f>
        <v>60</v>
      </c>
      <c r="FB2">
        <f>SUMIFS(DataRegularSeason20242025!$AA$3:$AA$1315,DataRegularSeason20242025!$B$3:$B$1315, "&lt;=" &amp; FB$1, DataRegularSeason20242025!$D$3:$D$1315, $A2)+SUMIFS(DataRegularSeason20242025!$AB$3:$AB$1315,DataRegularSeason20242025!$B$3:$B$1315, "&lt;=" &amp; FB$1, DataRegularSeason20242025!$E$3:$E$1315, $A2)</f>
        <v>60</v>
      </c>
      <c r="FC2">
        <f>SUMIFS(DataRegularSeason20242025!$AA$3:$AA$1315,DataRegularSeason20242025!$B$3:$B$1315, "&lt;=" &amp; FC$1, DataRegularSeason20242025!$D$3:$D$1315, $A2)+SUMIFS(DataRegularSeason20242025!$AB$3:$AB$1315,DataRegularSeason20242025!$B$3:$B$1315, "&lt;=" &amp; FC$1, DataRegularSeason20242025!$E$3:$E$1315, $A2)</f>
        <v>60</v>
      </c>
      <c r="FD2">
        <f>SUMIFS(DataRegularSeason20242025!$AA$3:$AA$1315,DataRegularSeason20242025!$B$3:$B$1315, "&lt;=" &amp; FD$1, DataRegularSeason20242025!$D$3:$D$1315, $A2)+SUMIFS(DataRegularSeason20242025!$AB$3:$AB$1315,DataRegularSeason20242025!$B$3:$B$1315, "&lt;=" &amp; FD$1, DataRegularSeason20242025!$E$3:$E$1315, $A2)</f>
        <v>60</v>
      </c>
      <c r="FE2">
        <f>SUMIFS(DataRegularSeason20242025!$AA$3:$AA$1315,DataRegularSeason20242025!$B$3:$B$1315, "&lt;=" &amp; FE$1, DataRegularSeason20242025!$D$3:$D$1315, $A2)+SUMIFS(DataRegularSeason20242025!$AB$3:$AB$1315,DataRegularSeason20242025!$B$3:$B$1315, "&lt;=" &amp; FE$1, DataRegularSeason20242025!$E$3:$E$1315, $A2)</f>
        <v>60</v>
      </c>
      <c r="FF2">
        <f>SUMIFS(DataRegularSeason20242025!$AA$3:$AA$1315,DataRegularSeason20242025!$B$3:$B$1315, "&lt;=" &amp; FF$1, DataRegularSeason20242025!$D$3:$D$1315, $A2)+SUMIFS(DataRegularSeason20242025!$AB$3:$AB$1315,DataRegularSeason20242025!$B$3:$B$1315, "&lt;=" &amp; FF$1, DataRegularSeason20242025!$E$3:$E$1315, $A2)</f>
        <v>60</v>
      </c>
      <c r="FG2">
        <f>SUMIFS(DataRegularSeason20242025!$AA$3:$AA$1315,DataRegularSeason20242025!$B$3:$B$1315, "&lt;=" &amp; FG$1, DataRegularSeason20242025!$D$3:$D$1315, $A2)+SUMIFS(DataRegularSeason20242025!$AB$3:$AB$1315,DataRegularSeason20242025!$B$3:$B$1315, "&lt;=" &amp; FG$1, DataRegularSeason20242025!$E$3:$E$1315, $A2)</f>
        <v>60</v>
      </c>
      <c r="FH2">
        <f>SUMIFS(DataRegularSeason20242025!$AA$3:$AA$1315,DataRegularSeason20242025!$B$3:$B$1315, "&lt;=" &amp; FH$1, DataRegularSeason20242025!$D$3:$D$1315, $A2)+SUMIFS(DataRegularSeason20242025!$AB$3:$AB$1315,DataRegularSeason20242025!$B$3:$B$1315, "&lt;=" &amp; FH$1, DataRegularSeason20242025!$E$3:$E$1315, $A2)</f>
        <v>60</v>
      </c>
      <c r="FI2">
        <f>SUMIFS(DataRegularSeason20242025!$AA$3:$AA$1315,DataRegularSeason20242025!$B$3:$B$1315, "&lt;=" &amp; FI$1, DataRegularSeason20242025!$D$3:$D$1315, $A2)+SUMIFS(DataRegularSeason20242025!$AB$3:$AB$1315,DataRegularSeason20242025!$B$3:$B$1315, "&lt;=" &amp; FI$1, DataRegularSeason20242025!$E$3:$E$1315, $A2)</f>
        <v>60</v>
      </c>
      <c r="FJ2">
        <f>SUMIFS(DataRegularSeason20242025!$AA$3:$AA$1315,DataRegularSeason20242025!$B$3:$B$1315, "&lt;=" &amp; FJ$1, DataRegularSeason20242025!$D$3:$D$1315, $A2)+SUMIFS(DataRegularSeason20242025!$AB$3:$AB$1315,DataRegularSeason20242025!$B$3:$B$1315, "&lt;=" &amp; FJ$1, DataRegularSeason20242025!$E$3:$E$1315, $A2)</f>
        <v>60</v>
      </c>
      <c r="FK2">
        <f>SUMIFS(DataRegularSeason20242025!$AA$3:$AA$1315,DataRegularSeason20242025!$B$3:$B$1315, "&lt;=" &amp; FK$1, DataRegularSeason20242025!$D$3:$D$1315, $A2)+SUMIFS(DataRegularSeason20242025!$AB$3:$AB$1315,DataRegularSeason20242025!$B$3:$B$1315, "&lt;=" &amp; FK$1, DataRegularSeason20242025!$E$3:$E$1315, $A2)</f>
        <v>60</v>
      </c>
      <c r="FL2">
        <f>SUMIFS(DataRegularSeason20242025!$AA$3:$AA$1315,DataRegularSeason20242025!$B$3:$B$1315, "&lt;=" &amp; FL$1, DataRegularSeason20242025!$D$3:$D$1315, $A2)+SUMIFS(DataRegularSeason20242025!$AB$3:$AB$1315,DataRegularSeason20242025!$B$3:$B$1315, "&lt;=" &amp; FL$1, DataRegularSeason20242025!$E$3:$E$1315, $A2)</f>
        <v>60</v>
      </c>
      <c r="FM2">
        <f>SUMIFS(DataRegularSeason20242025!$AA$3:$AA$1315,DataRegularSeason20242025!$B$3:$B$1315, "&lt;=" &amp; FM$1, DataRegularSeason20242025!$D$3:$D$1315, $A2)+SUMIFS(DataRegularSeason20242025!$AB$3:$AB$1315,DataRegularSeason20242025!$B$3:$B$1315, "&lt;=" &amp; FM$1, DataRegularSeason20242025!$E$3:$E$1315, $A2)</f>
        <v>60</v>
      </c>
      <c r="FN2">
        <f>SUMIFS(DataRegularSeason20242025!$AA$3:$AA$1315,DataRegularSeason20242025!$B$3:$B$1315, "&lt;=" &amp; FN$1, DataRegularSeason20242025!$D$3:$D$1315, $A2)+SUMIFS(DataRegularSeason20242025!$AB$3:$AB$1315,DataRegularSeason20242025!$B$3:$B$1315, "&lt;=" &amp; FN$1, DataRegularSeason20242025!$E$3:$E$1315, $A2)</f>
        <v>60</v>
      </c>
      <c r="FO2">
        <f>SUMIFS(DataRegularSeason20242025!$AA$3:$AA$1315,DataRegularSeason20242025!$B$3:$B$1315, "&lt;=" &amp; FO$1, DataRegularSeason20242025!$D$3:$D$1315, $A2)+SUMIFS(DataRegularSeason20242025!$AB$3:$AB$1315,DataRegularSeason20242025!$B$3:$B$1315, "&lt;=" &amp; FO$1, DataRegularSeason20242025!$E$3:$E$1315, $A2)</f>
        <v>60</v>
      </c>
      <c r="FP2">
        <f>SUMIFS(DataRegularSeason20242025!$AA$3:$AA$1315,DataRegularSeason20242025!$B$3:$B$1315, "&lt;=" &amp; FP$1, DataRegularSeason20242025!$D$3:$D$1315, $A2)+SUMIFS(DataRegularSeason20242025!$AB$3:$AB$1315,DataRegularSeason20242025!$B$3:$B$1315, "&lt;=" &amp; FP$1, DataRegularSeason20242025!$E$3:$E$1315, $A2)</f>
        <v>60</v>
      </c>
      <c r="FQ2">
        <f>SUMIFS(DataRegularSeason20242025!$AA$3:$AA$1315,DataRegularSeason20242025!$B$3:$B$1315, "&lt;=" &amp; FQ$1, DataRegularSeason20242025!$D$3:$D$1315, $A2)+SUMIFS(DataRegularSeason20242025!$AB$3:$AB$1315,DataRegularSeason20242025!$B$3:$B$1315, "&lt;=" &amp; FQ$1, DataRegularSeason20242025!$E$3:$E$1315, $A2)</f>
        <v>60</v>
      </c>
      <c r="FR2">
        <f>SUMIFS(DataRegularSeason20242025!$AA$3:$AA$1315,DataRegularSeason20242025!$B$3:$B$1315, "&lt;=" &amp; FR$1, DataRegularSeason20242025!$D$3:$D$1315, $A2)+SUMIFS(DataRegularSeason20242025!$AB$3:$AB$1315,DataRegularSeason20242025!$B$3:$B$1315, "&lt;=" &amp; FR$1, DataRegularSeason20242025!$E$3:$E$1315, $A2)</f>
        <v>60</v>
      </c>
      <c r="FS2">
        <f>SUMIFS(DataRegularSeason20242025!$AA$3:$AA$1315,DataRegularSeason20242025!$B$3:$B$1315, "&lt;=" &amp; FS$1, DataRegularSeason20242025!$D$3:$D$1315, $A2)+SUMIFS(DataRegularSeason20242025!$AB$3:$AB$1315,DataRegularSeason20242025!$B$3:$B$1315, "&lt;=" &amp; FS$1, DataRegularSeason20242025!$E$3:$E$1315, $A2)</f>
        <v>60</v>
      </c>
      <c r="FT2">
        <f>SUMIFS(DataRegularSeason20242025!$AA$3:$AA$1315,DataRegularSeason20242025!$B$3:$B$1315, "&lt;=" &amp; FT$1, DataRegularSeason20242025!$D$3:$D$1315, $A2)+SUMIFS(DataRegularSeason20242025!$AB$3:$AB$1315,DataRegularSeason20242025!$B$3:$B$1315, "&lt;=" &amp; FT$1, DataRegularSeason20242025!$E$3:$E$1315, $A2)</f>
        <v>60</v>
      </c>
      <c r="FU2">
        <f>SUMIFS(DataRegularSeason20242025!$AA$3:$AA$1315,DataRegularSeason20242025!$B$3:$B$1315, "&lt;=" &amp; FU$1, DataRegularSeason20242025!$D$3:$D$1315, $A2)+SUMIFS(DataRegularSeason20242025!$AB$3:$AB$1315,DataRegularSeason20242025!$B$3:$B$1315, "&lt;=" &amp; FU$1, DataRegularSeason20242025!$E$3:$E$1315, $A2)</f>
        <v>60</v>
      </c>
      <c r="FV2">
        <f>SUMIFS(DataRegularSeason20242025!$AA$3:$AA$1315,DataRegularSeason20242025!$B$3:$B$1315, "&lt;=" &amp; FV$1, DataRegularSeason20242025!$D$3:$D$1315, $A2)+SUMIFS(DataRegularSeason20242025!$AB$3:$AB$1315,DataRegularSeason20242025!$B$3:$B$1315, "&lt;=" &amp; FV$1, DataRegularSeason20242025!$E$3:$E$1315, $A2)</f>
        <v>60</v>
      </c>
      <c r="FW2">
        <f>SUMIFS(DataRegularSeason20242025!$AA$3:$AA$1315,DataRegularSeason20242025!$B$3:$B$1315, "&lt;=" &amp; FW$1, DataRegularSeason20242025!$D$3:$D$1315, $A2)+SUMIFS(DataRegularSeason20242025!$AB$3:$AB$1315,DataRegularSeason20242025!$B$3:$B$1315, "&lt;=" &amp; FW$1, DataRegularSeason20242025!$E$3:$E$1315, $A2)</f>
        <v>60</v>
      </c>
      <c r="FX2">
        <f>SUMIFS(DataRegularSeason20242025!$AA$3:$AA$1315,DataRegularSeason20242025!$B$3:$B$1315, "&lt;=" &amp; FX$1, DataRegularSeason20242025!$D$3:$D$1315, $A2)+SUMIFS(DataRegularSeason20242025!$AB$3:$AB$1315,DataRegularSeason20242025!$B$3:$B$1315, "&lt;=" &amp; FX$1, DataRegularSeason20242025!$E$3:$E$1315, $A2)</f>
        <v>60</v>
      </c>
      <c r="FY2">
        <f>SUMIFS(DataRegularSeason20242025!$AA$3:$AA$1315,DataRegularSeason20242025!$B$3:$B$1315, "&lt;=" &amp; FY$1, DataRegularSeason20242025!$D$3:$D$1315, $A2)+SUMIFS(DataRegularSeason20242025!$AB$3:$AB$1315,DataRegularSeason20242025!$B$3:$B$1315, "&lt;=" &amp; FY$1, DataRegularSeason20242025!$E$3:$E$1315, $A2)</f>
        <v>60</v>
      </c>
      <c r="FZ2">
        <f>SUMIFS(DataRegularSeason20242025!$AA$3:$AA$1315,DataRegularSeason20242025!$B$3:$B$1315, "&lt;=" &amp; FZ$1, DataRegularSeason20242025!$D$3:$D$1315, $A2)+SUMIFS(DataRegularSeason20242025!$AB$3:$AB$1315,DataRegularSeason20242025!$B$3:$B$1315, "&lt;=" &amp; FZ$1, DataRegularSeason20242025!$E$3:$E$1315, $A2)</f>
        <v>60</v>
      </c>
      <c r="GA2">
        <f>SUMIFS(DataRegularSeason20242025!$AA$3:$AA$1315,DataRegularSeason20242025!$B$3:$B$1315, "&lt;=" &amp; GA$1, DataRegularSeason20242025!$D$3:$D$1315, $A2)+SUMIFS(DataRegularSeason20242025!$AB$3:$AB$1315,DataRegularSeason20242025!$B$3:$B$1315, "&lt;=" &amp; GA$1, DataRegularSeason20242025!$E$3:$E$1315, $A2)</f>
        <v>60</v>
      </c>
      <c r="GB2">
        <f>SUMIFS(DataRegularSeason20242025!$AA$3:$AA$1315,DataRegularSeason20242025!$B$3:$B$1315, "&lt;=" &amp; GB$1, DataRegularSeason20242025!$D$3:$D$1315, $A2)+SUMIFS(DataRegularSeason20242025!$AB$3:$AB$1315,DataRegularSeason20242025!$B$3:$B$1315, "&lt;=" &amp; GB$1, DataRegularSeason20242025!$E$3:$E$1315, $A2)</f>
        <v>60</v>
      </c>
      <c r="GC2">
        <f>SUMIFS(DataRegularSeason20242025!$AA$3:$AA$1315,DataRegularSeason20242025!$B$3:$B$1315, "&lt;=" &amp; GC$1, DataRegularSeason20242025!$D$3:$D$1315, $A2)+SUMIFS(DataRegularSeason20242025!$AB$3:$AB$1315,DataRegularSeason20242025!$B$3:$B$1315, "&lt;=" &amp; GC$1, DataRegularSeason20242025!$E$3:$E$1315, $A2)</f>
        <v>60</v>
      </c>
      <c r="GD2">
        <f>SUMIFS(DataRegularSeason20242025!$AA$3:$AA$1315,DataRegularSeason20242025!$B$3:$B$1315, "&lt;=" &amp; GD$1, DataRegularSeason20242025!$D$3:$D$1315, $A2)+SUMIFS(DataRegularSeason20242025!$AB$3:$AB$1315,DataRegularSeason20242025!$B$3:$B$1315, "&lt;=" &amp; GD$1, DataRegularSeason20242025!$E$3:$E$1315, $A2)</f>
        <v>60</v>
      </c>
      <c r="GE2">
        <f>SUMIFS(DataRegularSeason20242025!$AA$3:$AA$1315,DataRegularSeason20242025!$B$3:$B$1315, "&lt;=" &amp; GE$1, DataRegularSeason20242025!$D$3:$D$1315, $A2)+SUMIFS(DataRegularSeason20242025!$AB$3:$AB$1315,DataRegularSeason20242025!$B$3:$B$1315, "&lt;=" &amp; GE$1, DataRegularSeason20242025!$E$3:$E$1315, $A2)</f>
        <v>60</v>
      </c>
      <c r="GF2">
        <f>SUMIFS(DataRegularSeason20242025!$AA$3:$AA$1315,DataRegularSeason20242025!$B$3:$B$1315, "&lt;=" &amp; GF$1, DataRegularSeason20242025!$D$3:$D$1315, $A2)+SUMIFS(DataRegularSeason20242025!$AB$3:$AB$1315,DataRegularSeason20242025!$B$3:$B$1315, "&lt;=" &amp; GF$1, DataRegularSeason20242025!$E$3:$E$1315, $A2)</f>
        <v>60</v>
      </c>
      <c r="GG2">
        <f>SUMIFS(DataRegularSeason20242025!$AA$3:$AA$1315,DataRegularSeason20242025!$B$3:$B$1315, "&lt;=" &amp; GG$1, DataRegularSeason20242025!$D$3:$D$1315, $A2)+SUMIFS(DataRegularSeason20242025!$AB$3:$AB$1315,DataRegularSeason20242025!$B$3:$B$1315, "&lt;=" &amp; GG$1, DataRegularSeason20242025!$E$3:$E$1315, $A2)</f>
        <v>60</v>
      </c>
      <c r="GH2">
        <f>SUMIFS(DataRegularSeason20242025!$AA$3:$AA$1315,DataRegularSeason20242025!$B$3:$B$1315, "&lt;=" &amp; GH$1, DataRegularSeason20242025!$D$3:$D$1315, $A2)+SUMIFS(DataRegularSeason20242025!$AB$3:$AB$1315,DataRegularSeason20242025!$B$3:$B$1315, "&lt;=" &amp; GH$1, DataRegularSeason20242025!$E$3:$E$1315, $A2)</f>
        <v>60</v>
      </c>
      <c r="GI2">
        <f>SUMIFS(DataRegularSeason20242025!$AA$3:$AA$1315,DataRegularSeason20242025!$B$3:$B$1315, "&lt;=" &amp; GI$1, DataRegularSeason20242025!$D$3:$D$1315, $A2)+SUMIFS(DataRegularSeason20242025!$AB$3:$AB$1315,DataRegularSeason20242025!$B$3:$B$1315, "&lt;=" &amp; GI$1, DataRegularSeason20242025!$E$3:$E$1315, $A2)</f>
        <v>60</v>
      </c>
      <c r="GJ2">
        <f>SUMIFS(DataRegularSeason20242025!$AA$3:$AA$1315,DataRegularSeason20242025!$B$3:$B$1315, "&lt;=" &amp; GJ$1, DataRegularSeason20242025!$D$3:$D$1315, $A2)+SUMIFS(DataRegularSeason20242025!$AB$3:$AB$1315,DataRegularSeason20242025!$B$3:$B$1315, "&lt;=" &amp; GJ$1, DataRegularSeason20242025!$E$3:$E$1315, $A2)</f>
        <v>60</v>
      </c>
      <c r="GK2">
        <f>SUMIFS(DataRegularSeason20242025!$AA$3:$AA$1315,DataRegularSeason20242025!$B$3:$B$1315, "&lt;=" &amp; GK$1, DataRegularSeason20242025!$D$3:$D$1315, $A2)+SUMIFS(DataRegularSeason20242025!$AB$3:$AB$1315,DataRegularSeason20242025!$B$3:$B$1315, "&lt;=" &amp; GK$1, DataRegularSeason20242025!$E$3:$E$1315, $A2)</f>
        <v>60</v>
      </c>
      <c r="GL2">
        <f>SUMIFS(DataRegularSeason20242025!$AA$3:$AA$1315,DataRegularSeason20242025!$B$3:$B$1315, "&lt;=" &amp; GL$1, DataRegularSeason20242025!$D$3:$D$1315, $A2)+SUMIFS(DataRegularSeason20242025!$AB$3:$AB$1315,DataRegularSeason20242025!$B$3:$B$1315, "&lt;=" &amp; GL$1, DataRegularSeason20242025!$E$3:$E$1315, $A2)</f>
        <v>60</v>
      </c>
      <c r="GM2">
        <f>SUMIFS(DataRegularSeason20242025!$AA$3:$AA$1315,DataRegularSeason20242025!$B$3:$B$1315, "&lt;=" &amp; GM$1, DataRegularSeason20242025!$D$3:$D$1315, $A2)+SUMIFS(DataRegularSeason20242025!$AB$3:$AB$1315,DataRegularSeason20242025!$B$3:$B$1315, "&lt;=" &amp; GM$1, DataRegularSeason20242025!$E$3:$E$1315, $A2)</f>
        <v>60</v>
      </c>
      <c r="GN2">
        <f>SUMIFS(DataRegularSeason20242025!$AA$3:$AA$1315,DataRegularSeason20242025!$B$3:$B$1315, "&lt;=" &amp; GN$1, DataRegularSeason20242025!$D$3:$D$1315, $A2)+SUMIFS(DataRegularSeason20242025!$AB$3:$AB$1315,DataRegularSeason20242025!$B$3:$B$1315, "&lt;=" &amp; GN$1, DataRegularSeason20242025!$E$3:$E$1315, $A2)</f>
        <v>60</v>
      </c>
      <c r="GO2">
        <f>SUMIFS(DataRegularSeason20242025!$AA$3:$AA$1315,DataRegularSeason20242025!$B$3:$B$1315, "&lt;=" &amp; GO$1, DataRegularSeason20242025!$D$3:$D$1315, $A2)+SUMIFS(DataRegularSeason20242025!$AB$3:$AB$1315,DataRegularSeason20242025!$B$3:$B$1315, "&lt;=" &amp; GO$1, DataRegularSeason20242025!$E$3:$E$1315, $A2)</f>
        <v>60</v>
      </c>
      <c r="GP2">
        <f>SUMIFS(DataRegularSeason20242025!$AA$3:$AA$1315,DataRegularSeason20242025!$B$3:$B$1315, "&lt;=" &amp; GP$1, DataRegularSeason20242025!$D$3:$D$1315, $A2)+SUMIFS(DataRegularSeason20242025!$AB$3:$AB$1315,DataRegularSeason20242025!$B$3:$B$1315, "&lt;=" &amp; GP$1, DataRegularSeason20242025!$E$3:$E$1315, $A2)</f>
        <v>60</v>
      </c>
      <c r="GQ2">
        <f>SUMIFS(DataRegularSeason20242025!$AA$3:$AA$1315,DataRegularSeason20242025!$B$3:$B$1315, "&lt;=" &amp; GQ$1, DataRegularSeason20242025!$D$3:$D$1315, $A2)+SUMIFS(DataRegularSeason20242025!$AB$3:$AB$1315,DataRegularSeason20242025!$B$3:$B$1315, "&lt;=" &amp; GQ$1, DataRegularSeason20242025!$E$3:$E$1315, $A2)</f>
        <v>60</v>
      </c>
      <c r="GR2">
        <f>SUMIFS(DataRegularSeason20242025!$AA$3:$AA$1315,DataRegularSeason20242025!$B$3:$B$1315, "&lt;=" &amp; GR$1, DataRegularSeason20242025!$D$3:$D$1315, $A2)+SUMIFS(DataRegularSeason20242025!$AB$3:$AB$1315,DataRegularSeason20242025!$B$3:$B$1315, "&lt;=" &amp; GR$1, DataRegularSeason20242025!$E$3:$E$1315, $A2)</f>
        <v>60</v>
      </c>
      <c r="GS2">
        <f>SUMIFS(DataRegularSeason20242025!$AA$3:$AA$1315,DataRegularSeason20242025!$B$3:$B$1315, "&lt;=" &amp; GS$1, DataRegularSeason20242025!$D$3:$D$1315, $A2)+SUMIFS(DataRegularSeason20242025!$AB$3:$AB$1315,DataRegularSeason20242025!$B$3:$B$1315, "&lt;=" &amp; GS$1, DataRegularSeason20242025!$E$3:$E$1315, $A2)</f>
        <v>60</v>
      </c>
      <c r="GT2">
        <f>SUMIFS(DataRegularSeason20242025!$AA$3:$AA$1315,DataRegularSeason20242025!$B$3:$B$1315, "&lt;=" &amp; GT$1, DataRegularSeason20242025!$D$3:$D$1315, $A2)+SUMIFS(DataRegularSeason20242025!$AB$3:$AB$1315,DataRegularSeason20242025!$B$3:$B$1315, "&lt;=" &amp; GT$1, DataRegularSeason20242025!$E$3:$E$1315, $A2)</f>
        <v>60</v>
      </c>
      <c r="GU2">
        <f>SUMIFS(DataRegularSeason20242025!$AA$3:$AA$1315,DataRegularSeason20242025!$B$3:$B$1315, "&lt;=" &amp; GU$1, DataRegularSeason20242025!$D$3:$D$1315, $A2)+SUMIFS(DataRegularSeason20242025!$AB$3:$AB$1315,DataRegularSeason20242025!$B$3:$B$1315, "&lt;=" &amp; GU$1, DataRegularSeason20242025!$E$3:$E$1315, $A2)</f>
        <v>60</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55</v>
      </c>
      <c r="DD3">
        <f>SUMIFS(DataRegularSeason20242025!$AA$3:$AA$1315,DataRegularSeason20242025!$B$3:$B$1315, "&lt;=" &amp; DD$1, DataRegularSeason20242025!$D$3:$D$1315, $A3)+SUMIFS(DataRegularSeason20242025!$AB$3:$AB$1315,DataRegularSeason20242025!$B$3:$B$1315, "&lt;=" &amp; DD$1, DataRegularSeason20242025!$E$3:$E$1315, $A3)</f>
        <v>55</v>
      </c>
      <c r="DE3">
        <f>SUMIFS(DataRegularSeason20242025!$AA$3:$AA$1315,DataRegularSeason20242025!$B$3:$B$1315, "&lt;=" &amp; DE$1, DataRegularSeason20242025!$D$3:$D$1315, $A3)+SUMIFS(DataRegularSeason20242025!$AB$3:$AB$1315,DataRegularSeason20242025!$B$3:$B$1315, "&lt;=" &amp; DE$1, DataRegularSeason20242025!$E$3:$E$1315, $A3)</f>
        <v>55</v>
      </c>
      <c r="DF3">
        <f>SUMIFS(DataRegularSeason20242025!$AA$3:$AA$1315,DataRegularSeason20242025!$B$3:$B$1315, "&lt;=" &amp; DF$1, DataRegularSeason20242025!$D$3:$D$1315, $A3)+SUMIFS(DataRegularSeason20242025!$AB$3:$AB$1315,DataRegularSeason20242025!$B$3:$B$1315, "&lt;=" &amp; DF$1, DataRegularSeason20242025!$E$3:$E$1315, $A3)</f>
        <v>55</v>
      </c>
      <c r="DG3">
        <f>SUMIFS(DataRegularSeason20242025!$AA$3:$AA$1315,DataRegularSeason20242025!$B$3:$B$1315, "&lt;=" &amp; DG$1, DataRegularSeason20242025!$D$3:$D$1315, $A3)+SUMIFS(DataRegularSeason20242025!$AB$3:$AB$1315,DataRegularSeason20242025!$B$3:$B$1315, "&lt;=" &amp; DG$1, DataRegularSeason20242025!$E$3:$E$1315, $A3)</f>
        <v>57</v>
      </c>
      <c r="DH3">
        <f>SUMIFS(DataRegularSeason20242025!$AA$3:$AA$1315,DataRegularSeason20242025!$B$3:$B$1315, "&lt;=" &amp; DH$1, DataRegularSeason20242025!$D$3:$D$1315, $A3)+SUMIFS(DataRegularSeason20242025!$AB$3:$AB$1315,DataRegularSeason20242025!$B$3:$B$1315, "&lt;=" &amp; DH$1, DataRegularSeason20242025!$E$3:$E$1315, $A3)</f>
        <v>57</v>
      </c>
      <c r="DI3">
        <f>SUMIFS(DataRegularSeason20242025!$AA$3:$AA$1315,DataRegularSeason20242025!$B$3:$B$1315, "&lt;=" &amp; DI$1, DataRegularSeason20242025!$D$3:$D$1315, $A3)+SUMIFS(DataRegularSeason20242025!$AB$3:$AB$1315,DataRegularSeason20242025!$B$3:$B$1315, "&lt;=" &amp; DI$1, DataRegularSeason20242025!$E$3:$E$1315, $A3)</f>
        <v>57</v>
      </c>
      <c r="DJ3">
        <f>SUMIFS(DataRegularSeason20242025!$AA$3:$AA$1315,DataRegularSeason20242025!$B$3:$B$1315, "&lt;=" &amp; DJ$1, DataRegularSeason20242025!$D$3:$D$1315, $A3)+SUMIFS(DataRegularSeason20242025!$AB$3:$AB$1315,DataRegularSeason20242025!$B$3:$B$1315, "&lt;=" &amp; DJ$1, DataRegularSeason20242025!$E$3:$E$1315, $A3)</f>
        <v>57</v>
      </c>
      <c r="DK3">
        <f>SUMIFS(DataRegularSeason20242025!$AA$3:$AA$1315,DataRegularSeason20242025!$B$3:$B$1315, "&lt;=" &amp; DK$1, DataRegularSeason20242025!$D$3:$D$1315, $A3)+SUMIFS(DataRegularSeason20242025!$AB$3:$AB$1315,DataRegularSeason20242025!$B$3:$B$1315, "&lt;=" &amp; DK$1, DataRegularSeason20242025!$E$3:$E$1315, $A3)</f>
        <v>57</v>
      </c>
      <c r="DL3">
        <f>SUMIFS(DataRegularSeason20242025!$AA$3:$AA$1315,DataRegularSeason20242025!$B$3:$B$1315, "&lt;=" &amp; DL$1, DataRegularSeason20242025!$D$3:$D$1315, $A3)+SUMIFS(DataRegularSeason20242025!$AB$3:$AB$1315,DataRegularSeason20242025!$B$3:$B$1315, "&lt;=" &amp; DL$1, DataRegularSeason20242025!$E$3:$E$1315, $A3)</f>
        <v>57</v>
      </c>
      <c r="DM3">
        <f>SUMIFS(DataRegularSeason20242025!$AA$3:$AA$1315,DataRegularSeason20242025!$B$3:$B$1315, "&lt;=" &amp; DM$1, DataRegularSeason20242025!$D$3:$D$1315, $A3)+SUMIFS(DataRegularSeason20242025!$AB$3:$AB$1315,DataRegularSeason20242025!$B$3:$B$1315, "&lt;=" &amp; DM$1, DataRegularSeason20242025!$E$3:$E$1315, $A3)</f>
        <v>57</v>
      </c>
      <c r="DN3">
        <f>SUMIFS(DataRegularSeason20242025!$AA$3:$AA$1315,DataRegularSeason20242025!$B$3:$B$1315, "&lt;=" &amp; DN$1, DataRegularSeason20242025!$D$3:$D$1315, $A3)+SUMIFS(DataRegularSeason20242025!$AB$3:$AB$1315,DataRegularSeason20242025!$B$3:$B$1315, "&lt;=" &amp; DN$1, DataRegularSeason20242025!$E$3:$E$1315, $A3)</f>
        <v>57</v>
      </c>
      <c r="DO3">
        <f>SUMIFS(DataRegularSeason20242025!$AA$3:$AA$1315,DataRegularSeason20242025!$B$3:$B$1315, "&lt;=" &amp; DO$1, DataRegularSeason20242025!$D$3:$D$1315, $A3)+SUMIFS(DataRegularSeason20242025!$AB$3:$AB$1315,DataRegularSeason20242025!$B$3:$B$1315, "&lt;=" &amp; DO$1, DataRegularSeason20242025!$E$3:$E$1315, $A3)</f>
        <v>57</v>
      </c>
      <c r="DP3">
        <f>SUMIFS(DataRegularSeason20242025!$AA$3:$AA$1315,DataRegularSeason20242025!$B$3:$B$1315, "&lt;=" &amp; DP$1, DataRegularSeason20242025!$D$3:$D$1315, $A3)+SUMIFS(DataRegularSeason20242025!$AB$3:$AB$1315,DataRegularSeason20242025!$B$3:$B$1315, "&lt;=" &amp; DP$1, DataRegularSeason20242025!$E$3:$E$1315, $A3)</f>
        <v>57</v>
      </c>
      <c r="DQ3">
        <f>SUMIFS(DataRegularSeason20242025!$AA$3:$AA$1315,DataRegularSeason20242025!$B$3:$B$1315, "&lt;=" &amp; DQ$1, DataRegularSeason20242025!$D$3:$D$1315, $A3)+SUMIFS(DataRegularSeason20242025!$AB$3:$AB$1315,DataRegularSeason20242025!$B$3:$B$1315, "&lt;=" &amp; DQ$1, DataRegularSeason20242025!$E$3:$E$1315, $A3)</f>
        <v>57</v>
      </c>
      <c r="DR3">
        <f>SUMIFS(DataRegularSeason20242025!$AA$3:$AA$1315,DataRegularSeason20242025!$B$3:$B$1315, "&lt;=" &amp; DR$1, DataRegularSeason20242025!$D$3:$D$1315, $A3)+SUMIFS(DataRegularSeason20242025!$AB$3:$AB$1315,DataRegularSeason20242025!$B$3:$B$1315, "&lt;=" &amp; DR$1, DataRegularSeason20242025!$E$3:$E$1315, $A3)</f>
        <v>57</v>
      </c>
      <c r="DS3">
        <f>SUMIFS(DataRegularSeason20242025!$AA$3:$AA$1315,DataRegularSeason20242025!$B$3:$B$1315, "&lt;=" &amp; DS$1, DataRegularSeason20242025!$D$3:$D$1315, $A3)+SUMIFS(DataRegularSeason20242025!$AB$3:$AB$1315,DataRegularSeason20242025!$B$3:$B$1315, "&lt;=" &amp; DS$1, DataRegularSeason20242025!$E$3:$E$1315, $A3)</f>
        <v>57</v>
      </c>
      <c r="DT3">
        <f>SUMIFS(DataRegularSeason20242025!$AA$3:$AA$1315,DataRegularSeason20242025!$B$3:$B$1315, "&lt;=" &amp; DT$1, DataRegularSeason20242025!$D$3:$D$1315, $A3)+SUMIFS(DataRegularSeason20242025!$AB$3:$AB$1315,DataRegularSeason20242025!$B$3:$B$1315, "&lt;=" &amp; DT$1, DataRegularSeason20242025!$E$3:$E$1315, $A3)</f>
        <v>57</v>
      </c>
      <c r="DU3">
        <f>SUMIFS(DataRegularSeason20242025!$AA$3:$AA$1315,DataRegularSeason20242025!$B$3:$B$1315, "&lt;=" &amp; DU$1, DataRegularSeason20242025!$D$3:$D$1315, $A3)+SUMIFS(DataRegularSeason20242025!$AB$3:$AB$1315,DataRegularSeason20242025!$B$3:$B$1315, "&lt;=" &amp; DU$1, DataRegularSeason20242025!$E$3:$E$1315, $A3)</f>
        <v>57</v>
      </c>
      <c r="DV3">
        <f>SUMIFS(DataRegularSeason20242025!$AA$3:$AA$1315,DataRegularSeason20242025!$B$3:$B$1315, "&lt;=" &amp; DV$1, DataRegularSeason20242025!$D$3:$D$1315, $A3)+SUMIFS(DataRegularSeason20242025!$AB$3:$AB$1315,DataRegularSeason20242025!$B$3:$B$1315, "&lt;=" &amp; DV$1, DataRegularSeason20242025!$E$3:$E$1315, $A3)</f>
        <v>57</v>
      </c>
      <c r="DW3">
        <f>SUMIFS(DataRegularSeason20242025!$AA$3:$AA$1315,DataRegularSeason20242025!$B$3:$B$1315, "&lt;=" &amp; DW$1, DataRegularSeason20242025!$D$3:$D$1315, $A3)+SUMIFS(DataRegularSeason20242025!$AB$3:$AB$1315,DataRegularSeason20242025!$B$3:$B$1315, "&lt;=" &amp; DW$1, DataRegularSeason20242025!$E$3:$E$1315, $A3)</f>
        <v>57</v>
      </c>
      <c r="DX3">
        <f>SUMIFS(DataRegularSeason20242025!$AA$3:$AA$1315,DataRegularSeason20242025!$B$3:$B$1315, "&lt;=" &amp; DX$1, DataRegularSeason20242025!$D$3:$D$1315, $A3)+SUMIFS(DataRegularSeason20242025!$AB$3:$AB$1315,DataRegularSeason20242025!$B$3:$B$1315, "&lt;=" &amp; DX$1, DataRegularSeason20242025!$E$3:$E$1315, $A3)</f>
        <v>57</v>
      </c>
      <c r="DY3">
        <f>SUMIFS(DataRegularSeason20242025!$AA$3:$AA$1315,DataRegularSeason20242025!$B$3:$B$1315, "&lt;=" &amp; DY$1, DataRegularSeason20242025!$D$3:$D$1315, $A3)+SUMIFS(DataRegularSeason20242025!$AB$3:$AB$1315,DataRegularSeason20242025!$B$3:$B$1315, "&lt;=" &amp; DY$1, DataRegularSeason20242025!$E$3:$E$1315, $A3)</f>
        <v>57</v>
      </c>
      <c r="DZ3">
        <f>SUMIFS(DataRegularSeason20242025!$AA$3:$AA$1315,DataRegularSeason20242025!$B$3:$B$1315, "&lt;=" &amp; DZ$1, DataRegularSeason20242025!$D$3:$D$1315, $A3)+SUMIFS(DataRegularSeason20242025!$AB$3:$AB$1315,DataRegularSeason20242025!$B$3:$B$1315, "&lt;=" &amp; DZ$1, DataRegularSeason20242025!$E$3:$E$1315, $A3)</f>
        <v>57</v>
      </c>
      <c r="EA3">
        <f>SUMIFS(DataRegularSeason20242025!$AA$3:$AA$1315,DataRegularSeason20242025!$B$3:$B$1315, "&lt;=" &amp; EA$1, DataRegularSeason20242025!$D$3:$D$1315, $A3)+SUMIFS(DataRegularSeason20242025!$AB$3:$AB$1315,DataRegularSeason20242025!$B$3:$B$1315, "&lt;=" &amp; EA$1, DataRegularSeason20242025!$E$3:$E$1315, $A3)</f>
        <v>57</v>
      </c>
      <c r="EB3">
        <f>SUMIFS(DataRegularSeason20242025!$AA$3:$AA$1315,DataRegularSeason20242025!$B$3:$B$1315, "&lt;=" &amp; EB$1, DataRegularSeason20242025!$D$3:$D$1315, $A3)+SUMIFS(DataRegularSeason20242025!$AB$3:$AB$1315,DataRegularSeason20242025!$B$3:$B$1315, "&lt;=" &amp; EB$1, DataRegularSeason20242025!$E$3:$E$1315, $A3)</f>
        <v>57</v>
      </c>
      <c r="EC3">
        <f>SUMIFS(DataRegularSeason20242025!$AA$3:$AA$1315,DataRegularSeason20242025!$B$3:$B$1315, "&lt;=" &amp; EC$1, DataRegularSeason20242025!$D$3:$D$1315, $A3)+SUMIFS(DataRegularSeason20242025!$AB$3:$AB$1315,DataRegularSeason20242025!$B$3:$B$1315, "&lt;=" &amp; EC$1, DataRegularSeason20242025!$E$3:$E$1315, $A3)</f>
        <v>57</v>
      </c>
      <c r="ED3">
        <f>SUMIFS(DataRegularSeason20242025!$AA$3:$AA$1315,DataRegularSeason20242025!$B$3:$B$1315, "&lt;=" &amp; ED$1, DataRegularSeason20242025!$D$3:$D$1315, $A3)+SUMIFS(DataRegularSeason20242025!$AB$3:$AB$1315,DataRegularSeason20242025!$B$3:$B$1315, "&lt;=" &amp; ED$1, DataRegularSeason20242025!$E$3:$E$1315, $A3)</f>
        <v>57</v>
      </c>
      <c r="EE3">
        <f>SUMIFS(DataRegularSeason20242025!$AA$3:$AA$1315,DataRegularSeason20242025!$B$3:$B$1315, "&lt;=" &amp; EE$1, DataRegularSeason20242025!$D$3:$D$1315, $A3)+SUMIFS(DataRegularSeason20242025!$AB$3:$AB$1315,DataRegularSeason20242025!$B$3:$B$1315, "&lt;=" &amp; EE$1, DataRegularSeason20242025!$E$3:$E$1315, $A3)</f>
        <v>57</v>
      </c>
      <c r="EF3">
        <f>SUMIFS(DataRegularSeason20242025!$AA$3:$AA$1315,DataRegularSeason20242025!$B$3:$B$1315, "&lt;=" &amp; EF$1, DataRegularSeason20242025!$D$3:$D$1315, $A3)+SUMIFS(DataRegularSeason20242025!$AB$3:$AB$1315,DataRegularSeason20242025!$B$3:$B$1315, "&lt;=" &amp; EF$1, DataRegularSeason20242025!$E$3:$E$1315, $A3)</f>
        <v>57</v>
      </c>
      <c r="EG3">
        <f>SUMIFS(DataRegularSeason20242025!$AA$3:$AA$1315,DataRegularSeason20242025!$B$3:$B$1315, "&lt;=" &amp; EG$1, DataRegularSeason20242025!$D$3:$D$1315, $A3)+SUMIFS(DataRegularSeason20242025!$AB$3:$AB$1315,DataRegularSeason20242025!$B$3:$B$1315, "&lt;=" &amp; EG$1, DataRegularSeason20242025!$E$3:$E$1315, $A3)</f>
        <v>57</v>
      </c>
      <c r="EH3">
        <f>SUMIFS(DataRegularSeason20242025!$AA$3:$AA$1315,DataRegularSeason20242025!$B$3:$B$1315, "&lt;=" &amp; EH$1, DataRegularSeason20242025!$D$3:$D$1315, $A3)+SUMIFS(DataRegularSeason20242025!$AB$3:$AB$1315,DataRegularSeason20242025!$B$3:$B$1315, "&lt;=" &amp; EH$1, DataRegularSeason20242025!$E$3:$E$1315, $A3)</f>
        <v>57</v>
      </c>
      <c r="EI3">
        <f>SUMIFS(DataRegularSeason20242025!$AA$3:$AA$1315,DataRegularSeason20242025!$B$3:$B$1315, "&lt;=" &amp; EI$1, DataRegularSeason20242025!$D$3:$D$1315, $A3)+SUMIFS(DataRegularSeason20242025!$AB$3:$AB$1315,DataRegularSeason20242025!$B$3:$B$1315, "&lt;=" &amp; EI$1, DataRegularSeason20242025!$E$3:$E$1315, $A3)</f>
        <v>57</v>
      </c>
      <c r="EJ3">
        <f>SUMIFS(DataRegularSeason20242025!$AA$3:$AA$1315,DataRegularSeason20242025!$B$3:$B$1315, "&lt;=" &amp; EJ$1, DataRegularSeason20242025!$D$3:$D$1315, $A3)+SUMIFS(DataRegularSeason20242025!$AB$3:$AB$1315,DataRegularSeason20242025!$B$3:$B$1315, "&lt;=" &amp; EJ$1, DataRegularSeason20242025!$E$3:$E$1315, $A3)</f>
        <v>57</v>
      </c>
      <c r="EK3">
        <f>SUMIFS(DataRegularSeason20242025!$AA$3:$AA$1315,DataRegularSeason20242025!$B$3:$B$1315, "&lt;=" &amp; EK$1, DataRegularSeason20242025!$D$3:$D$1315, $A3)+SUMIFS(DataRegularSeason20242025!$AB$3:$AB$1315,DataRegularSeason20242025!$B$3:$B$1315, "&lt;=" &amp; EK$1, DataRegularSeason20242025!$E$3:$E$1315, $A3)</f>
        <v>57</v>
      </c>
      <c r="EL3">
        <f>SUMIFS(DataRegularSeason20242025!$AA$3:$AA$1315,DataRegularSeason20242025!$B$3:$B$1315, "&lt;=" &amp; EL$1, DataRegularSeason20242025!$D$3:$D$1315, $A3)+SUMIFS(DataRegularSeason20242025!$AB$3:$AB$1315,DataRegularSeason20242025!$B$3:$B$1315, "&lt;=" &amp; EL$1, DataRegularSeason20242025!$E$3:$E$1315, $A3)</f>
        <v>57</v>
      </c>
      <c r="EM3">
        <f>SUMIFS(DataRegularSeason20242025!$AA$3:$AA$1315,DataRegularSeason20242025!$B$3:$B$1315, "&lt;=" &amp; EM$1, DataRegularSeason20242025!$D$3:$D$1315, $A3)+SUMIFS(DataRegularSeason20242025!$AB$3:$AB$1315,DataRegularSeason20242025!$B$3:$B$1315, "&lt;=" &amp; EM$1, DataRegularSeason20242025!$E$3:$E$1315, $A3)</f>
        <v>57</v>
      </c>
      <c r="EN3">
        <f>SUMIFS(DataRegularSeason20242025!$AA$3:$AA$1315,DataRegularSeason20242025!$B$3:$B$1315, "&lt;=" &amp; EN$1, DataRegularSeason20242025!$D$3:$D$1315, $A3)+SUMIFS(DataRegularSeason20242025!$AB$3:$AB$1315,DataRegularSeason20242025!$B$3:$B$1315, "&lt;=" &amp; EN$1, DataRegularSeason20242025!$E$3:$E$1315, $A3)</f>
        <v>57</v>
      </c>
      <c r="EO3">
        <f>SUMIFS(DataRegularSeason20242025!$AA$3:$AA$1315,DataRegularSeason20242025!$B$3:$B$1315, "&lt;=" &amp; EO$1, DataRegularSeason20242025!$D$3:$D$1315, $A3)+SUMIFS(DataRegularSeason20242025!$AB$3:$AB$1315,DataRegularSeason20242025!$B$3:$B$1315, "&lt;=" &amp; EO$1, DataRegularSeason20242025!$E$3:$E$1315, $A3)</f>
        <v>57</v>
      </c>
      <c r="EP3">
        <f>SUMIFS(DataRegularSeason20242025!$AA$3:$AA$1315,DataRegularSeason20242025!$B$3:$B$1315, "&lt;=" &amp; EP$1, DataRegularSeason20242025!$D$3:$D$1315, $A3)+SUMIFS(DataRegularSeason20242025!$AB$3:$AB$1315,DataRegularSeason20242025!$B$3:$B$1315, "&lt;=" &amp; EP$1, DataRegularSeason20242025!$E$3:$E$1315, $A3)</f>
        <v>57</v>
      </c>
      <c r="EQ3">
        <f>SUMIFS(DataRegularSeason20242025!$AA$3:$AA$1315,DataRegularSeason20242025!$B$3:$B$1315, "&lt;=" &amp; EQ$1, DataRegularSeason20242025!$D$3:$D$1315, $A3)+SUMIFS(DataRegularSeason20242025!$AB$3:$AB$1315,DataRegularSeason20242025!$B$3:$B$1315, "&lt;=" &amp; EQ$1, DataRegularSeason20242025!$E$3:$E$1315, $A3)</f>
        <v>57</v>
      </c>
      <c r="ER3">
        <f>SUMIFS(DataRegularSeason20242025!$AA$3:$AA$1315,DataRegularSeason20242025!$B$3:$B$1315, "&lt;=" &amp; ER$1, DataRegularSeason20242025!$D$3:$D$1315, $A3)+SUMIFS(DataRegularSeason20242025!$AB$3:$AB$1315,DataRegularSeason20242025!$B$3:$B$1315, "&lt;=" &amp; ER$1, DataRegularSeason20242025!$E$3:$E$1315, $A3)</f>
        <v>57</v>
      </c>
      <c r="ES3">
        <f>SUMIFS(DataRegularSeason20242025!$AA$3:$AA$1315,DataRegularSeason20242025!$B$3:$B$1315, "&lt;=" &amp; ES$1, DataRegularSeason20242025!$D$3:$D$1315, $A3)+SUMIFS(DataRegularSeason20242025!$AB$3:$AB$1315,DataRegularSeason20242025!$B$3:$B$1315, "&lt;=" &amp; ES$1, DataRegularSeason20242025!$E$3:$E$1315, $A3)</f>
        <v>57</v>
      </c>
      <c r="ET3">
        <f>SUMIFS(DataRegularSeason20242025!$AA$3:$AA$1315,DataRegularSeason20242025!$B$3:$B$1315, "&lt;=" &amp; ET$1, DataRegularSeason20242025!$D$3:$D$1315, $A3)+SUMIFS(DataRegularSeason20242025!$AB$3:$AB$1315,DataRegularSeason20242025!$B$3:$B$1315, "&lt;=" &amp; ET$1, DataRegularSeason20242025!$E$3:$E$1315, $A3)</f>
        <v>57</v>
      </c>
      <c r="EU3">
        <f>SUMIFS(DataRegularSeason20242025!$AA$3:$AA$1315,DataRegularSeason20242025!$B$3:$B$1315, "&lt;=" &amp; EU$1, DataRegularSeason20242025!$D$3:$D$1315, $A3)+SUMIFS(DataRegularSeason20242025!$AB$3:$AB$1315,DataRegularSeason20242025!$B$3:$B$1315, "&lt;=" &amp; EU$1, DataRegularSeason20242025!$E$3:$E$1315, $A3)</f>
        <v>57</v>
      </c>
      <c r="EV3">
        <f>SUMIFS(DataRegularSeason20242025!$AA$3:$AA$1315,DataRegularSeason20242025!$B$3:$B$1315, "&lt;=" &amp; EV$1, DataRegularSeason20242025!$D$3:$D$1315, $A3)+SUMIFS(DataRegularSeason20242025!$AB$3:$AB$1315,DataRegularSeason20242025!$B$3:$B$1315, "&lt;=" &amp; EV$1, DataRegularSeason20242025!$E$3:$E$1315, $A3)</f>
        <v>57</v>
      </c>
      <c r="EW3">
        <f>SUMIFS(DataRegularSeason20242025!$AA$3:$AA$1315,DataRegularSeason20242025!$B$3:$B$1315, "&lt;=" &amp; EW$1, DataRegularSeason20242025!$D$3:$D$1315, $A3)+SUMIFS(DataRegularSeason20242025!$AB$3:$AB$1315,DataRegularSeason20242025!$B$3:$B$1315, "&lt;=" &amp; EW$1, DataRegularSeason20242025!$E$3:$E$1315, $A3)</f>
        <v>57</v>
      </c>
      <c r="EX3">
        <f>SUMIFS(DataRegularSeason20242025!$AA$3:$AA$1315,DataRegularSeason20242025!$B$3:$B$1315, "&lt;=" &amp; EX$1, DataRegularSeason20242025!$D$3:$D$1315, $A3)+SUMIFS(DataRegularSeason20242025!$AB$3:$AB$1315,DataRegularSeason20242025!$B$3:$B$1315, "&lt;=" &amp; EX$1, DataRegularSeason20242025!$E$3:$E$1315, $A3)</f>
        <v>57</v>
      </c>
      <c r="EY3">
        <f>SUMIFS(DataRegularSeason20242025!$AA$3:$AA$1315,DataRegularSeason20242025!$B$3:$B$1315, "&lt;=" &amp; EY$1, DataRegularSeason20242025!$D$3:$D$1315, $A3)+SUMIFS(DataRegularSeason20242025!$AB$3:$AB$1315,DataRegularSeason20242025!$B$3:$B$1315, "&lt;=" &amp; EY$1, DataRegularSeason20242025!$E$3:$E$1315, $A3)</f>
        <v>57</v>
      </c>
      <c r="EZ3">
        <f>SUMIFS(DataRegularSeason20242025!$AA$3:$AA$1315,DataRegularSeason20242025!$B$3:$B$1315, "&lt;=" &amp; EZ$1, DataRegularSeason20242025!$D$3:$D$1315, $A3)+SUMIFS(DataRegularSeason20242025!$AB$3:$AB$1315,DataRegularSeason20242025!$B$3:$B$1315, "&lt;=" &amp; EZ$1, DataRegularSeason20242025!$E$3:$E$1315, $A3)</f>
        <v>57</v>
      </c>
      <c r="FA3">
        <f>SUMIFS(DataRegularSeason20242025!$AA$3:$AA$1315,DataRegularSeason20242025!$B$3:$B$1315, "&lt;=" &amp; FA$1, DataRegularSeason20242025!$D$3:$D$1315, $A3)+SUMIFS(DataRegularSeason20242025!$AB$3:$AB$1315,DataRegularSeason20242025!$B$3:$B$1315, "&lt;=" &amp; FA$1, DataRegularSeason20242025!$E$3:$E$1315, $A3)</f>
        <v>57</v>
      </c>
      <c r="FB3">
        <f>SUMIFS(DataRegularSeason20242025!$AA$3:$AA$1315,DataRegularSeason20242025!$B$3:$B$1315, "&lt;=" &amp; FB$1, DataRegularSeason20242025!$D$3:$D$1315, $A3)+SUMIFS(DataRegularSeason20242025!$AB$3:$AB$1315,DataRegularSeason20242025!$B$3:$B$1315, "&lt;=" &amp; FB$1, DataRegularSeason20242025!$E$3:$E$1315, $A3)</f>
        <v>57</v>
      </c>
      <c r="FC3">
        <f>SUMIFS(DataRegularSeason20242025!$AA$3:$AA$1315,DataRegularSeason20242025!$B$3:$B$1315, "&lt;=" &amp; FC$1, DataRegularSeason20242025!$D$3:$D$1315, $A3)+SUMIFS(DataRegularSeason20242025!$AB$3:$AB$1315,DataRegularSeason20242025!$B$3:$B$1315, "&lt;=" &amp; FC$1, DataRegularSeason20242025!$E$3:$E$1315, $A3)</f>
        <v>57</v>
      </c>
      <c r="FD3">
        <f>SUMIFS(DataRegularSeason20242025!$AA$3:$AA$1315,DataRegularSeason20242025!$B$3:$B$1315, "&lt;=" &amp; FD$1, DataRegularSeason20242025!$D$3:$D$1315, $A3)+SUMIFS(DataRegularSeason20242025!$AB$3:$AB$1315,DataRegularSeason20242025!$B$3:$B$1315, "&lt;=" &amp; FD$1, DataRegularSeason20242025!$E$3:$E$1315, $A3)</f>
        <v>57</v>
      </c>
      <c r="FE3">
        <f>SUMIFS(DataRegularSeason20242025!$AA$3:$AA$1315,DataRegularSeason20242025!$B$3:$B$1315, "&lt;=" &amp; FE$1, DataRegularSeason20242025!$D$3:$D$1315, $A3)+SUMIFS(DataRegularSeason20242025!$AB$3:$AB$1315,DataRegularSeason20242025!$B$3:$B$1315, "&lt;=" &amp; FE$1, DataRegularSeason20242025!$E$3:$E$1315, $A3)</f>
        <v>57</v>
      </c>
      <c r="FF3">
        <f>SUMIFS(DataRegularSeason20242025!$AA$3:$AA$1315,DataRegularSeason20242025!$B$3:$B$1315, "&lt;=" &amp; FF$1, DataRegularSeason20242025!$D$3:$D$1315, $A3)+SUMIFS(DataRegularSeason20242025!$AB$3:$AB$1315,DataRegularSeason20242025!$B$3:$B$1315, "&lt;=" &amp; FF$1, DataRegularSeason20242025!$E$3:$E$1315, $A3)</f>
        <v>57</v>
      </c>
      <c r="FG3">
        <f>SUMIFS(DataRegularSeason20242025!$AA$3:$AA$1315,DataRegularSeason20242025!$B$3:$B$1315, "&lt;=" &amp; FG$1, DataRegularSeason20242025!$D$3:$D$1315, $A3)+SUMIFS(DataRegularSeason20242025!$AB$3:$AB$1315,DataRegularSeason20242025!$B$3:$B$1315, "&lt;=" &amp; FG$1, DataRegularSeason20242025!$E$3:$E$1315, $A3)</f>
        <v>57</v>
      </c>
      <c r="FH3">
        <f>SUMIFS(DataRegularSeason20242025!$AA$3:$AA$1315,DataRegularSeason20242025!$B$3:$B$1315, "&lt;=" &amp; FH$1, DataRegularSeason20242025!$D$3:$D$1315, $A3)+SUMIFS(DataRegularSeason20242025!$AB$3:$AB$1315,DataRegularSeason20242025!$B$3:$B$1315, "&lt;=" &amp; FH$1, DataRegularSeason20242025!$E$3:$E$1315, $A3)</f>
        <v>57</v>
      </c>
      <c r="FI3">
        <f>SUMIFS(DataRegularSeason20242025!$AA$3:$AA$1315,DataRegularSeason20242025!$B$3:$B$1315, "&lt;=" &amp; FI$1, DataRegularSeason20242025!$D$3:$D$1315, $A3)+SUMIFS(DataRegularSeason20242025!$AB$3:$AB$1315,DataRegularSeason20242025!$B$3:$B$1315, "&lt;=" &amp; FI$1, DataRegularSeason20242025!$E$3:$E$1315, $A3)</f>
        <v>57</v>
      </c>
      <c r="FJ3">
        <f>SUMIFS(DataRegularSeason20242025!$AA$3:$AA$1315,DataRegularSeason20242025!$B$3:$B$1315, "&lt;=" &amp; FJ$1, DataRegularSeason20242025!$D$3:$D$1315, $A3)+SUMIFS(DataRegularSeason20242025!$AB$3:$AB$1315,DataRegularSeason20242025!$B$3:$B$1315, "&lt;=" &amp; FJ$1, DataRegularSeason20242025!$E$3:$E$1315, $A3)</f>
        <v>57</v>
      </c>
      <c r="FK3">
        <f>SUMIFS(DataRegularSeason20242025!$AA$3:$AA$1315,DataRegularSeason20242025!$B$3:$B$1315, "&lt;=" &amp; FK$1, DataRegularSeason20242025!$D$3:$D$1315, $A3)+SUMIFS(DataRegularSeason20242025!$AB$3:$AB$1315,DataRegularSeason20242025!$B$3:$B$1315, "&lt;=" &amp; FK$1, DataRegularSeason20242025!$E$3:$E$1315, $A3)</f>
        <v>57</v>
      </c>
      <c r="FL3">
        <f>SUMIFS(DataRegularSeason20242025!$AA$3:$AA$1315,DataRegularSeason20242025!$B$3:$B$1315, "&lt;=" &amp; FL$1, DataRegularSeason20242025!$D$3:$D$1315, $A3)+SUMIFS(DataRegularSeason20242025!$AB$3:$AB$1315,DataRegularSeason20242025!$B$3:$B$1315, "&lt;=" &amp; FL$1, DataRegularSeason20242025!$E$3:$E$1315, $A3)</f>
        <v>57</v>
      </c>
      <c r="FM3">
        <f>SUMIFS(DataRegularSeason20242025!$AA$3:$AA$1315,DataRegularSeason20242025!$B$3:$B$1315, "&lt;=" &amp; FM$1, DataRegularSeason20242025!$D$3:$D$1315, $A3)+SUMIFS(DataRegularSeason20242025!$AB$3:$AB$1315,DataRegularSeason20242025!$B$3:$B$1315, "&lt;=" &amp; FM$1, DataRegularSeason20242025!$E$3:$E$1315, $A3)</f>
        <v>57</v>
      </c>
      <c r="FN3">
        <f>SUMIFS(DataRegularSeason20242025!$AA$3:$AA$1315,DataRegularSeason20242025!$B$3:$B$1315, "&lt;=" &amp; FN$1, DataRegularSeason20242025!$D$3:$D$1315, $A3)+SUMIFS(DataRegularSeason20242025!$AB$3:$AB$1315,DataRegularSeason20242025!$B$3:$B$1315, "&lt;=" &amp; FN$1, DataRegularSeason20242025!$E$3:$E$1315, $A3)</f>
        <v>57</v>
      </c>
      <c r="FO3">
        <f>SUMIFS(DataRegularSeason20242025!$AA$3:$AA$1315,DataRegularSeason20242025!$B$3:$B$1315, "&lt;=" &amp; FO$1, DataRegularSeason20242025!$D$3:$D$1315, $A3)+SUMIFS(DataRegularSeason20242025!$AB$3:$AB$1315,DataRegularSeason20242025!$B$3:$B$1315, "&lt;=" &amp; FO$1, DataRegularSeason20242025!$E$3:$E$1315, $A3)</f>
        <v>57</v>
      </c>
      <c r="FP3">
        <f>SUMIFS(DataRegularSeason20242025!$AA$3:$AA$1315,DataRegularSeason20242025!$B$3:$B$1315, "&lt;=" &amp; FP$1, DataRegularSeason20242025!$D$3:$D$1315, $A3)+SUMIFS(DataRegularSeason20242025!$AB$3:$AB$1315,DataRegularSeason20242025!$B$3:$B$1315, "&lt;=" &amp; FP$1, DataRegularSeason20242025!$E$3:$E$1315, $A3)</f>
        <v>57</v>
      </c>
      <c r="FQ3">
        <f>SUMIFS(DataRegularSeason20242025!$AA$3:$AA$1315,DataRegularSeason20242025!$B$3:$B$1315, "&lt;=" &amp; FQ$1, DataRegularSeason20242025!$D$3:$D$1315, $A3)+SUMIFS(DataRegularSeason20242025!$AB$3:$AB$1315,DataRegularSeason20242025!$B$3:$B$1315, "&lt;=" &amp; FQ$1, DataRegularSeason20242025!$E$3:$E$1315, $A3)</f>
        <v>57</v>
      </c>
      <c r="FR3">
        <f>SUMIFS(DataRegularSeason20242025!$AA$3:$AA$1315,DataRegularSeason20242025!$B$3:$B$1315, "&lt;=" &amp; FR$1, DataRegularSeason20242025!$D$3:$D$1315, $A3)+SUMIFS(DataRegularSeason20242025!$AB$3:$AB$1315,DataRegularSeason20242025!$B$3:$B$1315, "&lt;=" &amp; FR$1, DataRegularSeason20242025!$E$3:$E$1315, $A3)</f>
        <v>57</v>
      </c>
      <c r="FS3">
        <f>SUMIFS(DataRegularSeason20242025!$AA$3:$AA$1315,DataRegularSeason20242025!$B$3:$B$1315, "&lt;=" &amp; FS$1, DataRegularSeason20242025!$D$3:$D$1315, $A3)+SUMIFS(DataRegularSeason20242025!$AB$3:$AB$1315,DataRegularSeason20242025!$B$3:$B$1315, "&lt;=" &amp; FS$1, DataRegularSeason20242025!$E$3:$E$1315, $A3)</f>
        <v>57</v>
      </c>
      <c r="FT3">
        <f>SUMIFS(DataRegularSeason20242025!$AA$3:$AA$1315,DataRegularSeason20242025!$B$3:$B$1315, "&lt;=" &amp; FT$1, DataRegularSeason20242025!$D$3:$D$1315, $A3)+SUMIFS(DataRegularSeason20242025!$AB$3:$AB$1315,DataRegularSeason20242025!$B$3:$B$1315, "&lt;=" &amp; FT$1, DataRegularSeason20242025!$E$3:$E$1315, $A3)</f>
        <v>57</v>
      </c>
      <c r="FU3">
        <f>SUMIFS(DataRegularSeason20242025!$AA$3:$AA$1315,DataRegularSeason20242025!$B$3:$B$1315, "&lt;=" &amp; FU$1, DataRegularSeason20242025!$D$3:$D$1315, $A3)+SUMIFS(DataRegularSeason20242025!$AB$3:$AB$1315,DataRegularSeason20242025!$B$3:$B$1315, "&lt;=" &amp; FU$1, DataRegularSeason20242025!$E$3:$E$1315, $A3)</f>
        <v>57</v>
      </c>
      <c r="FV3">
        <f>SUMIFS(DataRegularSeason20242025!$AA$3:$AA$1315,DataRegularSeason20242025!$B$3:$B$1315, "&lt;=" &amp; FV$1, DataRegularSeason20242025!$D$3:$D$1315, $A3)+SUMIFS(DataRegularSeason20242025!$AB$3:$AB$1315,DataRegularSeason20242025!$B$3:$B$1315, "&lt;=" &amp; FV$1, DataRegularSeason20242025!$E$3:$E$1315, $A3)</f>
        <v>57</v>
      </c>
      <c r="FW3">
        <f>SUMIFS(DataRegularSeason20242025!$AA$3:$AA$1315,DataRegularSeason20242025!$B$3:$B$1315, "&lt;=" &amp; FW$1, DataRegularSeason20242025!$D$3:$D$1315, $A3)+SUMIFS(DataRegularSeason20242025!$AB$3:$AB$1315,DataRegularSeason20242025!$B$3:$B$1315, "&lt;=" &amp; FW$1, DataRegularSeason20242025!$E$3:$E$1315, $A3)</f>
        <v>57</v>
      </c>
      <c r="FX3">
        <f>SUMIFS(DataRegularSeason20242025!$AA$3:$AA$1315,DataRegularSeason20242025!$B$3:$B$1315, "&lt;=" &amp; FX$1, DataRegularSeason20242025!$D$3:$D$1315, $A3)+SUMIFS(DataRegularSeason20242025!$AB$3:$AB$1315,DataRegularSeason20242025!$B$3:$B$1315, "&lt;=" &amp; FX$1, DataRegularSeason20242025!$E$3:$E$1315, $A3)</f>
        <v>57</v>
      </c>
      <c r="FY3">
        <f>SUMIFS(DataRegularSeason20242025!$AA$3:$AA$1315,DataRegularSeason20242025!$B$3:$B$1315, "&lt;=" &amp; FY$1, DataRegularSeason20242025!$D$3:$D$1315, $A3)+SUMIFS(DataRegularSeason20242025!$AB$3:$AB$1315,DataRegularSeason20242025!$B$3:$B$1315, "&lt;=" &amp; FY$1, DataRegularSeason20242025!$E$3:$E$1315, $A3)</f>
        <v>57</v>
      </c>
      <c r="FZ3">
        <f>SUMIFS(DataRegularSeason20242025!$AA$3:$AA$1315,DataRegularSeason20242025!$B$3:$B$1315, "&lt;=" &amp; FZ$1, DataRegularSeason20242025!$D$3:$D$1315, $A3)+SUMIFS(DataRegularSeason20242025!$AB$3:$AB$1315,DataRegularSeason20242025!$B$3:$B$1315, "&lt;=" &amp; FZ$1, DataRegularSeason20242025!$E$3:$E$1315, $A3)</f>
        <v>57</v>
      </c>
      <c r="GA3">
        <f>SUMIFS(DataRegularSeason20242025!$AA$3:$AA$1315,DataRegularSeason20242025!$B$3:$B$1315, "&lt;=" &amp; GA$1, DataRegularSeason20242025!$D$3:$D$1315, $A3)+SUMIFS(DataRegularSeason20242025!$AB$3:$AB$1315,DataRegularSeason20242025!$B$3:$B$1315, "&lt;=" &amp; GA$1, DataRegularSeason20242025!$E$3:$E$1315, $A3)</f>
        <v>57</v>
      </c>
      <c r="GB3">
        <f>SUMIFS(DataRegularSeason20242025!$AA$3:$AA$1315,DataRegularSeason20242025!$B$3:$B$1315, "&lt;=" &amp; GB$1, DataRegularSeason20242025!$D$3:$D$1315, $A3)+SUMIFS(DataRegularSeason20242025!$AB$3:$AB$1315,DataRegularSeason20242025!$B$3:$B$1315, "&lt;=" &amp; GB$1, DataRegularSeason20242025!$E$3:$E$1315, $A3)</f>
        <v>57</v>
      </c>
      <c r="GC3">
        <f>SUMIFS(DataRegularSeason20242025!$AA$3:$AA$1315,DataRegularSeason20242025!$B$3:$B$1315, "&lt;=" &amp; GC$1, DataRegularSeason20242025!$D$3:$D$1315, $A3)+SUMIFS(DataRegularSeason20242025!$AB$3:$AB$1315,DataRegularSeason20242025!$B$3:$B$1315, "&lt;=" &amp; GC$1, DataRegularSeason20242025!$E$3:$E$1315, $A3)</f>
        <v>57</v>
      </c>
      <c r="GD3">
        <f>SUMIFS(DataRegularSeason20242025!$AA$3:$AA$1315,DataRegularSeason20242025!$B$3:$B$1315, "&lt;=" &amp; GD$1, DataRegularSeason20242025!$D$3:$D$1315, $A3)+SUMIFS(DataRegularSeason20242025!$AB$3:$AB$1315,DataRegularSeason20242025!$B$3:$B$1315, "&lt;=" &amp; GD$1, DataRegularSeason20242025!$E$3:$E$1315, $A3)</f>
        <v>57</v>
      </c>
      <c r="GE3">
        <f>SUMIFS(DataRegularSeason20242025!$AA$3:$AA$1315,DataRegularSeason20242025!$B$3:$B$1315, "&lt;=" &amp; GE$1, DataRegularSeason20242025!$D$3:$D$1315, $A3)+SUMIFS(DataRegularSeason20242025!$AB$3:$AB$1315,DataRegularSeason20242025!$B$3:$B$1315, "&lt;=" &amp; GE$1, DataRegularSeason20242025!$E$3:$E$1315, $A3)</f>
        <v>57</v>
      </c>
      <c r="GF3">
        <f>SUMIFS(DataRegularSeason20242025!$AA$3:$AA$1315,DataRegularSeason20242025!$B$3:$B$1315, "&lt;=" &amp; GF$1, DataRegularSeason20242025!$D$3:$D$1315, $A3)+SUMIFS(DataRegularSeason20242025!$AB$3:$AB$1315,DataRegularSeason20242025!$B$3:$B$1315, "&lt;=" &amp; GF$1, DataRegularSeason20242025!$E$3:$E$1315, $A3)</f>
        <v>57</v>
      </c>
      <c r="GG3">
        <f>SUMIFS(DataRegularSeason20242025!$AA$3:$AA$1315,DataRegularSeason20242025!$B$3:$B$1315, "&lt;=" &amp; GG$1, DataRegularSeason20242025!$D$3:$D$1315, $A3)+SUMIFS(DataRegularSeason20242025!$AB$3:$AB$1315,DataRegularSeason20242025!$B$3:$B$1315, "&lt;=" &amp; GG$1, DataRegularSeason20242025!$E$3:$E$1315, $A3)</f>
        <v>57</v>
      </c>
      <c r="GH3">
        <f>SUMIFS(DataRegularSeason20242025!$AA$3:$AA$1315,DataRegularSeason20242025!$B$3:$B$1315, "&lt;=" &amp; GH$1, DataRegularSeason20242025!$D$3:$D$1315, $A3)+SUMIFS(DataRegularSeason20242025!$AB$3:$AB$1315,DataRegularSeason20242025!$B$3:$B$1315, "&lt;=" &amp; GH$1, DataRegularSeason20242025!$E$3:$E$1315, $A3)</f>
        <v>57</v>
      </c>
      <c r="GI3">
        <f>SUMIFS(DataRegularSeason20242025!$AA$3:$AA$1315,DataRegularSeason20242025!$B$3:$B$1315, "&lt;=" &amp; GI$1, DataRegularSeason20242025!$D$3:$D$1315, $A3)+SUMIFS(DataRegularSeason20242025!$AB$3:$AB$1315,DataRegularSeason20242025!$B$3:$B$1315, "&lt;=" &amp; GI$1, DataRegularSeason20242025!$E$3:$E$1315, $A3)</f>
        <v>57</v>
      </c>
      <c r="GJ3">
        <f>SUMIFS(DataRegularSeason20242025!$AA$3:$AA$1315,DataRegularSeason20242025!$B$3:$B$1315, "&lt;=" &amp; GJ$1, DataRegularSeason20242025!$D$3:$D$1315, $A3)+SUMIFS(DataRegularSeason20242025!$AB$3:$AB$1315,DataRegularSeason20242025!$B$3:$B$1315, "&lt;=" &amp; GJ$1, DataRegularSeason20242025!$E$3:$E$1315, $A3)</f>
        <v>57</v>
      </c>
      <c r="GK3">
        <f>SUMIFS(DataRegularSeason20242025!$AA$3:$AA$1315,DataRegularSeason20242025!$B$3:$B$1315, "&lt;=" &amp; GK$1, DataRegularSeason20242025!$D$3:$D$1315, $A3)+SUMIFS(DataRegularSeason20242025!$AB$3:$AB$1315,DataRegularSeason20242025!$B$3:$B$1315, "&lt;=" &amp; GK$1, DataRegularSeason20242025!$E$3:$E$1315, $A3)</f>
        <v>57</v>
      </c>
      <c r="GL3">
        <f>SUMIFS(DataRegularSeason20242025!$AA$3:$AA$1315,DataRegularSeason20242025!$B$3:$B$1315, "&lt;=" &amp; GL$1, DataRegularSeason20242025!$D$3:$D$1315, $A3)+SUMIFS(DataRegularSeason20242025!$AB$3:$AB$1315,DataRegularSeason20242025!$B$3:$B$1315, "&lt;=" &amp; GL$1, DataRegularSeason20242025!$E$3:$E$1315, $A3)</f>
        <v>57</v>
      </c>
      <c r="GM3">
        <f>SUMIFS(DataRegularSeason20242025!$AA$3:$AA$1315,DataRegularSeason20242025!$B$3:$B$1315, "&lt;=" &amp; GM$1, DataRegularSeason20242025!$D$3:$D$1315, $A3)+SUMIFS(DataRegularSeason20242025!$AB$3:$AB$1315,DataRegularSeason20242025!$B$3:$B$1315, "&lt;=" &amp; GM$1, DataRegularSeason20242025!$E$3:$E$1315, $A3)</f>
        <v>57</v>
      </c>
      <c r="GN3">
        <f>SUMIFS(DataRegularSeason20242025!$AA$3:$AA$1315,DataRegularSeason20242025!$B$3:$B$1315, "&lt;=" &amp; GN$1, DataRegularSeason20242025!$D$3:$D$1315, $A3)+SUMIFS(DataRegularSeason20242025!$AB$3:$AB$1315,DataRegularSeason20242025!$B$3:$B$1315, "&lt;=" &amp; GN$1, DataRegularSeason20242025!$E$3:$E$1315, $A3)</f>
        <v>57</v>
      </c>
      <c r="GO3">
        <f>SUMIFS(DataRegularSeason20242025!$AA$3:$AA$1315,DataRegularSeason20242025!$B$3:$B$1315, "&lt;=" &amp; GO$1, DataRegularSeason20242025!$D$3:$D$1315, $A3)+SUMIFS(DataRegularSeason20242025!$AB$3:$AB$1315,DataRegularSeason20242025!$B$3:$B$1315, "&lt;=" &amp; GO$1, DataRegularSeason20242025!$E$3:$E$1315, $A3)</f>
        <v>57</v>
      </c>
      <c r="GP3">
        <f>SUMIFS(DataRegularSeason20242025!$AA$3:$AA$1315,DataRegularSeason20242025!$B$3:$B$1315, "&lt;=" &amp; GP$1, DataRegularSeason20242025!$D$3:$D$1315, $A3)+SUMIFS(DataRegularSeason20242025!$AB$3:$AB$1315,DataRegularSeason20242025!$B$3:$B$1315, "&lt;=" &amp; GP$1, DataRegularSeason20242025!$E$3:$E$1315, $A3)</f>
        <v>57</v>
      </c>
      <c r="GQ3">
        <f>SUMIFS(DataRegularSeason20242025!$AA$3:$AA$1315,DataRegularSeason20242025!$B$3:$B$1315, "&lt;=" &amp; GQ$1, DataRegularSeason20242025!$D$3:$D$1315, $A3)+SUMIFS(DataRegularSeason20242025!$AB$3:$AB$1315,DataRegularSeason20242025!$B$3:$B$1315, "&lt;=" &amp; GQ$1, DataRegularSeason20242025!$E$3:$E$1315, $A3)</f>
        <v>57</v>
      </c>
      <c r="GR3">
        <f>SUMIFS(DataRegularSeason20242025!$AA$3:$AA$1315,DataRegularSeason20242025!$B$3:$B$1315, "&lt;=" &amp; GR$1, DataRegularSeason20242025!$D$3:$D$1315, $A3)+SUMIFS(DataRegularSeason20242025!$AB$3:$AB$1315,DataRegularSeason20242025!$B$3:$B$1315, "&lt;=" &amp; GR$1, DataRegularSeason20242025!$E$3:$E$1315, $A3)</f>
        <v>57</v>
      </c>
      <c r="GS3">
        <f>SUMIFS(DataRegularSeason20242025!$AA$3:$AA$1315,DataRegularSeason20242025!$B$3:$B$1315, "&lt;=" &amp; GS$1, DataRegularSeason20242025!$D$3:$D$1315, $A3)+SUMIFS(DataRegularSeason20242025!$AB$3:$AB$1315,DataRegularSeason20242025!$B$3:$B$1315, "&lt;=" &amp; GS$1, DataRegularSeason20242025!$E$3:$E$1315, $A3)</f>
        <v>57</v>
      </c>
      <c r="GT3">
        <f>SUMIFS(DataRegularSeason20242025!$AA$3:$AA$1315,DataRegularSeason20242025!$B$3:$B$1315, "&lt;=" &amp; GT$1, DataRegularSeason20242025!$D$3:$D$1315, $A3)+SUMIFS(DataRegularSeason20242025!$AB$3:$AB$1315,DataRegularSeason20242025!$B$3:$B$1315, "&lt;=" &amp; GT$1, DataRegularSeason20242025!$E$3:$E$1315, $A3)</f>
        <v>57</v>
      </c>
      <c r="GU3">
        <f>SUMIFS(DataRegularSeason20242025!$AA$3:$AA$1315,DataRegularSeason20242025!$B$3:$B$1315, "&lt;=" &amp; GU$1, DataRegularSeason20242025!$D$3:$D$1315, $A3)+SUMIFS(DataRegularSeason20242025!$AB$3:$AB$1315,DataRegularSeason20242025!$B$3:$B$1315, "&lt;=" &amp; GU$1, DataRegularSeason20242025!$E$3:$E$1315, $A3)</f>
        <v>57</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6</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8</v>
      </c>
      <c r="S4">
        <f>SUMIFS(DataRegularSeason20242025!$AA$3:$AA$1315,DataRegularSeason20242025!$B$3:$B$1315, "&lt;=" &amp; S$1, DataRegularSeason20242025!$D$3:$D$1315, $A4)+SUMIFS(DataRegularSeason20242025!$AB$3:$AB$1315,DataRegularSeason20242025!$B$3:$B$1315, "&lt;=" &amp; S$1, DataRegularSeason20242025!$E$3:$E$1315, $A4)</f>
        <v>8</v>
      </c>
      <c r="T4">
        <f>SUMIFS(DataRegularSeason20242025!$AA$3:$AA$1315,DataRegularSeason20242025!$B$3:$B$1315, "&lt;=" &amp; T$1, DataRegularSeason20242025!$D$3:$D$1315, $A4)+SUMIFS(DataRegularSeason20242025!$AB$3:$AB$1315,DataRegularSeason20242025!$B$3:$B$1315, "&lt;=" &amp; T$1, DataRegularSeason20242025!$E$3:$E$1315, $A4)</f>
        <v>8</v>
      </c>
      <c r="U4">
        <f>SUMIFS(DataRegularSeason20242025!$AA$3:$AA$1315,DataRegularSeason20242025!$B$3:$B$1315, "&lt;=" &amp; U$1, DataRegularSeason20242025!$D$3:$D$1315, $A4)+SUMIFS(DataRegularSeason20242025!$AB$3:$AB$1315,DataRegularSeason20242025!$B$3:$B$1315, "&lt;=" &amp; U$1, DataRegularSeason20242025!$E$3:$E$1315, $A4)</f>
        <v>8</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10</v>
      </c>
      <c r="X4">
        <f>SUMIFS(DataRegularSeason20242025!$AA$3:$AA$1315,DataRegularSeason20242025!$B$3:$B$1315, "&lt;=" &amp; X$1, DataRegularSeason20242025!$D$3:$D$1315, $A4)+SUMIFS(DataRegularSeason20242025!$AB$3:$AB$1315,DataRegularSeason20242025!$B$3:$B$1315, "&lt;=" &amp; X$1, DataRegularSeason20242025!$E$3:$E$1315, $A4)</f>
        <v>10</v>
      </c>
      <c r="Y4">
        <f>SUMIFS(DataRegularSeason20242025!$AA$3:$AA$1315,DataRegularSeason20242025!$B$3:$B$1315, "&lt;=" &amp; Y$1, DataRegularSeason20242025!$D$3:$D$1315, $A4)+SUMIFS(DataRegularSeason20242025!$AB$3:$AB$1315,DataRegularSeason20242025!$B$3:$B$1315, "&lt;=" &amp; Y$1, DataRegularSeason20242025!$E$3:$E$1315, $A4)</f>
        <v>10</v>
      </c>
      <c r="Z4">
        <f>SUMIFS(DataRegularSeason20242025!$AA$3:$AA$1315,DataRegularSeason20242025!$B$3:$B$1315, "&lt;=" &amp; Z$1, DataRegularSeason20242025!$D$3:$D$1315, $A4)+SUMIFS(DataRegularSeason20242025!$AB$3:$AB$1315,DataRegularSeason20242025!$B$3:$B$1315, "&lt;=" &amp; Z$1, DataRegularSeason20242025!$E$3:$E$1315, $A4)</f>
        <v>10</v>
      </c>
      <c r="AA4">
        <f>SUMIFS(DataRegularSeason20242025!$AA$3:$AA$1315,DataRegularSeason20242025!$B$3:$B$1315, "&lt;=" &amp; AA$1, DataRegularSeason20242025!$D$3:$D$1315, $A4)+SUMIFS(DataRegularSeason20242025!$AB$3:$AB$1315,DataRegularSeason20242025!$B$3:$B$1315, "&lt;=" &amp; AA$1, DataRegularSeason20242025!$E$3:$E$1315, $A4)</f>
        <v>12</v>
      </c>
      <c r="AB4">
        <f>SUMIFS(DataRegularSeason20242025!$AA$3:$AA$1315,DataRegularSeason20242025!$B$3:$B$1315, "&lt;=" &amp; AB$1, DataRegularSeason20242025!$D$3:$D$1315, $A4)+SUMIFS(DataRegularSeason20242025!$AB$3:$AB$1315,DataRegularSeason20242025!$B$3:$B$1315, "&lt;=" &amp; AB$1, DataRegularSeason20242025!$E$3:$E$1315, $A4)</f>
        <v>12</v>
      </c>
      <c r="AC4">
        <f>SUMIFS(DataRegularSeason20242025!$AA$3:$AA$1315,DataRegularSeason20242025!$B$3:$B$1315, "&lt;=" &amp; AC$1, DataRegularSeason20242025!$D$3:$D$1315, $A4)+SUMIFS(DataRegularSeason20242025!$AB$3:$AB$1315,DataRegularSeason20242025!$B$3:$B$1315, "&lt;=" &amp; AC$1, DataRegularSeason20242025!$E$3:$E$1315, $A4)</f>
        <v>14</v>
      </c>
      <c r="AD4">
        <f>SUMIFS(DataRegularSeason20242025!$AA$3:$AA$1315,DataRegularSeason20242025!$B$3:$B$1315, "&lt;=" &amp; AD$1, DataRegularSeason20242025!$D$3:$D$1315, $A4)+SUMIFS(DataRegularSeason20242025!$AB$3:$AB$1315,DataRegularSeason20242025!$B$3:$B$1315, "&lt;=" &amp; AD$1, DataRegularSeason20242025!$E$3:$E$1315, $A4)</f>
        <v>14</v>
      </c>
      <c r="AE4">
        <f>SUMIFS(DataRegularSeason20242025!$AA$3:$AA$1315,DataRegularSeason20242025!$B$3:$B$1315, "&lt;=" &amp; AE$1, DataRegularSeason20242025!$D$3:$D$1315, $A4)+SUMIFS(DataRegularSeason20242025!$AB$3:$AB$1315,DataRegularSeason20242025!$B$3:$B$1315, "&lt;=" &amp; AE$1, DataRegularSeason20242025!$E$3:$E$1315, $A4)</f>
        <v>16</v>
      </c>
      <c r="AF4">
        <f>SUMIFS(DataRegularSeason20242025!$AA$3:$AA$1315,DataRegularSeason20242025!$B$3:$B$1315, "&lt;=" &amp; AF$1, DataRegularSeason20242025!$D$3:$D$1315, $A4)+SUMIFS(DataRegularSeason20242025!$AB$3:$AB$1315,DataRegularSeason20242025!$B$3:$B$1315, "&lt;=" &amp; AF$1, DataRegularSeason20242025!$E$3:$E$1315, $A4)</f>
        <v>16</v>
      </c>
      <c r="AG4">
        <f>SUMIFS(DataRegularSeason20242025!$AA$3:$AA$1315,DataRegularSeason20242025!$B$3:$B$1315, "&lt;=" &amp; AG$1, DataRegularSeason20242025!$D$3:$D$1315, $A4)+SUMIFS(DataRegularSeason20242025!$AB$3:$AB$1315,DataRegularSeason20242025!$B$3:$B$1315, "&lt;=" &amp; AG$1, DataRegularSeason20242025!$E$3:$E$1315, $A4)</f>
        <v>16</v>
      </c>
      <c r="AH4">
        <f>SUMIFS(DataRegularSeason20242025!$AA$3:$AA$1315,DataRegularSeason20242025!$B$3:$B$1315, "&lt;=" &amp; AH$1, DataRegularSeason20242025!$D$3:$D$1315, $A4)+SUMIFS(DataRegularSeason20242025!$AB$3:$AB$1315,DataRegularSeason20242025!$B$3:$B$1315, "&lt;=" &amp; AH$1, DataRegularSeason20242025!$E$3:$E$1315, $A4)</f>
        <v>16</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16</v>
      </c>
      <c r="AL4">
        <f>SUMIFS(DataRegularSeason20242025!$AA$3:$AA$1315,DataRegularSeason20242025!$B$3:$B$1315, "&lt;=" &amp; AL$1, DataRegularSeason20242025!$D$3:$D$1315, $A4)+SUMIFS(DataRegularSeason20242025!$AB$3:$AB$1315,DataRegularSeason20242025!$B$3:$B$1315, "&lt;=" &amp; AL$1, DataRegularSeason20242025!$E$3:$E$1315, $A4)</f>
        <v>16</v>
      </c>
      <c r="AM4">
        <f>SUMIFS(DataRegularSeason20242025!$AA$3:$AA$1315,DataRegularSeason20242025!$B$3:$B$1315, "&lt;=" &amp; AM$1, DataRegularSeason20242025!$D$3:$D$1315, $A4)+SUMIFS(DataRegularSeason20242025!$AB$3:$AB$1315,DataRegularSeason20242025!$B$3:$B$1315, "&lt;=" &amp; AM$1, DataRegularSeason20242025!$E$3:$E$1315, $A4)</f>
        <v>17</v>
      </c>
      <c r="AN4">
        <f>SUMIFS(DataRegularSeason20242025!$AA$3:$AA$1315,DataRegularSeason20242025!$B$3:$B$1315, "&lt;=" &amp; AN$1, DataRegularSeason20242025!$D$3:$D$1315, $A4)+SUMIFS(DataRegularSeason20242025!$AB$3:$AB$1315,DataRegularSeason20242025!$B$3:$B$1315, "&lt;=" &amp; AN$1, DataRegularSeason20242025!$E$3:$E$1315, $A4)</f>
        <v>17</v>
      </c>
      <c r="AO4">
        <f>SUMIFS(DataRegularSeason20242025!$AA$3:$AA$1315,DataRegularSeason20242025!$B$3:$B$1315, "&lt;=" &amp; AO$1, DataRegularSeason20242025!$D$3:$D$1315, $A4)+SUMIFS(DataRegularSeason20242025!$AB$3:$AB$1315,DataRegularSeason20242025!$B$3:$B$1315, "&lt;=" &amp; AO$1, DataRegularSeason20242025!$E$3:$E$1315, $A4)</f>
        <v>17</v>
      </c>
      <c r="AP4">
        <f>SUMIFS(DataRegularSeason20242025!$AA$3:$AA$1315,DataRegularSeason20242025!$B$3:$B$1315, "&lt;=" &amp; AP$1, DataRegularSeason20242025!$D$3:$D$1315, $A4)+SUMIFS(DataRegularSeason20242025!$AB$3:$AB$1315,DataRegularSeason20242025!$B$3:$B$1315, "&lt;=" &amp; AP$1, DataRegularSeason20242025!$E$3:$E$1315, $A4)</f>
        <v>17</v>
      </c>
      <c r="AQ4">
        <f>SUMIFS(DataRegularSeason20242025!$AA$3:$AA$1315,DataRegularSeason20242025!$B$3:$B$1315, "&lt;=" &amp; AQ$1, DataRegularSeason20242025!$D$3:$D$1315, $A4)+SUMIFS(DataRegularSeason20242025!$AB$3:$AB$1315,DataRegularSeason20242025!$B$3:$B$1315, "&lt;=" &amp; AQ$1, DataRegularSeason20242025!$E$3:$E$1315, $A4)</f>
        <v>17</v>
      </c>
      <c r="AR4">
        <f>SUMIFS(DataRegularSeason20242025!$AA$3:$AA$1315,DataRegularSeason20242025!$B$3:$B$1315, "&lt;=" &amp; AR$1, DataRegularSeason20242025!$D$3:$D$1315, $A4)+SUMIFS(DataRegularSeason20242025!$AB$3:$AB$1315,DataRegularSeason20242025!$B$3:$B$1315, "&lt;=" &amp; AR$1, DataRegularSeason20242025!$E$3:$E$1315, $A4)</f>
        <v>17</v>
      </c>
      <c r="AS4">
        <f>SUMIFS(DataRegularSeason20242025!$AA$3:$AA$1315,DataRegularSeason20242025!$B$3:$B$1315, "&lt;=" &amp; AS$1, DataRegularSeason20242025!$D$3:$D$1315, $A4)+SUMIFS(DataRegularSeason20242025!$AB$3:$AB$1315,DataRegularSeason20242025!$B$3:$B$1315, "&lt;=" &amp; AS$1, DataRegularSeason20242025!$E$3:$E$1315, $A4)</f>
        <v>17</v>
      </c>
      <c r="AT4">
        <f>SUMIFS(DataRegularSeason20242025!$AA$3:$AA$1315,DataRegularSeason20242025!$B$3:$B$1315, "&lt;=" &amp; AT$1, DataRegularSeason20242025!$D$3:$D$1315, $A4)+SUMIFS(DataRegularSeason20242025!$AB$3:$AB$1315,DataRegularSeason20242025!$B$3:$B$1315, "&lt;=" &amp; AT$1, DataRegularSeason20242025!$E$3:$E$1315, $A4)</f>
        <v>19</v>
      </c>
      <c r="AU4">
        <f>SUMIFS(DataRegularSeason20242025!$AA$3:$AA$1315,DataRegularSeason20242025!$B$3:$B$1315, "&lt;=" &amp; AU$1, DataRegularSeason20242025!$D$3:$D$1315, $A4)+SUMIFS(DataRegularSeason20242025!$AB$3:$AB$1315,DataRegularSeason20242025!$B$3:$B$1315, "&lt;=" &amp; AU$1, DataRegularSeason20242025!$E$3:$E$1315, $A4)</f>
        <v>19</v>
      </c>
      <c r="AV4">
        <f>SUMIFS(DataRegularSeason20242025!$AA$3:$AA$1315,DataRegularSeason20242025!$B$3:$B$1315, "&lt;=" &amp; AV$1, DataRegularSeason20242025!$D$3:$D$1315, $A4)+SUMIFS(DataRegularSeason20242025!$AB$3:$AB$1315,DataRegularSeason20242025!$B$3:$B$1315, "&lt;=" &amp; AV$1, DataRegularSeason20242025!$E$3:$E$1315, $A4)</f>
        <v>21</v>
      </c>
      <c r="AW4">
        <f>SUMIFS(DataRegularSeason20242025!$AA$3:$AA$1315,DataRegularSeason20242025!$B$3:$B$1315, "&lt;=" &amp; AW$1, DataRegularSeason20242025!$D$3:$D$1315, $A4)+SUMIFS(DataRegularSeason20242025!$AB$3:$AB$1315,DataRegularSeason20242025!$B$3:$B$1315, "&lt;=" &amp; AW$1, DataRegularSeason20242025!$E$3:$E$1315, $A4)</f>
        <v>21</v>
      </c>
      <c r="AX4">
        <f>SUMIFS(DataRegularSeason20242025!$AA$3:$AA$1315,DataRegularSeason20242025!$B$3:$B$1315, "&lt;=" &amp; AX$1, DataRegularSeason20242025!$D$3:$D$1315, $A4)+SUMIFS(DataRegularSeason20242025!$AB$3:$AB$1315,DataRegularSeason20242025!$B$3:$B$1315, "&lt;=" &amp; AX$1, DataRegularSeason20242025!$E$3:$E$1315, $A4)</f>
        <v>21</v>
      </c>
      <c r="AY4">
        <f>SUMIFS(DataRegularSeason20242025!$AA$3:$AA$1315,DataRegularSeason20242025!$B$3:$B$1315, "&lt;=" &amp; AY$1, DataRegularSeason20242025!$D$3:$D$1315, $A4)+SUMIFS(DataRegularSeason20242025!$AB$3:$AB$1315,DataRegularSeason20242025!$B$3:$B$1315, "&lt;=" &amp; AY$1, DataRegularSeason20242025!$E$3:$E$1315, $A4)</f>
        <v>23</v>
      </c>
      <c r="AZ4">
        <f>SUMIFS(DataRegularSeason20242025!$AA$3:$AA$1315,DataRegularSeason20242025!$B$3:$B$1315, "&lt;=" &amp; AZ$1, DataRegularSeason20242025!$D$3:$D$1315, $A4)+SUMIFS(DataRegularSeason20242025!$AB$3:$AB$1315,DataRegularSeason20242025!$B$3:$B$1315, "&lt;=" &amp; AZ$1, DataRegularSeason20242025!$E$3:$E$1315, $A4)</f>
        <v>23</v>
      </c>
      <c r="BA4">
        <f>SUMIFS(DataRegularSeason20242025!$AA$3:$AA$1315,DataRegularSeason20242025!$B$3:$B$1315, "&lt;=" &amp; BA$1, DataRegularSeason20242025!$D$3:$D$1315, $A4)+SUMIFS(DataRegularSeason20242025!$AB$3:$AB$1315,DataRegularSeason20242025!$B$3:$B$1315, "&lt;=" &amp; BA$1, DataRegularSeason20242025!$E$3:$E$1315, $A4)</f>
        <v>24</v>
      </c>
      <c r="BB4">
        <f>SUMIFS(DataRegularSeason20242025!$AA$3:$AA$1315,DataRegularSeason20242025!$B$3:$B$1315, "&lt;=" &amp; BB$1, DataRegularSeason20242025!$D$3:$D$1315, $A4)+SUMIFS(DataRegularSeason20242025!$AB$3:$AB$1315,DataRegularSeason20242025!$B$3:$B$1315, "&lt;=" &amp; BB$1, DataRegularSeason20242025!$E$3:$E$1315, $A4)</f>
        <v>24</v>
      </c>
      <c r="BC4">
        <f>SUMIFS(DataRegularSeason20242025!$AA$3:$AA$1315,DataRegularSeason20242025!$B$3:$B$1315, "&lt;=" &amp; BC$1, DataRegularSeason20242025!$D$3:$D$1315, $A4)+SUMIFS(DataRegularSeason20242025!$AB$3:$AB$1315,DataRegularSeason20242025!$B$3:$B$1315, "&lt;=" &amp; BC$1, DataRegularSeason20242025!$E$3:$E$1315, $A4)</f>
        <v>24</v>
      </c>
      <c r="BD4">
        <f>SUMIFS(DataRegularSeason20242025!$AA$3:$AA$1315,DataRegularSeason20242025!$B$3:$B$1315, "&lt;=" &amp; BD$1, DataRegularSeason20242025!$D$3:$D$1315, $A4)+SUMIFS(DataRegularSeason20242025!$AB$3:$AB$1315,DataRegularSeason20242025!$B$3:$B$1315, "&lt;=" &amp; BD$1, DataRegularSeason20242025!$E$3:$E$1315, $A4)</f>
        <v>24</v>
      </c>
      <c r="BE4">
        <f>SUMIFS(DataRegularSeason20242025!$AA$3:$AA$1315,DataRegularSeason20242025!$B$3:$B$1315, "&lt;=" &amp; BE$1, DataRegularSeason20242025!$D$3:$D$1315, $A4)+SUMIFS(DataRegularSeason20242025!$AB$3:$AB$1315,DataRegularSeason20242025!$B$3:$B$1315, "&lt;=" &amp; BE$1, DataRegularSeason20242025!$E$3:$E$1315, $A4)</f>
        <v>26</v>
      </c>
      <c r="BF4">
        <f>SUMIFS(DataRegularSeason20242025!$AA$3:$AA$1315,DataRegularSeason20242025!$B$3:$B$1315, "&lt;=" &amp; BF$1, DataRegularSeason20242025!$D$3:$D$1315, $A4)+SUMIFS(DataRegularSeason20242025!$AB$3:$AB$1315,DataRegularSeason20242025!$B$3:$B$1315, "&lt;=" &amp; BF$1, DataRegularSeason20242025!$E$3:$E$1315, $A4)</f>
        <v>26</v>
      </c>
      <c r="BG4">
        <f>SUMIFS(DataRegularSeason20242025!$AA$3:$AA$1315,DataRegularSeason20242025!$B$3:$B$1315, "&lt;=" &amp; BG$1, DataRegularSeason20242025!$D$3:$D$1315, $A4)+SUMIFS(DataRegularSeason20242025!$AB$3:$AB$1315,DataRegularSeason20242025!$B$3:$B$1315, "&lt;=" &amp; BG$1, DataRegularSeason20242025!$E$3:$E$1315, $A4)</f>
        <v>26</v>
      </c>
      <c r="BH4">
        <f>SUMIFS(DataRegularSeason20242025!$AA$3:$AA$1315,DataRegularSeason20242025!$B$3:$B$1315, "&lt;=" &amp; BH$1, DataRegularSeason20242025!$D$3:$D$1315, $A4)+SUMIFS(DataRegularSeason20242025!$AB$3:$AB$1315,DataRegularSeason20242025!$B$3:$B$1315, "&lt;=" &amp; BH$1, DataRegularSeason20242025!$E$3:$E$1315, $A4)</f>
        <v>26</v>
      </c>
      <c r="BI4">
        <f>SUMIFS(DataRegularSeason20242025!$AA$3:$AA$1315,DataRegularSeason20242025!$B$3:$B$1315, "&lt;=" &amp; BI$1, DataRegularSeason20242025!$D$3:$D$1315, $A4)+SUMIFS(DataRegularSeason20242025!$AB$3:$AB$1315,DataRegularSeason20242025!$B$3:$B$1315, "&lt;=" &amp; BI$1, DataRegularSeason20242025!$E$3:$E$1315, $A4)</f>
        <v>28</v>
      </c>
      <c r="BJ4">
        <f>SUMIFS(DataRegularSeason20242025!$AA$3:$AA$1315,DataRegularSeason20242025!$B$3:$B$1315, "&lt;=" &amp; BJ$1, DataRegularSeason20242025!$D$3:$D$1315, $A4)+SUMIFS(DataRegularSeason20242025!$AB$3:$AB$1315,DataRegularSeason20242025!$B$3:$B$1315, "&lt;=" &amp; BJ$1, DataRegularSeason20242025!$E$3:$E$1315, $A4)</f>
        <v>28</v>
      </c>
      <c r="BK4">
        <f>SUMIFS(DataRegularSeason20242025!$AA$3:$AA$1315,DataRegularSeason20242025!$B$3:$B$1315, "&lt;=" &amp; BK$1, DataRegularSeason20242025!$D$3:$D$1315, $A4)+SUMIFS(DataRegularSeason20242025!$AB$3:$AB$1315,DataRegularSeason20242025!$B$3:$B$1315, "&lt;=" &amp; BK$1, DataRegularSeason20242025!$E$3:$E$1315, $A4)</f>
        <v>28</v>
      </c>
      <c r="BL4">
        <f>SUMIFS(DataRegularSeason20242025!$AA$3:$AA$1315,DataRegularSeason20242025!$B$3:$B$1315, "&lt;=" &amp; BL$1, DataRegularSeason20242025!$D$3:$D$1315, $A4)+SUMIFS(DataRegularSeason20242025!$AB$3:$AB$1315,DataRegularSeason20242025!$B$3:$B$1315, "&lt;=" &amp; BL$1, DataRegularSeason20242025!$E$3:$E$1315, $A4)</f>
        <v>28</v>
      </c>
      <c r="BM4">
        <f>SUMIFS(DataRegularSeason20242025!$AA$3:$AA$1315,DataRegularSeason20242025!$B$3:$B$1315, "&lt;=" &amp; BM$1, DataRegularSeason20242025!$D$3:$D$1315, $A4)+SUMIFS(DataRegularSeason20242025!$AB$3:$AB$1315,DataRegularSeason20242025!$B$3:$B$1315, "&lt;=" &amp; BM$1, DataRegularSeason20242025!$E$3:$E$1315, $A4)</f>
        <v>28</v>
      </c>
      <c r="BN4">
        <f>SUMIFS(DataRegularSeason20242025!$AA$3:$AA$1315,DataRegularSeason20242025!$B$3:$B$1315, "&lt;=" &amp; BN$1, DataRegularSeason20242025!$D$3:$D$1315, $A4)+SUMIFS(DataRegularSeason20242025!$AB$3:$AB$1315,DataRegularSeason20242025!$B$3:$B$1315, "&lt;=" &amp; BN$1, DataRegularSeason20242025!$E$3:$E$1315, $A4)</f>
        <v>28</v>
      </c>
      <c r="BO4">
        <f>SUMIFS(DataRegularSeason20242025!$AA$3:$AA$1315,DataRegularSeason20242025!$B$3:$B$1315, "&lt;=" &amp; BO$1, DataRegularSeason20242025!$D$3:$D$1315, $A4)+SUMIFS(DataRegularSeason20242025!$AB$3:$AB$1315,DataRegularSeason20242025!$B$3:$B$1315, "&lt;=" &amp; BO$1, DataRegularSeason20242025!$E$3:$E$1315, $A4)</f>
        <v>30</v>
      </c>
      <c r="BP4">
        <f>SUMIFS(DataRegularSeason20242025!$AA$3:$AA$1315,DataRegularSeason20242025!$B$3:$B$1315, "&lt;=" &amp; BP$1, DataRegularSeason20242025!$D$3:$D$1315, $A4)+SUMIFS(DataRegularSeason20242025!$AB$3:$AB$1315,DataRegularSeason20242025!$B$3:$B$1315, "&lt;=" &amp; BP$1, DataRegularSeason20242025!$E$3:$E$1315, $A4)</f>
        <v>30</v>
      </c>
      <c r="BQ4">
        <f>SUMIFS(DataRegularSeason20242025!$AA$3:$AA$1315,DataRegularSeason20242025!$B$3:$B$1315, "&lt;=" &amp; BQ$1, DataRegularSeason20242025!$D$3:$D$1315, $A4)+SUMIFS(DataRegularSeason20242025!$AB$3:$AB$1315,DataRegularSeason20242025!$B$3:$B$1315, "&lt;=" &amp; BQ$1, DataRegularSeason20242025!$E$3:$E$1315, $A4)</f>
        <v>30</v>
      </c>
      <c r="BR4">
        <f>SUMIFS(DataRegularSeason20242025!$AA$3:$AA$1315,DataRegularSeason20242025!$B$3:$B$1315, "&lt;=" &amp; BR$1, DataRegularSeason20242025!$D$3:$D$1315, $A4)+SUMIFS(DataRegularSeason20242025!$AB$3:$AB$1315,DataRegularSeason20242025!$B$3:$B$1315, "&lt;=" &amp; BR$1, DataRegularSeason20242025!$E$3:$E$1315, $A4)</f>
        <v>32</v>
      </c>
      <c r="BS4">
        <f>SUMIFS(DataRegularSeason20242025!$AA$3:$AA$1315,DataRegularSeason20242025!$B$3:$B$1315, "&lt;=" &amp; BS$1, DataRegularSeason20242025!$D$3:$D$1315, $A4)+SUMIFS(DataRegularSeason20242025!$AB$3:$AB$1315,DataRegularSeason20242025!$B$3:$B$1315, "&lt;=" &amp; BS$1, DataRegularSeason20242025!$E$3:$E$1315, $A4)</f>
        <v>32</v>
      </c>
      <c r="BT4">
        <f>SUMIFS(DataRegularSeason20242025!$AA$3:$AA$1315,DataRegularSeason20242025!$B$3:$B$1315, "&lt;=" &amp; BT$1, DataRegularSeason20242025!$D$3:$D$1315, $A4)+SUMIFS(DataRegularSeason20242025!$AB$3:$AB$1315,DataRegularSeason20242025!$B$3:$B$1315, "&lt;=" &amp; BT$1, DataRegularSeason20242025!$E$3:$E$1315, $A4)</f>
        <v>32</v>
      </c>
      <c r="BU4">
        <f>SUMIFS(DataRegularSeason20242025!$AA$3:$AA$1315,DataRegularSeason20242025!$B$3:$B$1315, "&lt;=" &amp; BU$1, DataRegularSeason20242025!$D$3:$D$1315, $A4)+SUMIFS(DataRegularSeason20242025!$AB$3:$AB$1315,DataRegularSeason20242025!$B$3:$B$1315, "&lt;=" &amp; BU$1, DataRegularSeason20242025!$E$3:$E$1315, $A4)</f>
        <v>32</v>
      </c>
      <c r="BV4">
        <f>SUMIFS(DataRegularSeason20242025!$AA$3:$AA$1315,DataRegularSeason20242025!$B$3:$B$1315, "&lt;=" &amp; BV$1, DataRegularSeason20242025!$D$3:$D$1315, $A4)+SUMIFS(DataRegularSeason20242025!$AB$3:$AB$1315,DataRegularSeason20242025!$B$3:$B$1315, "&lt;=" &amp; BV$1, DataRegularSeason20242025!$E$3:$E$1315, $A4)</f>
        <v>34</v>
      </c>
      <c r="BW4">
        <f>SUMIFS(DataRegularSeason20242025!$AA$3:$AA$1315,DataRegularSeason20242025!$B$3:$B$1315, "&lt;=" &amp; BW$1, DataRegularSeason20242025!$D$3:$D$1315, $A4)+SUMIFS(DataRegularSeason20242025!$AB$3:$AB$1315,DataRegularSeason20242025!$B$3:$B$1315, "&lt;=" &amp; BW$1, DataRegularSeason20242025!$E$3:$E$1315, $A4)</f>
        <v>34</v>
      </c>
      <c r="BX4">
        <f>SUMIFS(DataRegularSeason20242025!$AA$3:$AA$1315,DataRegularSeason20242025!$B$3:$B$1315, "&lt;=" &amp; BX$1, DataRegularSeason20242025!$D$3:$D$1315, $A4)+SUMIFS(DataRegularSeason20242025!$AB$3:$AB$1315,DataRegularSeason20242025!$B$3:$B$1315, "&lt;=" &amp; BX$1, DataRegularSeason20242025!$E$3:$E$1315, $A4)</f>
        <v>36</v>
      </c>
      <c r="BY4">
        <f>SUMIFS(DataRegularSeason20242025!$AA$3:$AA$1315,DataRegularSeason20242025!$B$3:$B$1315, "&lt;=" &amp; BY$1, DataRegularSeason20242025!$D$3:$D$1315, $A4)+SUMIFS(DataRegularSeason20242025!$AB$3:$AB$1315,DataRegularSeason20242025!$B$3:$B$1315, "&lt;=" &amp; BY$1, DataRegularSeason20242025!$E$3:$E$1315, $A4)</f>
        <v>36</v>
      </c>
      <c r="BZ4">
        <f>SUMIFS(DataRegularSeason20242025!$AA$3:$AA$1315,DataRegularSeason20242025!$B$3:$B$1315, "&lt;=" &amp; BZ$1, DataRegularSeason20242025!$D$3:$D$1315, $A4)+SUMIFS(DataRegularSeason20242025!$AB$3:$AB$1315,DataRegularSeason20242025!$B$3:$B$1315, "&lt;=" &amp; BZ$1, DataRegularSeason20242025!$E$3:$E$1315, $A4)</f>
        <v>36</v>
      </c>
      <c r="CA4">
        <f>SUMIFS(DataRegularSeason20242025!$AA$3:$AA$1315,DataRegularSeason20242025!$B$3:$B$1315, "&lt;=" &amp; CA$1, DataRegularSeason20242025!$D$3:$D$1315, $A4)+SUMIFS(DataRegularSeason20242025!$AB$3:$AB$1315,DataRegularSeason20242025!$B$3:$B$1315, "&lt;=" &amp; CA$1, DataRegularSeason20242025!$E$3:$E$1315, $A4)</f>
        <v>38</v>
      </c>
      <c r="CB4">
        <f>SUMIFS(DataRegularSeason20242025!$AA$3:$AA$1315,DataRegularSeason20242025!$B$3:$B$1315, "&lt;=" &amp; CB$1, DataRegularSeason20242025!$D$3:$D$1315, $A4)+SUMIFS(DataRegularSeason20242025!$AB$3:$AB$1315,DataRegularSeason20242025!$B$3:$B$1315, "&lt;=" &amp; CB$1, DataRegularSeason20242025!$E$3:$E$1315, $A4)</f>
        <v>38</v>
      </c>
      <c r="CC4">
        <f>SUMIFS(DataRegularSeason20242025!$AA$3:$AA$1315,DataRegularSeason20242025!$B$3:$B$1315, "&lt;=" &amp; CC$1, DataRegularSeason20242025!$D$3:$D$1315, $A4)+SUMIFS(DataRegularSeason20242025!$AB$3:$AB$1315,DataRegularSeason20242025!$B$3:$B$1315, "&lt;=" &amp; CC$1, DataRegularSeason20242025!$E$3:$E$1315, $A4)</f>
        <v>40</v>
      </c>
      <c r="CD4">
        <f>SUMIFS(DataRegularSeason20242025!$AA$3:$AA$1315,DataRegularSeason20242025!$B$3:$B$1315, "&lt;=" &amp; CD$1, DataRegularSeason20242025!$D$3:$D$1315, $A4)+SUMIFS(DataRegularSeason20242025!$AB$3:$AB$1315,DataRegularSeason20242025!$B$3:$B$1315, "&lt;=" &amp; CD$1, DataRegularSeason20242025!$E$3:$E$1315, $A4)</f>
        <v>40</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46</v>
      </c>
      <c r="CY4">
        <f>SUMIFS(DataRegularSeason20242025!$AA$3:$AA$1315,DataRegularSeason20242025!$B$3:$B$1315, "&lt;=" &amp; CY$1, DataRegularSeason20242025!$D$3:$D$1315, $A4)+SUMIFS(DataRegularSeason20242025!$AB$3:$AB$1315,DataRegularSeason20242025!$B$3:$B$1315, "&lt;=" &amp; CY$1, DataRegularSeason20242025!$E$3:$E$1315, $A4)</f>
        <v>46</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49</v>
      </c>
      <c r="DB4">
        <f>SUMIFS(DataRegularSeason20242025!$AA$3:$AA$1315,DataRegularSeason20242025!$B$3:$B$1315, "&lt;=" &amp; DB$1, DataRegularSeason20242025!$D$3:$D$1315, $A4)+SUMIFS(DataRegularSeason20242025!$AB$3:$AB$1315,DataRegularSeason20242025!$B$3:$B$1315, "&lt;=" &amp; DB$1, DataRegularSeason20242025!$E$3:$E$1315, $A4)</f>
        <v>49</v>
      </c>
      <c r="DC4">
        <f>SUMIFS(DataRegularSeason20242025!$AA$3:$AA$1315,DataRegularSeason20242025!$B$3:$B$1315, "&lt;=" &amp; DC$1, DataRegularSeason20242025!$D$3:$D$1315, $A4)+SUMIFS(DataRegularSeason20242025!$AB$3:$AB$1315,DataRegularSeason20242025!$B$3:$B$1315, "&lt;=" &amp; DC$1, DataRegularSeason20242025!$E$3:$E$1315, $A4)</f>
        <v>49</v>
      </c>
      <c r="DD4">
        <f>SUMIFS(DataRegularSeason20242025!$AA$3:$AA$1315,DataRegularSeason20242025!$B$3:$B$1315, "&lt;=" &amp; DD$1, DataRegularSeason20242025!$D$3:$D$1315, $A4)+SUMIFS(DataRegularSeason20242025!$AB$3:$AB$1315,DataRegularSeason20242025!$B$3:$B$1315, "&lt;=" &amp; DD$1, DataRegularSeason20242025!$E$3:$E$1315, $A4)</f>
        <v>49</v>
      </c>
      <c r="DE4">
        <f>SUMIFS(DataRegularSeason20242025!$AA$3:$AA$1315,DataRegularSeason20242025!$B$3:$B$1315, "&lt;=" &amp; DE$1, DataRegularSeason20242025!$D$3:$D$1315, $A4)+SUMIFS(DataRegularSeason20242025!$AB$3:$AB$1315,DataRegularSeason20242025!$B$3:$B$1315, "&lt;=" &amp; DE$1, DataRegularSeason20242025!$E$3:$E$1315, $A4)</f>
        <v>51</v>
      </c>
      <c r="DF4">
        <f>SUMIFS(DataRegularSeason20242025!$AA$3:$AA$1315,DataRegularSeason20242025!$B$3:$B$1315, "&lt;=" &amp; DF$1, DataRegularSeason20242025!$D$3:$D$1315, $A4)+SUMIFS(DataRegularSeason20242025!$AB$3:$AB$1315,DataRegularSeason20242025!$B$3:$B$1315, "&lt;=" &amp; DF$1, DataRegularSeason20242025!$E$3:$E$1315, $A4)</f>
        <v>51</v>
      </c>
      <c r="DG4">
        <f>SUMIFS(DataRegularSeason20242025!$AA$3:$AA$1315,DataRegularSeason20242025!$B$3:$B$1315, "&lt;=" &amp; DG$1, DataRegularSeason20242025!$D$3:$D$1315, $A4)+SUMIFS(DataRegularSeason20242025!$AB$3:$AB$1315,DataRegularSeason20242025!$B$3:$B$1315, "&lt;=" &amp; DG$1, DataRegularSeason20242025!$E$3:$E$1315, $A4)</f>
        <v>53</v>
      </c>
      <c r="DH4">
        <f>SUMIFS(DataRegularSeason20242025!$AA$3:$AA$1315,DataRegularSeason20242025!$B$3:$B$1315, "&lt;=" &amp; DH$1, DataRegularSeason20242025!$D$3:$D$1315, $A4)+SUMIFS(DataRegularSeason20242025!$AB$3:$AB$1315,DataRegularSeason20242025!$B$3:$B$1315, "&lt;=" &amp; DH$1, DataRegularSeason20242025!$E$3:$E$1315, $A4)</f>
        <v>53</v>
      </c>
      <c r="DI4">
        <f>SUMIFS(DataRegularSeason20242025!$AA$3:$AA$1315,DataRegularSeason20242025!$B$3:$B$1315, "&lt;=" &amp; DI$1, DataRegularSeason20242025!$D$3:$D$1315, $A4)+SUMIFS(DataRegularSeason20242025!$AB$3:$AB$1315,DataRegularSeason20242025!$B$3:$B$1315, "&lt;=" &amp; DI$1, DataRegularSeason20242025!$E$3:$E$1315, $A4)</f>
        <v>53</v>
      </c>
      <c r="DJ4">
        <f>SUMIFS(DataRegularSeason20242025!$AA$3:$AA$1315,DataRegularSeason20242025!$B$3:$B$1315, "&lt;=" &amp; DJ$1, DataRegularSeason20242025!$D$3:$D$1315, $A4)+SUMIFS(DataRegularSeason20242025!$AB$3:$AB$1315,DataRegularSeason20242025!$B$3:$B$1315, "&lt;=" &amp; DJ$1, DataRegularSeason20242025!$E$3:$E$1315, $A4)</f>
        <v>53</v>
      </c>
      <c r="DK4">
        <f>SUMIFS(DataRegularSeason20242025!$AA$3:$AA$1315,DataRegularSeason20242025!$B$3:$B$1315, "&lt;=" &amp; DK$1, DataRegularSeason20242025!$D$3:$D$1315, $A4)+SUMIFS(DataRegularSeason20242025!$AB$3:$AB$1315,DataRegularSeason20242025!$B$3:$B$1315, "&lt;=" &amp; DK$1, DataRegularSeason20242025!$E$3:$E$1315, $A4)</f>
        <v>53</v>
      </c>
      <c r="DL4">
        <f>SUMIFS(DataRegularSeason20242025!$AA$3:$AA$1315,DataRegularSeason20242025!$B$3:$B$1315, "&lt;=" &amp; DL$1, DataRegularSeason20242025!$D$3:$D$1315, $A4)+SUMIFS(DataRegularSeason20242025!$AB$3:$AB$1315,DataRegularSeason20242025!$B$3:$B$1315, "&lt;=" &amp; DL$1, DataRegularSeason20242025!$E$3:$E$1315, $A4)</f>
        <v>53</v>
      </c>
      <c r="DM4">
        <f>SUMIFS(DataRegularSeason20242025!$AA$3:$AA$1315,DataRegularSeason20242025!$B$3:$B$1315, "&lt;=" &amp; DM$1, DataRegularSeason20242025!$D$3:$D$1315, $A4)+SUMIFS(DataRegularSeason20242025!$AB$3:$AB$1315,DataRegularSeason20242025!$B$3:$B$1315, "&lt;=" &amp; DM$1, DataRegularSeason20242025!$E$3:$E$1315, $A4)</f>
        <v>53</v>
      </c>
      <c r="DN4">
        <f>SUMIFS(DataRegularSeason20242025!$AA$3:$AA$1315,DataRegularSeason20242025!$B$3:$B$1315, "&lt;=" &amp; DN$1, DataRegularSeason20242025!$D$3:$D$1315, $A4)+SUMIFS(DataRegularSeason20242025!$AB$3:$AB$1315,DataRegularSeason20242025!$B$3:$B$1315, "&lt;=" &amp; DN$1, DataRegularSeason20242025!$E$3:$E$1315, $A4)</f>
        <v>53</v>
      </c>
      <c r="DO4">
        <f>SUMIFS(DataRegularSeason20242025!$AA$3:$AA$1315,DataRegularSeason20242025!$B$3:$B$1315, "&lt;=" &amp; DO$1, DataRegularSeason20242025!$D$3:$D$1315, $A4)+SUMIFS(DataRegularSeason20242025!$AB$3:$AB$1315,DataRegularSeason20242025!$B$3:$B$1315, "&lt;=" &amp; DO$1, DataRegularSeason20242025!$E$3:$E$1315, $A4)</f>
        <v>53</v>
      </c>
      <c r="DP4">
        <f>SUMIFS(DataRegularSeason20242025!$AA$3:$AA$1315,DataRegularSeason20242025!$B$3:$B$1315, "&lt;=" &amp; DP$1, DataRegularSeason20242025!$D$3:$D$1315, $A4)+SUMIFS(DataRegularSeason20242025!$AB$3:$AB$1315,DataRegularSeason20242025!$B$3:$B$1315, "&lt;=" &amp; DP$1, DataRegularSeason20242025!$E$3:$E$1315, $A4)</f>
        <v>53</v>
      </c>
      <c r="DQ4">
        <f>SUMIFS(DataRegularSeason20242025!$AA$3:$AA$1315,DataRegularSeason20242025!$B$3:$B$1315, "&lt;=" &amp; DQ$1, DataRegularSeason20242025!$D$3:$D$1315, $A4)+SUMIFS(DataRegularSeason20242025!$AB$3:$AB$1315,DataRegularSeason20242025!$B$3:$B$1315, "&lt;=" &amp; DQ$1, DataRegularSeason20242025!$E$3:$E$1315, $A4)</f>
        <v>53</v>
      </c>
      <c r="DR4">
        <f>SUMIFS(DataRegularSeason20242025!$AA$3:$AA$1315,DataRegularSeason20242025!$B$3:$B$1315, "&lt;=" &amp; DR$1, DataRegularSeason20242025!$D$3:$D$1315, $A4)+SUMIFS(DataRegularSeason20242025!$AB$3:$AB$1315,DataRegularSeason20242025!$B$3:$B$1315, "&lt;=" &amp; DR$1, DataRegularSeason20242025!$E$3:$E$1315, $A4)</f>
        <v>53</v>
      </c>
      <c r="DS4">
        <f>SUMIFS(DataRegularSeason20242025!$AA$3:$AA$1315,DataRegularSeason20242025!$B$3:$B$1315, "&lt;=" &amp; DS$1, DataRegularSeason20242025!$D$3:$D$1315, $A4)+SUMIFS(DataRegularSeason20242025!$AB$3:$AB$1315,DataRegularSeason20242025!$B$3:$B$1315, "&lt;=" &amp; DS$1, DataRegularSeason20242025!$E$3:$E$1315, $A4)</f>
        <v>53</v>
      </c>
      <c r="DT4">
        <f>SUMIFS(DataRegularSeason20242025!$AA$3:$AA$1315,DataRegularSeason20242025!$B$3:$B$1315, "&lt;=" &amp; DT$1, DataRegularSeason20242025!$D$3:$D$1315, $A4)+SUMIFS(DataRegularSeason20242025!$AB$3:$AB$1315,DataRegularSeason20242025!$B$3:$B$1315, "&lt;=" &amp; DT$1, DataRegularSeason20242025!$E$3:$E$1315, $A4)</f>
        <v>53</v>
      </c>
      <c r="DU4">
        <f>SUMIFS(DataRegularSeason20242025!$AA$3:$AA$1315,DataRegularSeason20242025!$B$3:$B$1315, "&lt;=" &amp; DU$1, DataRegularSeason20242025!$D$3:$D$1315, $A4)+SUMIFS(DataRegularSeason20242025!$AB$3:$AB$1315,DataRegularSeason20242025!$B$3:$B$1315, "&lt;=" &amp; DU$1, DataRegularSeason20242025!$E$3:$E$1315, $A4)</f>
        <v>53</v>
      </c>
      <c r="DV4">
        <f>SUMIFS(DataRegularSeason20242025!$AA$3:$AA$1315,DataRegularSeason20242025!$B$3:$B$1315, "&lt;=" &amp; DV$1, DataRegularSeason20242025!$D$3:$D$1315, $A4)+SUMIFS(DataRegularSeason20242025!$AB$3:$AB$1315,DataRegularSeason20242025!$B$3:$B$1315, "&lt;=" &amp; DV$1, DataRegularSeason20242025!$E$3:$E$1315, $A4)</f>
        <v>53</v>
      </c>
      <c r="DW4">
        <f>SUMIFS(DataRegularSeason20242025!$AA$3:$AA$1315,DataRegularSeason20242025!$B$3:$B$1315, "&lt;=" &amp; DW$1, DataRegularSeason20242025!$D$3:$D$1315, $A4)+SUMIFS(DataRegularSeason20242025!$AB$3:$AB$1315,DataRegularSeason20242025!$B$3:$B$1315, "&lt;=" &amp; DW$1, DataRegularSeason20242025!$E$3:$E$1315, $A4)</f>
        <v>53</v>
      </c>
      <c r="DX4">
        <f>SUMIFS(DataRegularSeason20242025!$AA$3:$AA$1315,DataRegularSeason20242025!$B$3:$B$1315, "&lt;=" &amp; DX$1, DataRegularSeason20242025!$D$3:$D$1315, $A4)+SUMIFS(DataRegularSeason20242025!$AB$3:$AB$1315,DataRegularSeason20242025!$B$3:$B$1315, "&lt;=" &amp; DX$1, DataRegularSeason20242025!$E$3:$E$1315, $A4)</f>
        <v>53</v>
      </c>
      <c r="DY4">
        <f>SUMIFS(DataRegularSeason20242025!$AA$3:$AA$1315,DataRegularSeason20242025!$B$3:$B$1315, "&lt;=" &amp; DY$1, DataRegularSeason20242025!$D$3:$D$1315, $A4)+SUMIFS(DataRegularSeason20242025!$AB$3:$AB$1315,DataRegularSeason20242025!$B$3:$B$1315, "&lt;=" &amp; DY$1, DataRegularSeason20242025!$E$3:$E$1315, $A4)</f>
        <v>53</v>
      </c>
      <c r="DZ4">
        <f>SUMIFS(DataRegularSeason20242025!$AA$3:$AA$1315,DataRegularSeason20242025!$B$3:$B$1315, "&lt;=" &amp; DZ$1, DataRegularSeason20242025!$D$3:$D$1315, $A4)+SUMIFS(DataRegularSeason20242025!$AB$3:$AB$1315,DataRegularSeason20242025!$B$3:$B$1315, "&lt;=" &amp; DZ$1, DataRegularSeason20242025!$E$3:$E$1315, $A4)</f>
        <v>53</v>
      </c>
      <c r="EA4">
        <f>SUMIFS(DataRegularSeason20242025!$AA$3:$AA$1315,DataRegularSeason20242025!$B$3:$B$1315, "&lt;=" &amp; EA$1, DataRegularSeason20242025!$D$3:$D$1315, $A4)+SUMIFS(DataRegularSeason20242025!$AB$3:$AB$1315,DataRegularSeason20242025!$B$3:$B$1315, "&lt;=" &amp; EA$1, DataRegularSeason20242025!$E$3:$E$1315, $A4)</f>
        <v>53</v>
      </c>
      <c r="EB4">
        <f>SUMIFS(DataRegularSeason20242025!$AA$3:$AA$1315,DataRegularSeason20242025!$B$3:$B$1315, "&lt;=" &amp; EB$1, DataRegularSeason20242025!$D$3:$D$1315, $A4)+SUMIFS(DataRegularSeason20242025!$AB$3:$AB$1315,DataRegularSeason20242025!$B$3:$B$1315, "&lt;=" &amp; EB$1, DataRegularSeason20242025!$E$3:$E$1315, $A4)</f>
        <v>53</v>
      </c>
      <c r="EC4">
        <f>SUMIFS(DataRegularSeason20242025!$AA$3:$AA$1315,DataRegularSeason20242025!$B$3:$B$1315, "&lt;=" &amp; EC$1, DataRegularSeason20242025!$D$3:$D$1315, $A4)+SUMIFS(DataRegularSeason20242025!$AB$3:$AB$1315,DataRegularSeason20242025!$B$3:$B$1315, "&lt;=" &amp; EC$1, DataRegularSeason20242025!$E$3:$E$1315, $A4)</f>
        <v>53</v>
      </c>
      <c r="ED4">
        <f>SUMIFS(DataRegularSeason20242025!$AA$3:$AA$1315,DataRegularSeason20242025!$B$3:$B$1315, "&lt;=" &amp; ED$1, DataRegularSeason20242025!$D$3:$D$1315, $A4)+SUMIFS(DataRegularSeason20242025!$AB$3:$AB$1315,DataRegularSeason20242025!$B$3:$B$1315, "&lt;=" &amp; ED$1, DataRegularSeason20242025!$E$3:$E$1315, $A4)</f>
        <v>53</v>
      </c>
      <c r="EE4">
        <f>SUMIFS(DataRegularSeason20242025!$AA$3:$AA$1315,DataRegularSeason20242025!$B$3:$B$1315, "&lt;=" &amp; EE$1, DataRegularSeason20242025!$D$3:$D$1315, $A4)+SUMIFS(DataRegularSeason20242025!$AB$3:$AB$1315,DataRegularSeason20242025!$B$3:$B$1315, "&lt;=" &amp; EE$1, DataRegularSeason20242025!$E$3:$E$1315, $A4)</f>
        <v>53</v>
      </c>
      <c r="EF4">
        <f>SUMIFS(DataRegularSeason20242025!$AA$3:$AA$1315,DataRegularSeason20242025!$B$3:$B$1315, "&lt;=" &amp; EF$1, DataRegularSeason20242025!$D$3:$D$1315, $A4)+SUMIFS(DataRegularSeason20242025!$AB$3:$AB$1315,DataRegularSeason20242025!$B$3:$B$1315, "&lt;=" &amp; EF$1, DataRegularSeason20242025!$E$3:$E$1315, $A4)</f>
        <v>53</v>
      </c>
      <c r="EG4">
        <f>SUMIFS(DataRegularSeason20242025!$AA$3:$AA$1315,DataRegularSeason20242025!$B$3:$B$1315, "&lt;=" &amp; EG$1, DataRegularSeason20242025!$D$3:$D$1315, $A4)+SUMIFS(DataRegularSeason20242025!$AB$3:$AB$1315,DataRegularSeason20242025!$B$3:$B$1315, "&lt;=" &amp; EG$1, DataRegularSeason20242025!$E$3:$E$1315, $A4)</f>
        <v>53</v>
      </c>
      <c r="EH4">
        <f>SUMIFS(DataRegularSeason20242025!$AA$3:$AA$1315,DataRegularSeason20242025!$B$3:$B$1315, "&lt;=" &amp; EH$1, DataRegularSeason20242025!$D$3:$D$1315, $A4)+SUMIFS(DataRegularSeason20242025!$AB$3:$AB$1315,DataRegularSeason20242025!$B$3:$B$1315, "&lt;=" &amp; EH$1, DataRegularSeason20242025!$E$3:$E$1315, $A4)</f>
        <v>53</v>
      </c>
      <c r="EI4">
        <f>SUMIFS(DataRegularSeason20242025!$AA$3:$AA$1315,DataRegularSeason20242025!$B$3:$B$1315, "&lt;=" &amp; EI$1, DataRegularSeason20242025!$D$3:$D$1315, $A4)+SUMIFS(DataRegularSeason20242025!$AB$3:$AB$1315,DataRegularSeason20242025!$B$3:$B$1315, "&lt;=" &amp; EI$1, DataRegularSeason20242025!$E$3:$E$1315, $A4)</f>
        <v>53</v>
      </c>
      <c r="EJ4">
        <f>SUMIFS(DataRegularSeason20242025!$AA$3:$AA$1315,DataRegularSeason20242025!$B$3:$B$1315, "&lt;=" &amp; EJ$1, DataRegularSeason20242025!$D$3:$D$1315, $A4)+SUMIFS(DataRegularSeason20242025!$AB$3:$AB$1315,DataRegularSeason20242025!$B$3:$B$1315, "&lt;=" &amp; EJ$1, DataRegularSeason20242025!$E$3:$E$1315, $A4)</f>
        <v>53</v>
      </c>
      <c r="EK4">
        <f>SUMIFS(DataRegularSeason20242025!$AA$3:$AA$1315,DataRegularSeason20242025!$B$3:$B$1315, "&lt;=" &amp; EK$1, DataRegularSeason20242025!$D$3:$D$1315, $A4)+SUMIFS(DataRegularSeason20242025!$AB$3:$AB$1315,DataRegularSeason20242025!$B$3:$B$1315, "&lt;=" &amp; EK$1, DataRegularSeason20242025!$E$3:$E$1315, $A4)</f>
        <v>53</v>
      </c>
      <c r="EL4">
        <f>SUMIFS(DataRegularSeason20242025!$AA$3:$AA$1315,DataRegularSeason20242025!$B$3:$B$1315, "&lt;=" &amp; EL$1, DataRegularSeason20242025!$D$3:$D$1315, $A4)+SUMIFS(DataRegularSeason20242025!$AB$3:$AB$1315,DataRegularSeason20242025!$B$3:$B$1315, "&lt;=" &amp; EL$1, DataRegularSeason20242025!$E$3:$E$1315, $A4)</f>
        <v>53</v>
      </c>
      <c r="EM4">
        <f>SUMIFS(DataRegularSeason20242025!$AA$3:$AA$1315,DataRegularSeason20242025!$B$3:$B$1315, "&lt;=" &amp; EM$1, DataRegularSeason20242025!$D$3:$D$1315, $A4)+SUMIFS(DataRegularSeason20242025!$AB$3:$AB$1315,DataRegularSeason20242025!$B$3:$B$1315, "&lt;=" &amp; EM$1, DataRegularSeason20242025!$E$3:$E$1315, $A4)</f>
        <v>53</v>
      </c>
      <c r="EN4">
        <f>SUMIFS(DataRegularSeason20242025!$AA$3:$AA$1315,DataRegularSeason20242025!$B$3:$B$1315, "&lt;=" &amp; EN$1, DataRegularSeason20242025!$D$3:$D$1315, $A4)+SUMIFS(DataRegularSeason20242025!$AB$3:$AB$1315,DataRegularSeason20242025!$B$3:$B$1315, "&lt;=" &amp; EN$1, DataRegularSeason20242025!$E$3:$E$1315, $A4)</f>
        <v>53</v>
      </c>
      <c r="EO4">
        <f>SUMIFS(DataRegularSeason20242025!$AA$3:$AA$1315,DataRegularSeason20242025!$B$3:$B$1315, "&lt;=" &amp; EO$1, DataRegularSeason20242025!$D$3:$D$1315, $A4)+SUMIFS(DataRegularSeason20242025!$AB$3:$AB$1315,DataRegularSeason20242025!$B$3:$B$1315, "&lt;=" &amp; EO$1, DataRegularSeason20242025!$E$3:$E$1315, $A4)</f>
        <v>53</v>
      </c>
      <c r="EP4">
        <f>SUMIFS(DataRegularSeason20242025!$AA$3:$AA$1315,DataRegularSeason20242025!$B$3:$B$1315, "&lt;=" &amp; EP$1, DataRegularSeason20242025!$D$3:$D$1315, $A4)+SUMIFS(DataRegularSeason20242025!$AB$3:$AB$1315,DataRegularSeason20242025!$B$3:$B$1315, "&lt;=" &amp; EP$1, DataRegularSeason20242025!$E$3:$E$1315, $A4)</f>
        <v>53</v>
      </c>
      <c r="EQ4">
        <f>SUMIFS(DataRegularSeason20242025!$AA$3:$AA$1315,DataRegularSeason20242025!$B$3:$B$1315, "&lt;=" &amp; EQ$1, DataRegularSeason20242025!$D$3:$D$1315, $A4)+SUMIFS(DataRegularSeason20242025!$AB$3:$AB$1315,DataRegularSeason20242025!$B$3:$B$1315, "&lt;=" &amp; EQ$1, DataRegularSeason20242025!$E$3:$E$1315, $A4)</f>
        <v>53</v>
      </c>
      <c r="ER4">
        <f>SUMIFS(DataRegularSeason20242025!$AA$3:$AA$1315,DataRegularSeason20242025!$B$3:$B$1315, "&lt;=" &amp; ER$1, DataRegularSeason20242025!$D$3:$D$1315, $A4)+SUMIFS(DataRegularSeason20242025!$AB$3:$AB$1315,DataRegularSeason20242025!$B$3:$B$1315, "&lt;=" &amp; ER$1, DataRegularSeason20242025!$E$3:$E$1315, $A4)</f>
        <v>53</v>
      </c>
      <c r="ES4">
        <f>SUMIFS(DataRegularSeason20242025!$AA$3:$AA$1315,DataRegularSeason20242025!$B$3:$B$1315, "&lt;=" &amp; ES$1, DataRegularSeason20242025!$D$3:$D$1315, $A4)+SUMIFS(DataRegularSeason20242025!$AB$3:$AB$1315,DataRegularSeason20242025!$B$3:$B$1315, "&lt;=" &amp; ES$1, DataRegularSeason20242025!$E$3:$E$1315, $A4)</f>
        <v>53</v>
      </c>
      <c r="ET4">
        <f>SUMIFS(DataRegularSeason20242025!$AA$3:$AA$1315,DataRegularSeason20242025!$B$3:$B$1315, "&lt;=" &amp; ET$1, DataRegularSeason20242025!$D$3:$D$1315, $A4)+SUMIFS(DataRegularSeason20242025!$AB$3:$AB$1315,DataRegularSeason20242025!$B$3:$B$1315, "&lt;=" &amp; ET$1, DataRegularSeason20242025!$E$3:$E$1315, $A4)</f>
        <v>53</v>
      </c>
      <c r="EU4">
        <f>SUMIFS(DataRegularSeason20242025!$AA$3:$AA$1315,DataRegularSeason20242025!$B$3:$B$1315, "&lt;=" &amp; EU$1, DataRegularSeason20242025!$D$3:$D$1315, $A4)+SUMIFS(DataRegularSeason20242025!$AB$3:$AB$1315,DataRegularSeason20242025!$B$3:$B$1315, "&lt;=" &amp; EU$1, DataRegularSeason20242025!$E$3:$E$1315, $A4)</f>
        <v>53</v>
      </c>
      <c r="EV4">
        <f>SUMIFS(DataRegularSeason20242025!$AA$3:$AA$1315,DataRegularSeason20242025!$B$3:$B$1315, "&lt;=" &amp; EV$1, DataRegularSeason20242025!$D$3:$D$1315, $A4)+SUMIFS(DataRegularSeason20242025!$AB$3:$AB$1315,DataRegularSeason20242025!$B$3:$B$1315, "&lt;=" &amp; EV$1, DataRegularSeason20242025!$E$3:$E$1315, $A4)</f>
        <v>53</v>
      </c>
      <c r="EW4">
        <f>SUMIFS(DataRegularSeason20242025!$AA$3:$AA$1315,DataRegularSeason20242025!$B$3:$B$1315, "&lt;=" &amp; EW$1, DataRegularSeason20242025!$D$3:$D$1315, $A4)+SUMIFS(DataRegularSeason20242025!$AB$3:$AB$1315,DataRegularSeason20242025!$B$3:$B$1315, "&lt;=" &amp; EW$1, DataRegularSeason20242025!$E$3:$E$1315, $A4)</f>
        <v>53</v>
      </c>
      <c r="EX4">
        <f>SUMIFS(DataRegularSeason20242025!$AA$3:$AA$1315,DataRegularSeason20242025!$B$3:$B$1315, "&lt;=" &amp; EX$1, DataRegularSeason20242025!$D$3:$D$1315, $A4)+SUMIFS(DataRegularSeason20242025!$AB$3:$AB$1315,DataRegularSeason20242025!$B$3:$B$1315, "&lt;=" &amp; EX$1, DataRegularSeason20242025!$E$3:$E$1315, $A4)</f>
        <v>53</v>
      </c>
      <c r="EY4">
        <f>SUMIFS(DataRegularSeason20242025!$AA$3:$AA$1315,DataRegularSeason20242025!$B$3:$B$1315, "&lt;=" &amp; EY$1, DataRegularSeason20242025!$D$3:$D$1315, $A4)+SUMIFS(DataRegularSeason20242025!$AB$3:$AB$1315,DataRegularSeason20242025!$B$3:$B$1315, "&lt;=" &amp; EY$1, DataRegularSeason20242025!$E$3:$E$1315, $A4)</f>
        <v>53</v>
      </c>
      <c r="EZ4">
        <f>SUMIFS(DataRegularSeason20242025!$AA$3:$AA$1315,DataRegularSeason20242025!$B$3:$B$1315, "&lt;=" &amp; EZ$1, DataRegularSeason20242025!$D$3:$D$1315, $A4)+SUMIFS(DataRegularSeason20242025!$AB$3:$AB$1315,DataRegularSeason20242025!$B$3:$B$1315, "&lt;=" &amp; EZ$1, DataRegularSeason20242025!$E$3:$E$1315, $A4)</f>
        <v>53</v>
      </c>
      <c r="FA4">
        <f>SUMIFS(DataRegularSeason20242025!$AA$3:$AA$1315,DataRegularSeason20242025!$B$3:$B$1315, "&lt;=" &amp; FA$1, DataRegularSeason20242025!$D$3:$D$1315, $A4)+SUMIFS(DataRegularSeason20242025!$AB$3:$AB$1315,DataRegularSeason20242025!$B$3:$B$1315, "&lt;=" &amp; FA$1, DataRegularSeason20242025!$E$3:$E$1315, $A4)</f>
        <v>53</v>
      </c>
      <c r="FB4">
        <f>SUMIFS(DataRegularSeason20242025!$AA$3:$AA$1315,DataRegularSeason20242025!$B$3:$B$1315, "&lt;=" &amp; FB$1, DataRegularSeason20242025!$D$3:$D$1315, $A4)+SUMIFS(DataRegularSeason20242025!$AB$3:$AB$1315,DataRegularSeason20242025!$B$3:$B$1315, "&lt;=" &amp; FB$1, DataRegularSeason20242025!$E$3:$E$1315, $A4)</f>
        <v>53</v>
      </c>
      <c r="FC4">
        <f>SUMIFS(DataRegularSeason20242025!$AA$3:$AA$1315,DataRegularSeason20242025!$B$3:$B$1315, "&lt;=" &amp; FC$1, DataRegularSeason20242025!$D$3:$D$1315, $A4)+SUMIFS(DataRegularSeason20242025!$AB$3:$AB$1315,DataRegularSeason20242025!$B$3:$B$1315, "&lt;=" &amp; FC$1, DataRegularSeason20242025!$E$3:$E$1315, $A4)</f>
        <v>53</v>
      </c>
      <c r="FD4">
        <f>SUMIFS(DataRegularSeason20242025!$AA$3:$AA$1315,DataRegularSeason20242025!$B$3:$B$1315, "&lt;=" &amp; FD$1, DataRegularSeason20242025!$D$3:$D$1315, $A4)+SUMIFS(DataRegularSeason20242025!$AB$3:$AB$1315,DataRegularSeason20242025!$B$3:$B$1315, "&lt;=" &amp; FD$1, DataRegularSeason20242025!$E$3:$E$1315, $A4)</f>
        <v>53</v>
      </c>
      <c r="FE4">
        <f>SUMIFS(DataRegularSeason20242025!$AA$3:$AA$1315,DataRegularSeason20242025!$B$3:$B$1315, "&lt;=" &amp; FE$1, DataRegularSeason20242025!$D$3:$D$1315, $A4)+SUMIFS(DataRegularSeason20242025!$AB$3:$AB$1315,DataRegularSeason20242025!$B$3:$B$1315, "&lt;=" &amp; FE$1, DataRegularSeason20242025!$E$3:$E$1315, $A4)</f>
        <v>53</v>
      </c>
      <c r="FF4">
        <f>SUMIFS(DataRegularSeason20242025!$AA$3:$AA$1315,DataRegularSeason20242025!$B$3:$B$1315, "&lt;=" &amp; FF$1, DataRegularSeason20242025!$D$3:$D$1315, $A4)+SUMIFS(DataRegularSeason20242025!$AB$3:$AB$1315,DataRegularSeason20242025!$B$3:$B$1315, "&lt;=" &amp; FF$1, DataRegularSeason20242025!$E$3:$E$1315, $A4)</f>
        <v>53</v>
      </c>
      <c r="FG4">
        <f>SUMIFS(DataRegularSeason20242025!$AA$3:$AA$1315,DataRegularSeason20242025!$B$3:$B$1315, "&lt;=" &amp; FG$1, DataRegularSeason20242025!$D$3:$D$1315, $A4)+SUMIFS(DataRegularSeason20242025!$AB$3:$AB$1315,DataRegularSeason20242025!$B$3:$B$1315, "&lt;=" &amp; FG$1, DataRegularSeason20242025!$E$3:$E$1315, $A4)</f>
        <v>53</v>
      </c>
      <c r="FH4">
        <f>SUMIFS(DataRegularSeason20242025!$AA$3:$AA$1315,DataRegularSeason20242025!$B$3:$B$1315, "&lt;=" &amp; FH$1, DataRegularSeason20242025!$D$3:$D$1315, $A4)+SUMIFS(DataRegularSeason20242025!$AB$3:$AB$1315,DataRegularSeason20242025!$B$3:$B$1315, "&lt;=" &amp; FH$1, DataRegularSeason20242025!$E$3:$E$1315, $A4)</f>
        <v>53</v>
      </c>
      <c r="FI4">
        <f>SUMIFS(DataRegularSeason20242025!$AA$3:$AA$1315,DataRegularSeason20242025!$B$3:$B$1315, "&lt;=" &amp; FI$1, DataRegularSeason20242025!$D$3:$D$1315, $A4)+SUMIFS(DataRegularSeason20242025!$AB$3:$AB$1315,DataRegularSeason20242025!$B$3:$B$1315, "&lt;=" &amp; FI$1, DataRegularSeason20242025!$E$3:$E$1315, $A4)</f>
        <v>53</v>
      </c>
      <c r="FJ4">
        <f>SUMIFS(DataRegularSeason20242025!$AA$3:$AA$1315,DataRegularSeason20242025!$B$3:$B$1315, "&lt;=" &amp; FJ$1, DataRegularSeason20242025!$D$3:$D$1315, $A4)+SUMIFS(DataRegularSeason20242025!$AB$3:$AB$1315,DataRegularSeason20242025!$B$3:$B$1315, "&lt;=" &amp; FJ$1, DataRegularSeason20242025!$E$3:$E$1315, $A4)</f>
        <v>53</v>
      </c>
      <c r="FK4">
        <f>SUMIFS(DataRegularSeason20242025!$AA$3:$AA$1315,DataRegularSeason20242025!$B$3:$B$1315, "&lt;=" &amp; FK$1, DataRegularSeason20242025!$D$3:$D$1315, $A4)+SUMIFS(DataRegularSeason20242025!$AB$3:$AB$1315,DataRegularSeason20242025!$B$3:$B$1315, "&lt;=" &amp; FK$1, DataRegularSeason20242025!$E$3:$E$1315, $A4)</f>
        <v>53</v>
      </c>
      <c r="FL4">
        <f>SUMIFS(DataRegularSeason20242025!$AA$3:$AA$1315,DataRegularSeason20242025!$B$3:$B$1315, "&lt;=" &amp; FL$1, DataRegularSeason20242025!$D$3:$D$1315, $A4)+SUMIFS(DataRegularSeason20242025!$AB$3:$AB$1315,DataRegularSeason20242025!$B$3:$B$1315, "&lt;=" &amp; FL$1, DataRegularSeason20242025!$E$3:$E$1315, $A4)</f>
        <v>53</v>
      </c>
      <c r="FM4">
        <f>SUMIFS(DataRegularSeason20242025!$AA$3:$AA$1315,DataRegularSeason20242025!$B$3:$B$1315, "&lt;=" &amp; FM$1, DataRegularSeason20242025!$D$3:$D$1315, $A4)+SUMIFS(DataRegularSeason20242025!$AB$3:$AB$1315,DataRegularSeason20242025!$B$3:$B$1315, "&lt;=" &amp; FM$1, DataRegularSeason20242025!$E$3:$E$1315, $A4)</f>
        <v>53</v>
      </c>
      <c r="FN4">
        <f>SUMIFS(DataRegularSeason20242025!$AA$3:$AA$1315,DataRegularSeason20242025!$B$3:$B$1315, "&lt;=" &amp; FN$1, DataRegularSeason20242025!$D$3:$D$1315, $A4)+SUMIFS(DataRegularSeason20242025!$AB$3:$AB$1315,DataRegularSeason20242025!$B$3:$B$1315, "&lt;=" &amp; FN$1, DataRegularSeason20242025!$E$3:$E$1315, $A4)</f>
        <v>53</v>
      </c>
      <c r="FO4">
        <f>SUMIFS(DataRegularSeason20242025!$AA$3:$AA$1315,DataRegularSeason20242025!$B$3:$B$1315, "&lt;=" &amp; FO$1, DataRegularSeason20242025!$D$3:$D$1315, $A4)+SUMIFS(DataRegularSeason20242025!$AB$3:$AB$1315,DataRegularSeason20242025!$B$3:$B$1315, "&lt;=" &amp; FO$1, DataRegularSeason20242025!$E$3:$E$1315, $A4)</f>
        <v>53</v>
      </c>
      <c r="FP4">
        <f>SUMIFS(DataRegularSeason20242025!$AA$3:$AA$1315,DataRegularSeason20242025!$B$3:$B$1315, "&lt;=" &amp; FP$1, DataRegularSeason20242025!$D$3:$D$1315, $A4)+SUMIFS(DataRegularSeason20242025!$AB$3:$AB$1315,DataRegularSeason20242025!$B$3:$B$1315, "&lt;=" &amp; FP$1, DataRegularSeason20242025!$E$3:$E$1315, $A4)</f>
        <v>53</v>
      </c>
      <c r="FQ4">
        <f>SUMIFS(DataRegularSeason20242025!$AA$3:$AA$1315,DataRegularSeason20242025!$B$3:$B$1315, "&lt;=" &amp; FQ$1, DataRegularSeason20242025!$D$3:$D$1315, $A4)+SUMIFS(DataRegularSeason20242025!$AB$3:$AB$1315,DataRegularSeason20242025!$B$3:$B$1315, "&lt;=" &amp; FQ$1, DataRegularSeason20242025!$E$3:$E$1315, $A4)</f>
        <v>53</v>
      </c>
      <c r="FR4">
        <f>SUMIFS(DataRegularSeason20242025!$AA$3:$AA$1315,DataRegularSeason20242025!$B$3:$B$1315, "&lt;=" &amp; FR$1, DataRegularSeason20242025!$D$3:$D$1315, $A4)+SUMIFS(DataRegularSeason20242025!$AB$3:$AB$1315,DataRegularSeason20242025!$B$3:$B$1315, "&lt;=" &amp; FR$1, DataRegularSeason20242025!$E$3:$E$1315, $A4)</f>
        <v>53</v>
      </c>
      <c r="FS4">
        <f>SUMIFS(DataRegularSeason20242025!$AA$3:$AA$1315,DataRegularSeason20242025!$B$3:$B$1315, "&lt;=" &amp; FS$1, DataRegularSeason20242025!$D$3:$D$1315, $A4)+SUMIFS(DataRegularSeason20242025!$AB$3:$AB$1315,DataRegularSeason20242025!$B$3:$B$1315, "&lt;=" &amp; FS$1, DataRegularSeason20242025!$E$3:$E$1315, $A4)</f>
        <v>53</v>
      </c>
      <c r="FT4">
        <f>SUMIFS(DataRegularSeason20242025!$AA$3:$AA$1315,DataRegularSeason20242025!$B$3:$B$1315, "&lt;=" &amp; FT$1, DataRegularSeason20242025!$D$3:$D$1315, $A4)+SUMIFS(DataRegularSeason20242025!$AB$3:$AB$1315,DataRegularSeason20242025!$B$3:$B$1315, "&lt;=" &amp; FT$1, DataRegularSeason20242025!$E$3:$E$1315, $A4)</f>
        <v>53</v>
      </c>
      <c r="FU4">
        <f>SUMIFS(DataRegularSeason20242025!$AA$3:$AA$1315,DataRegularSeason20242025!$B$3:$B$1315, "&lt;=" &amp; FU$1, DataRegularSeason20242025!$D$3:$D$1315, $A4)+SUMIFS(DataRegularSeason20242025!$AB$3:$AB$1315,DataRegularSeason20242025!$B$3:$B$1315, "&lt;=" &amp; FU$1, DataRegularSeason20242025!$E$3:$E$1315, $A4)</f>
        <v>53</v>
      </c>
      <c r="FV4">
        <f>SUMIFS(DataRegularSeason20242025!$AA$3:$AA$1315,DataRegularSeason20242025!$B$3:$B$1315, "&lt;=" &amp; FV$1, DataRegularSeason20242025!$D$3:$D$1315, $A4)+SUMIFS(DataRegularSeason20242025!$AB$3:$AB$1315,DataRegularSeason20242025!$B$3:$B$1315, "&lt;=" &amp; FV$1, DataRegularSeason20242025!$E$3:$E$1315, $A4)</f>
        <v>53</v>
      </c>
      <c r="FW4">
        <f>SUMIFS(DataRegularSeason20242025!$AA$3:$AA$1315,DataRegularSeason20242025!$B$3:$B$1315, "&lt;=" &amp; FW$1, DataRegularSeason20242025!$D$3:$D$1315, $A4)+SUMIFS(DataRegularSeason20242025!$AB$3:$AB$1315,DataRegularSeason20242025!$B$3:$B$1315, "&lt;=" &amp; FW$1, DataRegularSeason20242025!$E$3:$E$1315, $A4)</f>
        <v>53</v>
      </c>
      <c r="FX4">
        <f>SUMIFS(DataRegularSeason20242025!$AA$3:$AA$1315,DataRegularSeason20242025!$B$3:$B$1315, "&lt;=" &amp; FX$1, DataRegularSeason20242025!$D$3:$D$1315, $A4)+SUMIFS(DataRegularSeason20242025!$AB$3:$AB$1315,DataRegularSeason20242025!$B$3:$B$1315, "&lt;=" &amp; FX$1, DataRegularSeason20242025!$E$3:$E$1315, $A4)</f>
        <v>53</v>
      </c>
      <c r="FY4">
        <f>SUMIFS(DataRegularSeason20242025!$AA$3:$AA$1315,DataRegularSeason20242025!$B$3:$B$1315, "&lt;=" &amp; FY$1, DataRegularSeason20242025!$D$3:$D$1315, $A4)+SUMIFS(DataRegularSeason20242025!$AB$3:$AB$1315,DataRegularSeason20242025!$B$3:$B$1315, "&lt;=" &amp; FY$1, DataRegularSeason20242025!$E$3:$E$1315, $A4)</f>
        <v>53</v>
      </c>
      <c r="FZ4">
        <f>SUMIFS(DataRegularSeason20242025!$AA$3:$AA$1315,DataRegularSeason20242025!$B$3:$B$1315, "&lt;=" &amp; FZ$1, DataRegularSeason20242025!$D$3:$D$1315, $A4)+SUMIFS(DataRegularSeason20242025!$AB$3:$AB$1315,DataRegularSeason20242025!$B$3:$B$1315, "&lt;=" &amp; FZ$1, DataRegularSeason20242025!$E$3:$E$1315, $A4)</f>
        <v>53</v>
      </c>
      <c r="GA4">
        <f>SUMIFS(DataRegularSeason20242025!$AA$3:$AA$1315,DataRegularSeason20242025!$B$3:$B$1315, "&lt;=" &amp; GA$1, DataRegularSeason20242025!$D$3:$D$1315, $A4)+SUMIFS(DataRegularSeason20242025!$AB$3:$AB$1315,DataRegularSeason20242025!$B$3:$B$1315, "&lt;=" &amp; GA$1, DataRegularSeason20242025!$E$3:$E$1315, $A4)</f>
        <v>53</v>
      </c>
      <c r="GB4">
        <f>SUMIFS(DataRegularSeason20242025!$AA$3:$AA$1315,DataRegularSeason20242025!$B$3:$B$1315, "&lt;=" &amp; GB$1, DataRegularSeason20242025!$D$3:$D$1315, $A4)+SUMIFS(DataRegularSeason20242025!$AB$3:$AB$1315,DataRegularSeason20242025!$B$3:$B$1315, "&lt;=" &amp; GB$1, DataRegularSeason20242025!$E$3:$E$1315, $A4)</f>
        <v>53</v>
      </c>
      <c r="GC4">
        <f>SUMIFS(DataRegularSeason20242025!$AA$3:$AA$1315,DataRegularSeason20242025!$B$3:$B$1315, "&lt;=" &amp; GC$1, DataRegularSeason20242025!$D$3:$D$1315, $A4)+SUMIFS(DataRegularSeason20242025!$AB$3:$AB$1315,DataRegularSeason20242025!$B$3:$B$1315, "&lt;=" &amp; GC$1, DataRegularSeason20242025!$E$3:$E$1315, $A4)</f>
        <v>53</v>
      </c>
      <c r="GD4">
        <f>SUMIFS(DataRegularSeason20242025!$AA$3:$AA$1315,DataRegularSeason20242025!$B$3:$B$1315, "&lt;=" &amp; GD$1, DataRegularSeason20242025!$D$3:$D$1315, $A4)+SUMIFS(DataRegularSeason20242025!$AB$3:$AB$1315,DataRegularSeason20242025!$B$3:$B$1315, "&lt;=" &amp; GD$1, DataRegularSeason20242025!$E$3:$E$1315, $A4)</f>
        <v>53</v>
      </c>
      <c r="GE4">
        <f>SUMIFS(DataRegularSeason20242025!$AA$3:$AA$1315,DataRegularSeason20242025!$B$3:$B$1315, "&lt;=" &amp; GE$1, DataRegularSeason20242025!$D$3:$D$1315, $A4)+SUMIFS(DataRegularSeason20242025!$AB$3:$AB$1315,DataRegularSeason20242025!$B$3:$B$1315, "&lt;=" &amp; GE$1, DataRegularSeason20242025!$E$3:$E$1315, $A4)</f>
        <v>53</v>
      </c>
      <c r="GF4">
        <f>SUMIFS(DataRegularSeason20242025!$AA$3:$AA$1315,DataRegularSeason20242025!$B$3:$B$1315, "&lt;=" &amp; GF$1, DataRegularSeason20242025!$D$3:$D$1315, $A4)+SUMIFS(DataRegularSeason20242025!$AB$3:$AB$1315,DataRegularSeason20242025!$B$3:$B$1315, "&lt;=" &amp; GF$1, DataRegularSeason20242025!$E$3:$E$1315, $A4)</f>
        <v>53</v>
      </c>
      <c r="GG4">
        <f>SUMIFS(DataRegularSeason20242025!$AA$3:$AA$1315,DataRegularSeason20242025!$B$3:$B$1315, "&lt;=" &amp; GG$1, DataRegularSeason20242025!$D$3:$D$1315, $A4)+SUMIFS(DataRegularSeason20242025!$AB$3:$AB$1315,DataRegularSeason20242025!$B$3:$B$1315, "&lt;=" &amp; GG$1, DataRegularSeason20242025!$E$3:$E$1315, $A4)</f>
        <v>53</v>
      </c>
      <c r="GH4">
        <f>SUMIFS(DataRegularSeason20242025!$AA$3:$AA$1315,DataRegularSeason20242025!$B$3:$B$1315, "&lt;=" &amp; GH$1, DataRegularSeason20242025!$D$3:$D$1315, $A4)+SUMIFS(DataRegularSeason20242025!$AB$3:$AB$1315,DataRegularSeason20242025!$B$3:$B$1315, "&lt;=" &amp; GH$1, DataRegularSeason20242025!$E$3:$E$1315, $A4)</f>
        <v>53</v>
      </c>
      <c r="GI4">
        <f>SUMIFS(DataRegularSeason20242025!$AA$3:$AA$1315,DataRegularSeason20242025!$B$3:$B$1315, "&lt;=" &amp; GI$1, DataRegularSeason20242025!$D$3:$D$1315, $A4)+SUMIFS(DataRegularSeason20242025!$AB$3:$AB$1315,DataRegularSeason20242025!$B$3:$B$1315, "&lt;=" &amp; GI$1, DataRegularSeason20242025!$E$3:$E$1315, $A4)</f>
        <v>53</v>
      </c>
      <c r="GJ4">
        <f>SUMIFS(DataRegularSeason20242025!$AA$3:$AA$1315,DataRegularSeason20242025!$B$3:$B$1315, "&lt;=" &amp; GJ$1, DataRegularSeason20242025!$D$3:$D$1315, $A4)+SUMIFS(DataRegularSeason20242025!$AB$3:$AB$1315,DataRegularSeason20242025!$B$3:$B$1315, "&lt;=" &amp; GJ$1, DataRegularSeason20242025!$E$3:$E$1315, $A4)</f>
        <v>53</v>
      </c>
      <c r="GK4">
        <f>SUMIFS(DataRegularSeason20242025!$AA$3:$AA$1315,DataRegularSeason20242025!$B$3:$B$1315, "&lt;=" &amp; GK$1, DataRegularSeason20242025!$D$3:$D$1315, $A4)+SUMIFS(DataRegularSeason20242025!$AB$3:$AB$1315,DataRegularSeason20242025!$B$3:$B$1315, "&lt;=" &amp; GK$1, DataRegularSeason20242025!$E$3:$E$1315, $A4)</f>
        <v>53</v>
      </c>
      <c r="GL4">
        <f>SUMIFS(DataRegularSeason20242025!$AA$3:$AA$1315,DataRegularSeason20242025!$B$3:$B$1315, "&lt;=" &amp; GL$1, DataRegularSeason20242025!$D$3:$D$1315, $A4)+SUMIFS(DataRegularSeason20242025!$AB$3:$AB$1315,DataRegularSeason20242025!$B$3:$B$1315, "&lt;=" &amp; GL$1, DataRegularSeason20242025!$E$3:$E$1315, $A4)</f>
        <v>53</v>
      </c>
      <c r="GM4">
        <f>SUMIFS(DataRegularSeason20242025!$AA$3:$AA$1315,DataRegularSeason20242025!$B$3:$B$1315, "&lt;=" &amp; GM$1, DataRegularSeason20242025!$D$3:$D$1315, $A4)+SUMIFS(DataRegularSeason20242025!$AB$3:$AB$1315,DataRegularSeason20242025!$B$3:$B$1315, "&lt;=" &amp; GM$1, DataRegularSeason20242025!$E$3:$E$1315, $A4)</f>
        <v>53</v>
      </c>
      <c r="GN4">
        <f>SUMIFS(DataRegularSeason20242025!$AA$3:$AA$1315,DataRegularSeason20242025!$B$3:$B$1315, "&lt;=" &amp; GN$1, DataRegularSeason20242025!$D$3:$D$1315, $A4)+SUMIFS(DataRegularSeason20242025!$AB$3:$AB$1315,DataRegularSeason20242025!$B$3:$B$1315, "&lt;=" &amp; GN$1, DataRegularSeason20242025!$E$3:$E$1315, $A4)</f>
        <v>53</v>
      </c>
      <c r="GO4">
        <f>SUMIFS(DataRegularSeason20242025!$AA$3:$AA$1315,DataRegularSeason20242025!$B$3:$B$1315, "&lt;=" &amp; GO$1, DataRegularSeason20242025!$D$3:$D$1315, $A4)+SUMIFS(DataRegularSeason20242025!$AB$3:$AB$1315,DataRegularSeason20242025!$B$3:$B$1315, "&lt;=" &amp; GO$1, DataRegularSeason20242025!$E$3:$E$1315, $A4)</f>
        <v>53</v>
      </c>
      <c r="GP4">
        <f>SUMIFS(DataRegularSeason20242025!$AA$3:$AA$1315,DataRegularSeason20242025!$B$3:$B$1315, "&lt;=" &amp; GP$1, DataRegularSeason20242025!$D$3:$D$1315, $A4)+SUMIFS(DataRegularSeason20242025!$AB$3:$AB$1315,DataRegularSeason20242025!$B$3:$B$1315, "&lt;=" &amp; GP$1, DataRegularSeason20242025!$E$3:$E$1315, $A4)</f>
        <v>53</v>
      </c>
      <c r="GQ4">
        <f>SUMIFS(DataRegularSeason20242025!$AA$3:$AA$1315,DataRegularSeason20242025!$B$3:$B$1315, "&lt;=" &amp; GQ$1, DataRegularSeason20242025!$D$3:$D$1315, $A4)+SUMIFS(DataRegularSeason20242025!$AB$3:$AB$1315,DataRegularSeason20242025!$B$3:$B$1315, "&lt;=" &amp; GQ$1, DataRegularSeason20242025!$E$3:$E$1315, $A4)</f>
        <v>53</v>
      </c>
      <c r="GR4">
        <f>SUMIFS(DataRegularSeason20242025!$AA$3:$AA$1315,DataRegularSeason20242025!$B$3:$B$1315, "&lt;=" &amp; GR$1, DataRegularSeason20242025!$D$3:$D$1315, $A4)+SUMIFS(DataRegularSeason20242025!$AB$3:$AB$1315,DataRegularSeason20242025!$B$3:$B$1315, "&lt;=" &amp; GR$1, DataRegularSeason20242025!$E$3:$E$1315, $A4)</f>
        <v>53</v>
      </c>
      <c r="GS4">
        <f>SUMIFS(DataRegularSeason20242025!$AA$3:$AA$1315,DataRegularSeason20242025!$B$3:$B$1315, "&lt;=" &amp; GS$1, DataRegularSeason20242025!$D$3:$D$1315, $A4)+SUMIFS(DataRegularSeason20242025!$AB$3:$AB$1315,DataRegularSeason20242025!$B$3:$B$1315, "&lt;=" &amp; GS$1, DataRegularSeason20242025!$E$3:$E$1315, $A4)</f>
        <v>53</v>
      </c>
      <c r="GT4">
        <f>SUMIFS(DataRegularSeason20242025!$AA$3:$AA$1315,DataRegularSeason20242025!$B$3:$B$1315, "&lt;=" &amp; GT$1, DataRegularSeason20242025!$D$3:$D$1315, $A4)+SUMIFS(DataRegularSeason20242025!$AB$3:$AB$1315,DataRegularSeason20242025!$B$3:$B$1315, "&lt;=" &amp; GT$1, DataRegularSeason20242025!$E$3:$E$1315, $A4)</f>
        <v>53</v>
      </c>
      <c r="GU4">
        <f>SUMIFS(DataRegularSeason20242025!$AA$3:$AA$1315,DataRegularSeason20242025!$B$3:$B$1315, "&lt;=" &amp; GU$1, DataRegularSeason20242025!$D$3:$D$1315, $A4)+SUMIFS(DataRegularSeason20242025!$AB$3:$AB$1315,DataRegularSeason20242025!$B$3:$B$1315, "&lt;=" &amp; GU$1, DataRegularSeason20242025!$E$3:$E$1315, $A4)</f>
        <v>53</v>
      </c>
    </row>
    <row r="5" spans="1:275" x14ac:dyDescent="0.25">
      <c r="A5" t="s">
        <v>30</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4</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8</v>
      </c>
      <c r="AB5">
        <f>SUMIFS(DataRegularSeason20242025!$AA$3:$AA$1315,DataRegularSeason20242025!$B$3:$B$1315, "&lt;=" &amp; AB$1, DataRegularSeason20242025!$D$3:$D$1315, $A5)+SUMIFS(DataRegularSeason20242025!$AB$3:$AB$1315,DataRegularSeason20242025!$B$3:$B$1315, "&lt;=" &amp; AB$1, DataRegularSeason20242025!$E$3:$E$1315, $A5)</f>
        <v>8</v>
      </c>
      <c r="AC5">
        <f>SUMIFS(DataRegularSeason20242025!$AA$3:$AA$1315,DataRegularSeason20242025!$B$3:$B$1315, "&lt;=" &amp; AC$1, DataRegularSeason20242025!$D$3:$D$1315, $A5)+SUMIFS(DataRegularSeason20242025!$AB$3:$AB$1315,DataRegularSeason20242025!$B$3:$B$1315, "&lt;=" &amp; AC$1, DataRegularSeason20242025!$E$3:$E$1315, $A5)</f>
        <v>8</v>
      </c>
      <c r="AD5">
        <f>SUMIFS(DataRegularSeason20242025!$AA$3:$AA$1315,DataRegularSeason20242025!$B$3:$B$1315, "&lt;=" &amp; AD$1, DataRegularSeason20242025!$D$3:$D$1315, $A5)+SUMIFS(DataRegularSeason20242025!$AB$3:$AB$1315,DataRegularSeason20242025!$B$3:$B$1315, "&lt;=" &amp; AD$1, DataRegularSeason20242025!$E$3:$E$1315, $A5)</f>
        <v>10</v>
      </c>
      <c r="AE5">
        <f>SUMIFS(DataRegularSeason20242025!$AA$3:$AA$1315,DataRegularSeason20242025!$B$3:$B$1315, "&lt;=" &amp; AE$1, DataRegularSeason20242025!$D$3:$D$1315, $A5)+SUMIFS(DataRegularSeason20242025!$AB$3:$AB$1315,DataRegularSeason20242025!$B$3:$B$1315, "&lt;=" &amp; AE$1, DataRegularSeason20242025!$E$3:$E$1315, $A5)</f>
        <v>10</v>
      </c>
      <c r="AF5">
        <f>SUMIFS(DataRegularSeason20242025!$AA$3:$AA$1315,DataRegularSeason20242025!$B$3:$B$1315, "&lt;=" &amp; AF$1, DataRegularSeason20242025!$D$3:$D$1315, $A5)+SUMIFS(DataRegularSeason20242025!$AB$3:$AB$1315,DataRegularSeason20242025!$B$3:$B$1315, "&lt;=" &amp; AF$1, DataRegularSeason20242025!$E$3:$E$1315, $A5)</f>
        <v>10</v>
      </c>
      <c r="AG5">
        <f>SUMIFS(DataRegularSeason20242025!$AA$3:$AA$1315,DataRegularSeason20242025!$B$3:$B$1315, "&lt;=" &amp; AG$1, DataRegularSeason20242025!$D$3:$D$1315, $A5)+SUMIFS(DataRegularSeason20242025!$AB$3:$AB$1315,DataRegularSeason20242025!$B$3:$B$1315, "&lt;=" &amp; AG$1, DataRegularSeason20242025!$E$3:$E$1315, $A5)</f>
        <v>10</v>
      </c>
      <c r="AH5">
        <f>SUMIFS(DataRegularSeason20242025!$AA$3:$AA$1315,DataRegularSeason20242025!$B$3:$B$1315, "&lt;=" &amp; AH$1, DataRegularSeason20242025!$D$3:$D$1315, $A5)+SUMIFS(DataRegularSeason20242025!$AB$3:$AB$1315,DataRegularSeason20242025!$B$3:$B$1315, "&lt;=" &amp; AH$1, DataRegularSeason20242025!$E$3:$E$1315, $A5)</f>
        <v>12</v>
      </c>
      <c r="AI5">
        <f>SUMIFS(DataRegularSeason20242025!$AA$3:$AA$1315,DataRegularSeason20242025!$B$3:$B$1315, "&lt;=" &amp; AI$1, DataRegularSeason20242025!$D$3:$D$1315, $A5)+SUMIFS(DataRegularSeason20242025!$AB$3:$AB$1315,DataRegularSeason20242025!$B$3:$B$1315, "&lt;=" &amp; AI$1, DataRegularSeason20242025!$E$3:$E$1315, $A5)</f>
        <v>12</v>
      </c>
      <c r="AJ5">
        <f>SUMIFS(DataRegularSeason20242025!$AA$3:$AA$1315,DataRegularSeason20242025!$B$3:$B$1315, "&lt;=" &amp; AJ$1, DataRegularSeason20242025!$D$3:$D$1315, $A5)+SUMIFS(DataRegularSeason20242025!$AB$3:$AB$1315,DataRegularSeason20242025!$B$3:$B$1315, "&lt;=" &amp; AJ$1, DataRegularSeason20242025!$E$3:$E$1315, $A5)</f>
        <v>12</v>
      </c>
      <c r="AK5">
        <f>SUMIFS(DataRegularSeason20242025!$AA$3:$AA$1315,DataRegularSeason20242025!$B$3:$B$1315, "&lt;=" &amp; AK$1, DataRegularSeason20242025!$D$3:$D$1315, $A5)+SUMIFS(DataRegularSeason20242025!$AB$3:$AB$1315,DataRegularSeason20242025!$B$3:$B$1315, "&lt;=" &amp; AK$1, DataRegularSeason20242025!$E$3:$E$1315, $A5)</f>
        <v>12</v>
      </c>
      <c r="AL5">
        <f>SUMIFS(DataRegularSeason20242025!$AA$3:$AA$1315,DataRegularSeason20242025!$B$3:$B$1315, "&lt;=" &amp; AL$1, DataRegularSeason20242025!$D$3:$D$1315, $A5)+SUMIFS(DataRegularSeason20242025!$AB$3:$AB$1315,DataRegularSeason20242025!$B$3:$B$1315, "&lt;=" &amp; AL$1, DataRegularSeason20242025!$E$3:$E$1315, $A5)</f>
        <v>12</v>
      </c>
      <c r="AM5">
        <f>SUMIFS(DataRegularSeason20242025!$AA$3:$AA$1315,DataRegularSeason20242025!$B$3:$B$1315, "&lt;=" &amp; AM$1, DataRegularSeason20242025!$D$3:$D$1315, $A5)+SUMIFS(DataRegularSeason20242025!$AB$3:$AB$1315,DataRegularSeason20242025!$B$3:$B$1315, "&lt;=" &amp; AM$1, DataRegularSeason20242025!$E$3:$E$1315, $A5)</f>
        <v>12</v>
      </c>
      <c r="AN5">
        <f>SUMIFS(DataRegularSeason20242025!$AA$3:$AA$1315,DataRegularSeason20242025!$B$3:$B$1315, "&lt;=" &amp; AN$1, DataRegularSeason20242025!$D$3:$D$1315, $A5)+SUMIFS(DataRegularSeason20242025!$AB$3:$AB$1315,DataRegularSeason20242025!$B$3:$B$1315, "&lt;=" &amp; AN$1, DataRegularSeason20242025!$E$3:$E$1315, $A5)</f>
        <v>12</v>
      </c>
      <c r="AO5">
        <f>SUMIFS(DataRegularSeason20242025!$AA$3:$AA$1315,DataRegularSeason20242025!$B$3:$B$1315, "&lt;=" &amp; AO$1, DataRegularSeason20242025!$D$3:$D$1315, $A5)+SUMIFS(DataRegularSeason20242025!$AB$3:$AB$1315,DataRegularSeason20242025!$B$3:$B$1315, "&lt;=" &amp; AO$1, DataRegularSeason20242025!$E$3:$E$1315, $A5)</f>
        <v>14</v>
      </c>
      <c r="AP5">
        <f>SUMIFS(DataRegularSeason20242025!$AA$3:$AA$1315,DataRegularSeason20242025!$B$3:$B$1315, "&lt;=" &amp; AP$1, DataRegularSeason20242025!$D$3:$D$1315, $A5)+SUMIFS(DataRegularSeason20242025!$AB$3:$AB$1315,DataRegularSeason20242025!$B$3:$B$1315, "&lt;=" &amp; AP$1, DataRegularSeason20242025!$E$3:$E$1315, $A5)</f>
        <v>14</v>
      </c>
      <c r="AQ5">
        <f>SUMIFS(DataRegularSeason20242025!$AA$3:$AA$1315,DataRegularSeason20242025!$B$3:$B$1315, "&lt;=" &amp; AQ$1, DataRegularSeason20242025!$D$3:$D$1315, $A5)+SUMIFS(DataRegularSeason20242025!$AB$3:$AB$1315,DataRegularSeason20242025!$B$3:$B$1315, "&lt;=" &amp; AQ$1, DataRegularSeason20242025!$E$3:$E$1315, $A5)</f>
        <v>14</v>
      </c>
      <c r="AR5">
        <f>SUMIFS(DataRegularSeason20242025!$AA$3:$AA$1315,DataRegularSeason20242025!$B$3:$B$1315, "&lt;=" &amp; AR$1, DataRegularSeason20242025!$D$3:$D$1315, $A5)+SUMIFS(DataRegularSeason20242025!$AB$3:$AB$1315,DataRegularSeason20242025!$B$3:$B$1315, "&lt;=" &amp; AR$1, DataRegularSeason20242025!$E$3:$E$1315, $A5)</f>
        <v>16</v>
      </c>
      <c r="AS5">
        <f>SUMIFS(DataRegularSeason20242025!$AA$3:$AA$1315,DataRegularSeason20242025!$B$3:$B$1315, "&lt;=" &amp; AS$1, DataRegularSeason20242025!$D$3:$D$1315, $A5)+SUMIFS(DataRegularSeason20242025!$AB$3:$AB$1315,DataRegularSeason20242025!$B$3:$B$1315, "&lt;=" &amp; AS$1, DataRegularSeason20242025!$E$3:$E$1315, $A5)</f>
        <v>16</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17</v>
      </c>
      <c r="BA5">
        <f>SUMIFS(DataRegularSeason20242025!$AA$3:$AA$1315,DataRegularSeason20242025!$B$3:$B$1315, "&lt;=" &amp; BA$1, DataRegularSeason20242025!$D$3:$D$1315, $A5)+SUMIFS(DataRegularSeason20242025!$AB$3:$AB$1315,DataRegularSeason20242025!$B$3:$B$1315, "&lt;=" &amp; BA$1, DataRegularSeason20242025!$E$3:$E$1315, $A5)</f>
        <v>17</v>
      </c>
      <c r="BB5">
        <f>SUMIFS(DataRegularSeason20242025!$AA$3:$AA$1315,DataRegularSeason20242025!$B$3:$B$1315, "&lt;=" &amp; BB$1, DataRegularSeason20242025!$D$3:$D$1315, $A5)+SUMIFS(DataRegularSeason20242025!$AB$3:$AB$1315,DataRegularSeason20242025!$B$3:$B$1315, "&lt;=" &amp; BB$1, DataRegularSeason20242025!$E$3:$E$1315, $A5)</f>
        <v>17</v>
      </c>
      <c r="BC5">
        <f>SUMIFS(DataRegularSeason20242025!$AA$3:$AA$1315,DataRegularSeason20242025!$B$3:$B$1315, "&lt;=" &amp; BC$1, DataRegularSeason20242025!$D$3:$D$1315, $A5)+SUMIFS(DataRegularSeason20242025!$AB$3:$AB$1315,DataRegularSeason20242025!$B$3:$B$1315, "&lt;=" &amp; BC$1, DataRegularSeason20242025!$E$3:$E$1315, $A5)</f>
        <v>17</v>
      </c>
      <c r="BD5">
        <f>SUMIFS(DataRegularSeason20242025!$AA$3:$AA$1315,DataRegularSeason20242025!$B$3:$B$1315, "&lt;=" &amp; BD$1, DataRegularSeason20242025!$D$3:$D$1315, $A5)+SUMIFS(DataRegularSeason20242025!$AB$3:$AB$1315,DataRegularSeason20242025!$B$3:$B$1315, "&lt;=" &amp; BD$1, DataRegularSeason20242025!$E$3:$E$1315, $A5)</f>
        <v>17</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21</v>
      </c>
      <c r="BH5">
        <f>SUMIFS(DataRegularSeason20242025!$AA$3:$AA$1315,DataRegularSeason20242025!$B$3:$B$1315, "&lt;=" &amp; BH$1, DataRegularSeason20242025!$D$3:$D$1315, $A5)+SUMIFS(DataRegularSeason20242025!$AB$3:$AB$1315,DataRegularSeason20242025!$B$3:$B$1315, "&lt;=" &amp; BH$1, DataRegularSeason20242025!$E$3:$E$1315, $A5)</f>
        <v>21</v>
      </c>
      <c r="BI5">
        <f>SUMIFS(DataRegularSeason20242025!$AA$3:$AA$1315,DataRegularSeason20242025!$B$3:$B$1315, "&lt;=" &amp; BI$1, DataRegularSeason20242025!$D$3:$D$1315, $A5)+SUMIFS(DataRegularSeason20242025!$AB$3:$AB$1315,DataRegularSeason20242025!$B$3:$B$1315, "&lt;=" &amp; BI$1, DataRegularSeason20242025!$E$3:$E$1315, $A5)</f>
        <v>21</v>
      </c>
      <c r="BJ5">
        <f>SUMIFS(DataRegularSeason20242025!$AA$3:$AA$1315,DataRegularSeason20242025!$B$3:$B$1315, "&lt;=" &amp; BJ$1, DataRegularSeason20242025!$D$3:$D$1315, $A5)+SUMIFS(DataRegularSeason20242025!$AB$3:$AB$1315,DataRegularSeason20242025!$B$3:$B$1315, "&lt;=" &amp; BJ$1, DataRegularSeason20242025!$E$3:$E$1315, $A5)</f>
        <v>21</v>
      </c>
      <c r="BK5">
        <f>SUMIFS(DataRegularSeason20242025!$AA$3:$AA$1315,DataRegularSeason20242025!$B$3:$B$1315, "&lt;=" &amp; BK$1, DataRegularSeason20242025!$D$3:$D$1315, $A5)+SUMIFS(DataRegularSeason20242025!$AB$3:$AB$1315,DataRegularSeason20242025!$B$3:$B$1315, "&lt;=" &amp; BK$1, DataRegularSeason20242025!$E$3:$E$1315, $A5)</f>
        <v>22</v>
      </c>
      <c r="BL5">
        <f>SUMIFS(DataRegularSeason20242025!$AA$3:$AA$1315,DataRegularSeason20242025!$B$3:$B$1315, "&lt;=" &amp; BL$1, DataRegularSeason20242025!$D$3:$D$1315, $A5)+SUMIFS(DataRegularSeason20242025!$AB$3:$AB$1315,DataRegularSeason20242025!$B$3:$B$1315, "&lt;=" &amp; BL$1, DataRegularSeason20242025!$E$3:$E$1315, $A5)</f>
        <v>22</v>
      </c>
      <c r="BM5">
        <f>SUMIFS(DataRegularSeason20242025!$AA$3:$AA$1315,DataRegularSeason20242025!$B$3:$B$1315, "&lt;=" &amp; BM$1, DataRegularSeason20242025!$D$3:$D$1315, $A5)+SUMIFS(DataRegularSeason20242025!$AB$3:$AB$1315,DataRegularSeason20242025!$B$3:$B$1315, "&lt;=" &amp; BM$1, DataRegularSeason20242025!$E$3:$E$1315, $A5)</f>
        <v>22</v>
      </c>
      <c r="BN5">
        <f>SUMIFS(DataRegularSeason20242025!$AA$3:$AA$1315,DataRegularSeason20242025!$B$3:$B$1315, "&lt;=" &amp; BN$1, DataRegularSeason20242025!$D$3:$D$1315, $A5)+SUMIFS(DataRegularSeason20242025!$AB$3:$AB$1315,DataRegularSeason20242025!$B$3:$B$1315, "&lt;=" &amp; BN$1, DataRegularSeason20242025!$E$3:$E$1315, $A5)</f>
        <v>22</v>
      </c>
      <c r="BO5">
        <f>SUMIFS(DataRegularSeason20242025!$AA$3:$AA$1315,DataRegularSeason20242025!$B$3:$B$1315, "&lt;=" &amp; BO$1, DataRegularSeason20242025!$D$3:$D$1315, $A5)+SUMIFS(DataRegularSeason20242025!$AB$3:$AB$1315,DataRegularSeason20242025!$B$3:$B$1315, "&lt;=" &amp; BO$1, DataRegularSeason20242025!$E$3:$E$1315, $A5)</f>
        <v>24</v>
      </c>
      <c r="BP5">
        <f>SUMIFS(DataRegularSeason20242025!$AA$3:$AA$1315,DataRegularSeason20242025!$B$3:$B$1315, "&lt;=" &amp; BP$1, DataRegularSeason20242025!$D$3:$D$1315, $A5)+SUMIFS(DataRegularSeason20242025!$AB$3:$AB$1315,DataRegularSeason20242025!$B$3:$B$1315, "&lt;=" &amp; BP$1, DataRegularSeason20242025!$E$3:$E$1315, $A5)</f>
        <v>24</v>
      </c>
      <c r="BQ5">
        <f>SUMIFS(DataRegularSeason20242025!$AA$3:$AA$1315,DataRegularSeason20242025!$B$3:$B$1315, "&lt;=" &amp; BQ$1, DataRegularSeason20242025!$D$3:$D$1315, $A5)+SUMIFS(DataRegularSeason20242025!$AB$3:$AB$1315,DataRegularSeason20242025!$B$3:$B$1315, "&lt;=" &amp; BQ$1, DataRegularSeason20242025!$E$3:$E$1315, $A5)</f>
        <v>26</v>
      </c>
      <c r="BR5">
        <f>SUMIFS(DataRegularSeason20242025!$AA$3:$AA$1315,DataRegularSeason20242025!$B$3:$B$1315, "&lt;=" &amp; BR$1, DataRegularSeason20242025!$D$3:$D$1315, $A5)+SUMIFS(DataRegularSeason20242025!$AB$3:$AB$1315,DataRegularSeason20242025!$B$3:$B$1315, "&lt;=" &amp; BR$1, DataRegularSeason20242025!$E$3:$E$1315, $A5)</f>
        <v>26</v>
      </c>
      <c r="BS5">
        <f>SUMIFS(DataRegularSeason20242025!$AA$3:$AA$1315,DataRegularSeason20242025!$B$3:$B$1315, "&lt;=" &amp; BS$1, DataRegularSeason20242025!$D$3:$D$1315, $A5)+SUMIFS(DataRegularSeason20242025!$AB$3:$AB$1315,DataRegularSeason20242025!$B$3:$B$1315, "&lt;=" &amp; BS$1, DataRegularSeason20242025!$E$3:$E$1315, $A5)</f>
        <v>26</v>
      </c>
      <c r="BT5">
        <f>SUMIFS(DataRegularSeason20242025!$AA$3:$AA$1315,DataRegularSeason20242025!$B$3:$B$1315, "&lt;=" &amp; BT$1, DataRegularSeason20242025!$D$3:$D$1315, $A5)+SUMIFS(DataRegularSeason20242025!$AB$3:$AB$1315,DataRegularSeason20242025!$B$3:$B$1315, "&lt;=" &amp; BT$1, DataRegularSeason20242025!$E$3:$E$1315, $A5)</f>
        <v>26</v>
      </c>
      <c r="BU5">
        <f>SUMIFS(DataRegularSeason20242025!$AA$3:$AA$1315,DataRegularSeason20242025!$B$3:$B$1315, "&lt;=" &amp; BU$1, DataRegularSeason20242025!$D$3:$D$1315, $A5)+SUMIFS(DataRegularSeason20242025!$AB$3:$AB$1315,DataRegularSeason20242025!$B$3:$B$1315, "&lt;=" &amp; BU$1, DataRegularSeason20242025!$E$3:$E$1315, $A5)</f>
        <v>28</v>
      </c>
      <c r="BV5">
        <f>SUMIFS(DataRegularSeason20242025!$AA$3:$AA$1315,DataRegularSeason20242025!$B$3:$B$1315, "&lt;=" &amp; BV$1, DataRegularSeason20242025!$D$3:$D$1315, $A5)+SUMIFS(DataRegularSeason20242025!$AB$3:$AB$1315,DataRegularSeason20242025!$B$3:$B$1315, "&lt;=" &amp; BV$1, DataRegularSeason20242025!$E$3:$E$1315, $A5)</f>
        <v>28</v>
      </c>
      <c r="BW5">
        <f>SUMIFS(DataRegularSeason20242025!$AA$3:$AA$1315,DataRegularSeason20242025!$B$3:$B$1315, "&lt;=" &amp; BW$1, DataRegularSeason20242025!$D$3:$D$1315, $A5)+SUMIFS(DataRegularSeason20242025!$AB$3:$AB$1315,DataRegularSeason20242025!$B$3:$B$1315, "&lt;=" &amp; BW$1, DataRegularSeason20242025!$E$3:$E$1315, $A5)</f>
        <v>30</v>
      </c>
      <c r="BX5">
        <f>SUMIFS(DataRegularSeason20242025!$AA$3:$AA$1315,DataRegularSeason20242025!$B$3:$B$1315, "&lt;=" &amp; BX$1, DataRegularSeason20242025!$D$3:$D$1315, $A5)+SUMIFS(DataRegularSeason20242025!$AB$3:$AB$1315,DataRegularSeason20242025!$B$3:$B$1315, "&lt;=" &amp; BX$1, DataRegularSeason20242025!$E$3:$E$1315, $A5)</f>
        <v>32</v>
      </c>
      <c r="BY5">
        <f>SUMIFS(DataRegularSeason20242025!$AA$3:$AA$1315,DataRegularSeason20242025!$B$3:$B$1315, "&lt;=" &amp; BY$1, DataRegularSeason20242025!$D$3:$D$1315, $A5)+SUMIFS(DataRegularSeason20242025!$AB$3:$AB$1315,DataRegularSeason20242025!$B$3:$B$1315, "&lt;=" &amp; BY$1, DataRegularSeason20242025!$E$3:$E$1315, $A5)</f>
        <v>32</v>
      </c>
      <c r="BZ5">
        <f>SUMIFS(DataRegularSeason20242025!$AA$3:$AA$1315,DataRegularSeason20242025!$B$3:$B$1315, "&lt;=" &amp; BZ$1, DataRegularSeason20242025!$D$3:$D$1315, $A5)+SUMIFS(DataRegularSeason20242025!$AB$3:$AB$1315,DataRegularSeason20242025!$B$3:$B$1315, "&lt;=" &amp; BZ$1, DataRegularSeason20242025!$E$3:$E$1315, $A5)</f>
        <v>32</v>
      </c>
      <c r="CA5">
        <f>SUMIFS(DataRegularSeason20242025!$AA$3:$AA$1315,DataRegularSeason20242025!$B$3:$B$1315, "&lt;=" &amp; CA$1, DataRegularSeason20242025!$D$3:$D$1315, $A5)+SUMIFS(DataRegularSeason20242025!$AB$3:$AB$1315,DataRegularSeason20242025!$B$3:$B$1315, "&lt;=" &amp; CA$1, DataRegularSeason20242025!$E$3:$E$1315, $A5)</f>
        <v>34</v>
      </c>
      <c r="CB5">
        <f>SUMIFS(DataRegularSeason20242025!$AA$3:$AA$1315,DataRegularSeason20242025!$B$3:$B$1315, "&lt;=" &amp; CB$1, DataRegularSeason20242025!$D$3:$D$1315, $A5)+SUMIFS(DataRegularSeason20242025!$AB$3:$AB$1315,DataRegularSeason20242025!$B$3:$B$1315, "&lt;=" &amp; CB$1, DataRegularSeason20242025!$E$3:$E$1315, $A5)</f>
        <v>34</v>
      </c>
      <c r="CC5">
        <f>SUMIFS(DataRegularSeason20242025!$AA$3:$AA$1315,DataRegularSeason20242025!$B$3:$B$1315, "&lt;=" &amp; CC$1, DataRegularSeason20242025!$D$3:$D$1315, $A5)+SUMIFS(DataRegularSeason20242025!$AB$3:$AB$1315,DataRegularSeason20242025!$B$3:$B$1315, "&lt;=" &amp; CC$1, DataRegularSeason20242025!$E$3:$E$1315, $A5)</f>
        <v>36</v>
      </c>
      <c r="CD5">
        <f>SUMIFS(DataRegularSeason20242025!$AA$3:$AA$1315,DataRegularSeason20242025!$B$3:$B$1315, "&lt;=" &amp; CD$1, DataRegularSeason20242025!$D$3:$D$1315, $A5)+SUMIFS(DataRegularSeason20242025!$AB$3:$AB$1315,DataRegularSeason20242025!$B$3:$B$1315, "&lt;=" &amp; CD$1, DataRegularSeason20242025!$E$3:$E$1315, $A5)</f>
        <v>36</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38</v>
      </c>
      <c r="CH5">
        <f>SUMIFS(DataRegularSeason20242025!$AA$3:$AA$1315,DataRegularSeason20242025!$B$3:$B$1315, "&lt;=" &amp; CH$1, DataRegularSeason20242025!$D$3:$D$1315, $A5)+SUMIFS(DataRegularSeason20242025!$AB$3:$AB$1315,DataRegularSeason20242025!$B$3:$B$1315, "&lt;=" &amp; CH$1, DataRegularSeason20242025!$E$3:$E$1315, $A5)</f>
        <v>38</v>
      </c>
      <c r="CI5">
        <f>SUMIFS(DataRegularSeason20242025!$AA$3:$AA$1315,DataRegularSeason20242025!$B$3:$B$1315, "&lt;=" &amp; CI$1, DataRegularSeason20242025!$D$3:$D$1315, $A5)+SUMIFS(DataRegularSeason20242025!$AB$3:$AB$1315,DataRegularSeason20242025!$B$3:$B$1315, "&lt;=" &amp; CI$1, DataRegularSeason20242025!$E$3:$E$1315, $A5)</f>
        <v>38</v>
      </c>
      <c r="CJ5">
        <f>SUMIFS(DataRegularSeason20242025!$AA$3:$AA$1315,DataRegularSeason20242025!$B$3:$B$1315, "&lt;=" &amp; CJ$1, DataRegularSeason20242025!$D$3:$D$1315, $A5)+SUMIFS(DataRegularSeason20242025!$AB$3:$AB$1315,DataRegularSeason20242025!$B$3:$B$1315, "&lt;=" &amp; CJ$1, DataRegularSeason20242025!$E$3:$E$1315, $A5)</f>
        <v>38</v>
      </c>
      <c r="CK5">
        <f>SUMIFS(DataRegularSeason20242025!$AA$3:$AA$1315,DataRegularSeason20242025!$B$3:$B$1315, "&lt;=" &amp; CK$1, DataRegularSeason20242025!$D$3:$D$1315, $A5)+SUMIFS(DataRegularSeason20242025!$AB$3:$AB$1315,DataRegularSeason20242025!$B$3:$B$1315, "&lt;=" &amp; CK$1, DataRegularSeason20242025!$E$3:$E$1315, $A5)</f>
        <v>38</v>
      </c>
      <c r="CL5">
        <f>SUMIFS(DataRegularSeason20242025!$AA$3:$AA$1315,DataRegularSeason20242025!$B$3:$B$1315, "&lt;=" &amp; CL$1, DataRegularSeason20242025!$D$3:$D$1315, $A5)+SUMIFS(DataRegularSeason20242025!$AB$3:$AB$1315,DataRegularSeason20242025!$B$3:$B$1315, "&lt;=" &amp; CL$1, DataRegularSeason20242025!$E$3:$E$1315, $A5)</f>
        <v>38</v>
      </c>
      <c r="CM5">
        <f>SUMIFS(DataRegularSeason20242025!$AA$3:$AA$1315,DataRegularSeason20242025!$B$3:$B$1315, "&lt;=" &amp; CM$1, DataRegularSeason20242025!$D$3:$D$1315, $A5)+SUMIFS(DataRegularSeason20242025!$AB$3:$AB$1315,DataRegularSeason20242025!$B$3:$B$1315, "&lt;=" &amp; CM$1, DataRegularSeason20242025!$E$3:$E$1315, $A5)</f>
        <v>40</v>
      </c>
      <c r="CN5">
        <f>SUMIFS(DataRegularSeason20242025!$AA$3:$AA$1315,DataRegularSeason20242025!$B$3:$B$1315, "&lt;=" &amp; CN$1, DataRegularSeason20242025!$D$3:$D$1315, $A5)+SUMIFS(DataRegularSeason20242025!$AB$3:$AB$1315,DataRegularSeason20242025!$B$3:$B$1315, "&lt;=" &amp; CN$1, DataRegularSeason20242025!$E$3:$E$1315, $A5)</f>
        <v>40</v>
      </c>
      <c r="CO5">
        <f>SUMIFS(DataRegularSeason20242025!$AA$3:$AA$1315,DataRegularSeason20242025!$B$3:$B$1315, "&lt;=" &amp; CO$1, DataRegularSeason20242025!$D$3:$D$1315, $A5)+SUMIFS(DataRegularSeason20242025!$AB$3:$AB$1315,DataRegularSeason20242025!$B$3:$B$1315, "&lt;=" &amp; CO$1, DataRegularSeason20242025!$E$3:$E$1315, $A5)</f>
        <v>40</v>
      </c>
      <c r="CP5">
        <f>SUMIFS(DataRegularSeason20242025!$AA$3:$AA$1315,DataRegularSeason20242025!$B$3:$B$1315, "&lt;=" &amp; CP$1, DataRegularSeason20242025!$D$3:$D$1315, $A5)+SUMIFS(DataRegularSeason20242025!$AB$3:$AB$1315,DataRegularSeason20242025!$B$3:$B$1315, "&lt;=" &amp; CP$1, DataRegularSeason20242025!$E$3:$E$1315, $A5)</f>
        <v>40</v>
      </c>
      <c r="CQ5">
        <f>SUMIFS(DataRegularSeason20242025!$AA$3:$AA$1315,DataRegularSeason20242025!$B$3:$B$1315, "&lt;=" &amp; CQ$1, DataRegularSeason20242025!$D$3:$D$1315, $A5)+SUMIFS(DataRegularSeason20242025!$AB$3:$AB$1315,DataRegularSeason20242025!$B$3:$B$1315, "&lt;=" &amp; CQ$1, DataRegularSeason20242025!$E$3:$E$1315, $A5)</f>
        <v>40</v>
      </c>
      <c r="CR5">
        <f>SUMIFS(DataRegularSeason20242025!$AA$3:$AA$1315,DataRegularSeason20242025!$B$3:$B$1315, "&lt;=" &amp; CR$1, DataRegularSeason20242025!$D$3:$D$1315, $A5)+SUMIFS(DataRegularSeason20242025!$AB$3:$AB$1315,DataRegularSeason20242025!$B$3:$B$1315, "&lt;=" &amp; CR$1, DataRegularSeason20242025!$E$3:$E$1315, $A5)</f>
        <v>40</v>
      </c>
      <c r="CS5">
        <f>SUMIFS(DataRegularSeason20242025!$AA$3:$AA$1315,DataRegularSeason20242025!$B$3:$B$1315, "&lt;=" &amp; CS$1, DataRegularSeason20242025!$D$3:$D$1315, $A5)+SUMIFS(DataRegularSeason20242025!$AB$3:$AB$1315,DataRegularSeason20242025!$B$3:$B$1315, "&lt;=" &amp; CS$1, DataRegularSeason20242025!$E$3:$E$1315, $A5)</f>
        <v>40</v>
      </c>
      <c r="CT5">
        <f>SUMIFS(DataRegularSeason20242025!$AA$3:$AA$1315,DataRegularSeason20242025!$B$3:$B$1315, "&lt;=" &amp; CT$1, DataRegularSeason20242025!$D$3:$D$1315, $A5)+SUMIFS(DataRegularSeason20242025!$AB$3:$AB$1315,DataRegularSeason20242025!$B$3:$B$1315, "&lt;=" &amp; CT$1, DataRegularSeason20242025!$E$3:$E$1315, $A5)</f>
        <v>40</v>
      </c>
      <c r="CU5">
        <f>SUMIFS(DataRegularSeason20242025!$AA$3:$AA$1315,DataRegularSeason20242025!$B$3:$B$1315, "&lt;=" &amp; CU$1, DataRegularSeason20242025!$D$3:$D$1315, $A5)+SUMIFS(DataRegularSeason20242025!$AB$3:$AB$1315,DataRegularSeason20242025!$B$3:$B$1315, "&lt;=" &amp; CU$1, DataRegularSeason20242025!$E$3:$E$1315, $A5)</f>
        <v>40</v>
      </c>
      <c r="CV5">
        <f>SUMIFS(DataRegularSeason20242025!$AA$3:$AA$1315,DataRegularSeason20242025!$B$3:$B$1315, "&lt;=" &amp; CV$1, DataRegularSeason20242025!$D$3:$D$1315, $A5)+SUMIFS(DataRegularSeason20242025!$AB$3:$AB$1315,DataRegularSeason20242025!$B$3:$B$1315, "&lt;=" &amp; CV$1, DataRegularSeason20242025!$E$3:$E$1315, $A5)</f>
        <v>41</v>
      </c>
      <c r="CW5">
        <f>SUMIFS(DataRegularSeason20242025!$AA$3:$AA$1315,DataRegularSeason20242025!$B$3:$B$1315, "&lt;=" &amp; CW$1, DataRegularSeason20242025!$D$3:$D$1315, $A5)+SUMIFS(DataRegularSeason20242025!$AB$3:$AB$1315,DataRegularSeason20242025!$B$3:$B$1315, "&lt;=" &amp; CW$1, DataRegularSeason20242025!$E$3:$E$1315, $A5)</f>
        <v>41</v>
      </c>
      <c r="CX5">
        <f>SUMIFS(DataRegularSeason20242025!$AA$3:$AA$1315,DataRegularSeason20242025!$B$3:$B$1315, "&lt;=" &amp; CX$1, DataRegularSeason20242025!$D$3:$D$1315, $A5)+SUMIFS(DataRegularSeason20242025!$AB$3:$AB$1315,DataRegularSeason20242025!$B$3:$B$1315, "&lt;=" &amp; CX$1, DataRegularSeason20242025!$E$3:$E$1315, $A5)</f>
        <v>41</v>
      </c>
      <c r="CY5">
        <f>SUMIFS(DataRegularSeason20242025!$AA$3:$AA$1315,DataRegularSeason20242025!$B$3:$B$1315, "&lt;=" &amp; CY$1, DataRegularSeason20242025!$D$3:$D$1315, $A5)+SUMIFS(DataRegularSeason20242025!$AB$3:$AB$1315,DataRegularSeason20242025!$B$3:$B$1315, "&lt;=" &amp; CY$1, DataRegularSeason20242025!$E$3:$E$1315, $A5)</f>
        <v>41</v>
      </c>
      <c r="CZ5">
        <f>SUMIFS(DataRegularSeason20242025!$AA$3:$AA$1315,DataRegularSeason20242025!$B$3:$B$1315, "&lt;=" &amp; CZ$1, DataRegularSeason20242025!$D$3:$D$1315, $A5)+SUMIFS(DataRegularSeason20242025!$AB$3:$AB$1315,DataRegularSeason20242025!$B$3:$B$1315, "&lt;=" &amp; CZ$1, DataRegularSeason20242025!$E$3:$E$1315, $A5)</f>
        <v>43</v>
      </c>
      <c r="DA5">
        <f>SUMIFS(DataRegularSeason20242025!$AA$3:$AA$1315,DataRegularSeason20242025!$B$3:$B$1315, "&lt;=" &amp; DA$1, DataRegularSeason20242025!$D$3:$D$1315, $A5)+SUMIFS(DataRegularSeason20242025!$AB$3:$AB$1315,DataRegularSeason20242025!$B$3:$B$1315, "&lt;=" &amp; DA$1, DataRegularSeason20242025!$E$3:$E$1315, $A5)</f>
        <v>45</v>
      </c>
      <c r="DB5">
        <f>SUMIFS(DataRegularSeason20242025!$AA$3:$AA$1315,DataRegularSeason20242025!$B$3:$B$1315, "&lt;=" &amp; DB$1, DataRegularSeason20242025!$D$3:$D$1315, $A5)+SUMIFS(DataRegularSeason20242025!$AB$3:$AB$1315,DataRegularSeason20242025!$B$3:$B$1315, "&lt;=" &amp; DB$1, DataRegularSeason20242025!$E$3:$E$1315, $A5)</f>
        <v>45</v>
      </c>
      <c r="DC5">
        <f>SUMIFS(DataRegularSeason20242025!$AA$3:$AA$1315,DataRegularSeason20242025!$B$3:$B$1315, "&lt;=" &amp; DC$1, DataRegularSeason20242025!$D$3:$D$1315, $A5)+SUMIFS(DataRegularSeason20242025!$AB$3:$AB$1315,DataRegularSeason20242025!$B$3:$B$1315, "&lt;=" &amp; DC$1, DataRegularSeason20242025!$E$3:$E$1315, $A5)</f>
        <v>47</v>
      </c>
      <c r="DD5">
        <f>SUMIFS(DataRegularSeason20242025!$AA$3:$AA$1315,DataRegularSeason20242025!$B$3:$B$1315, "&lt;=" &amp; DD$1, DataRegularSeason20242025!$D$3:$D$1315, $A5)+SUMIFS(DataRegularSeason20242025!$AB$3:$AB$1315,DataRegularSeason20242025!$B$3:$B$1315, "&lt;=" &amp; DD$1, DataRegularSeason20242025!$E$3:$E$1315, $A5)</f>
        <v>47</v>
      </c>
      <c r="DE5">
        <f>SUMIFS(DataRegularSeason20242025!$AA$3:$AA$1315,DataRegularSeason20242025!$B$3:$B$1315, "&lt;=" &amp; DE$1, DataRegularSeason20242025!$D$3:$D$1315, $A5)+SUMIFS(DataRegularSeason20242025!$AB$3:$AB$1315,DataRegularSeason20242025!$B$3:$B$1315, "&lt;=" &amp; DE$1, DataRegularSeason20242025!$E$3:$E$1315, $A5)</f>
        <v>48</v>
      </c>
      <c r="DF5">
        <f>SUMIFS(DataRegularSeason20242025!$AA$3:$AA$1315,DataRegularSeason20242025!$B$3:$B$1315, "&lt;=" &amp; DF$1, DataRegularSeason20242025!$D$3:$D$1315, $A5)+SUMIFS(DataRegularSeason20242025!$AB$3:$AB$1315,DataRegularSeason20242025!$B$3:$B$1315, "&lt;=" &amp; DF$1, DataRegularSeason20242025!$E$3:$E$1315, $A5)</f>
        <v>48</v>
      </c>
      <c r="DG5">
        <f>SUMIFS(DataRegularSeason20242025!$AA$3:$AA$1315,DataRegularSeason20242025!$B$3:$B$1315, "&lt;=" &amp; DG$1, DataRegularSeason20242025!$D$3:$D$1315, $A5)+SUMIFS(DataRegularSeason20242025!$AB$3:$AB$1315,DataRegularSeason20242025!$B$3:$B$1315, "&lt;=" &amp; DG$1, DataRegularSeason20242025!$E$3:$E$1315, $A5)</f>
        <v>50</v>
      </c>
      <c r="DH5">
        <f>SUMIFS(DataRegularSeason20242025!$AA$3:$AA$1315,DataRegularSeason20242025!$B$3:$B$1315, "&lt;=" &amp; DH$1, DataRegularSeason20242025!$D$3:$D$1315, $A5)+SUMIFS(DataRegularSeason20242025!$AB$3:$AB$1315,DataRegularSeason20242025!$B$3:$B$1315, "&lt;=" &amp; DH$1, DataRegularSeason20242025!$E$3:$E$1315, $A5)</f>
        <v>52</v>
      </c>
      <c r="DI5">
        <f>SUMIFS(DataRegularSeason20242025!$AA$3:$AA$1315,DataRegularSeason20242025!$B$3:$B$1315, "&lt;=" &amp; DI$1, DataRegularSeason20242025!$D$3:$D$1315, $A5)+SUMIFS(DataRegularSeason20242025!$AB$3:$AB$1315,DataRegularSeason20242025!$B$3:$B$1315, "&lt;=" &amp; DI$1, DataRegularSeason20242025!$E$3:$E$1315, $A5)</f>
        <v>52</v>
      </c>
      <c r="DJ5">
        <f>SUMIFS(DataRegularSeason20242025!$AA$3:$AA$1315,DataRegularSeason20242025!$B$3:$B$1315, "&lt;=" &amp; DJ$1, DataRegularSeason20242025!$D$3:$D$1315, $A5)+SUMIFS(DataRegularSeason20242025!$AB$3:$AB$1315,DataRegularSeason20242025!$B$3:$B$1315, "&lt;=" &amp; DJ$1, DataRegularSeason20242025!$E$3:$E$1315, $A5)</f>
        <v>52</v>
      </c>
      <c r="DK5">
        <f>SUMIFS(DataRegularSeason20242025!$AA$3:$AA$1315,DataRegularSeason20242025!$B$3:$B$1315, "&lt;=" &amp; DK$1, DataRegularSeason20242025!$D$3:$D$1315, $A5)+SUMIFS(DataRegularSeason20242025!$AB$3:$AB$1315,DataRegularSeason20242025!$B$3:$B$1315, "&lt;=" &amp; DK$1, DataRegularSeason20242025!$E$3:$E$1315, $A5)</f>
        <v>52</v>
      </c>
      <c r="DL5">
        <f>SUMIFS(DataRegularSeason20242025!$AA$3:$AA$1315,DataRegularSeason20242025!$B$3:$B$1315, "&lt;=" &amp; DL$1, DataRegularSeason20242025!$D$3:$D$1315, $A5)+SUMIFS(DataRegularSeason20242025!$AB$3:$AB$1315,DataRegularSeason20242025!$B$3:$B$1315, "&lt;=" &amp; DL$1, DataRegularSeason20242025!$E$3:$E$1315, $A5)</f>
        <v>52</v>
      </c>
      <c r="DM5">
        <f>SUMIFS(DataRegularSeason20242025!$AA$3:$AA$1315,DataRegularSeason20242025!$B$3:$B$1315, "&lt;=" &amp; DM$1, DataRegularSeason20242025!$D$3:$D$1315, $A5)+SUMIFS(DataRegularSeason20242025!$AB$3:$AB$1315,DataRegularSeason20242025!$B$3:$B$1315, "&lt;=" &amp; DM$1, DataRegularSeason20242025!$E$3:$E$1315, $A5)</f>
        <v>52</v>
      </c>
      <c r="DN5">
        <f>SUMIFS(DataRegularSeason20242025!$AA$3:$AA$1315,DataRegularSeason20242025!$B$3:$B$1315, "&lt;=" &amp; DN$1, DataRegularSeason20242025!$D$3:$D$1315, $A5)+SUMIFS(DataRegularSeason20242025!$AB$3:$AB$1315,DataRegularSeason20242025!$B$3:$B$1315, "&lt;=" &amp; DN$1, DataRegularSeason20242025!$E$3:$E$1315, $A5)</f>
        <v>52</v>
      </c>
      <c r="DO5">
        <f>SUMIFS(DataRegularSeason20242025!$AA$3:$AA$1315,DataRegularSeason20242025!$B$3:$B$1315, "&lt;=" &amp; DO$1, DataRegularSeason20242025!$D$3:$D$1315, $A5)+SUMIFS(DataRegularSeason20242025!$AB$3:$AB$1315,DataRegularSeason20242025!$B$3:$B$1315, "&lt;=" &amp; DO$1, DataRegularSeason20242025!$E$3:$E$1315, $A5)</f>
        <v>52</v>
      </c>
      <c r="DP5">
        <f>SUMIFS(DataRegularSeason20242025!$AA$3:$AA$1315,DataRegularSeason20242025!$B$3:$B$1315, "&lt;=" &amp; DP$1, DataRegularSeason20242025!$D$3:$D$1315, $A5)+SUMIFS(DataRegularSeason20242025!$AB$3:$AB$1315,DataRegularSeason20242025!$B$3:$B$1315, "&lt;=" &amp; DP$1, DataRegularSeason20242025!$E$3:$E$1315, $A5)</f>
        <v>52</v>
      </c>
      <c r="DQ5">
        <f>SUMIFS(DataRegularSeason20242025!$AA$3:$AA$1315,DataRegularSeason20242025!$B$3:$B$1315, "&lt;=" &amp; DQ$1, DataRegularSeason20242025!$D$3:$D$1315, $A5)+SUMIFS(DataRegularSeason20242025!$AB$3:$AB$1315,DataRegularSeason20242025!$B$3:$B$1315, "&lt;=" &amp; DQ$1, DataRegularSeason20242025!$E$3:$E$1315, $A5)</f>
        <v>52</v>
      </c>
      <c r="DR5">
        <f>SUMIFS(DataRegularSeason20242025!$AA$3:$AA$1315,DataRegularSeason20242025!$B$3:$B$1315, "&lt;=" &amp; DR$1, DataRegularSeason20242025!$D$3:$D$1315, $A5)+SUMIFS(DataRegularSeason20242025!$AB$3:$AB$1315,DataRegularSeason20242025!$B$3:$B$1315, "&lt;=" &amp; DR$1, DataRegularSeason20242025!$E$3:$E$1315, $A5)</f>
        <v>52</v>
      </c>
      <c r="DS5">
        <f>SUMIFS(DataRegularSeason20242025!$AA$3:$AA$1315,DataRegularSeason20242025!$B$3:$B$1315, "&lt;=" &amp; DS$1, DataRegularSeason20242025!$D$3:$D$1315, $A5)+SUMIFS(DataRegularSeason20242025!$AB$3:$AB$1315,DataRegularSeason20242025!$B$3:$B$1315, "&lt;=" &amp; DS$1, DataRegularSeason20242025!$E$3:$E$1315, $A5)</f>
        <v>52</v>
      </c>
      <c r="DT5">
        <f>SUMIFS(DataRegularSeason20242025!$AA$3:$AA$1315,DataRegularSeason20242025!$B$3:$B$1315, "&lt;=" &amp; DT$1, DataRegularSeason20242025!$D$3:$D$1315, $A5)+SUMIFS(DataRegularSeason20242025!$AB$3:$AB$1315,DataRegularSeason20242025!$B$3:$B$1315, "&lt;=" &amp; DT$1, DataRegularSeason20242025!$E$3:$E$1315, $A5)</f>
        <v>52</v>
      </c>
      <c r="DU5">
        <f>SUMIFS(DataRegularSeason20242025!$AA$3:$AA$1315,DataRegularSeason20242025!$B$3:$B$1315, "&lt;=" &amp; DU$1, DataRegularSeason20242025!$D$3:$D$1315, $A5)+SUMIFS(DataRegularSeason20242025!$AB$3:$AB$1315,DataRegularSeason20242025!$B$3:$B$1315, "&lt;=" &amp; DU$1, DataRegularSeason20242025!$E$3:$E$1315, $A5)</f>
        <v>52</v>
      </c>
      <c r="DV5">
        <f>SUMIFS(DataRegularSeason20242025!$AA$3:$AA$1315,DataRegularSeason20242025!$B$3:$B$1315, "&lt;=" &amp; DV$1, DataRegularSeason20242025!$D$3:$D$1315, $A5)+SUMIFS(DataRegularSeason20242025!$AB$3:$AB$1315,DataRegularSeason20242025!$B$3:$B$1315, "&lt;=" &amp; DV$1, DataRegularSeason20242025!$E$3:$E$1315, $A5)</f>
        <v>52</v>
      </c>
      <c r="DW5">
        <f>SUMIFS(DataRegularSeason20242025!$AA$3:$AA$1315,DataRegularSeason20242025!$B$3:$B$1315, "&lt;=" &amp; DW$1, DataRegularSeason20242025!$D$3:$D$1315, $A5)+SUMIFS(DataRegularSeason20242025!$AB$3:$AB$1315,DataRegularSeason20242025!$B$3:$B$1315, "&lt;=" &amp; DW$1, DataRegularSeason20242025!$E$3:$E$1315, $A5)</f>
        <v>52</v>
      </c>
      <c r="DX5">
        <f>SUMIFS(DataRegularSeason20242025!$AA$3:$AA$1315,DataRegularSeason20242025!$B$3:$B$1315, "&lt;=" &amp; DX$1, DataRegularSeason20242025!$D$3:$D$1315, $A5)+SUMIFS(DataRegularSeason20242025!$AB$3:$AB$1315,DataRegularSeason20242025!$B$3:$B$1315, "&lt;=" &amp; DX$1, DataRegularSeason20242025!$E$3:$E$1315, $A5)</f>
        <v>52</v>
      </c>
      <c r="DY5">
        <f>SUMIFS(DataRegularSeason20242025!$AA$3:$AA$1315,DataRegularSeason20242025!$B$3:$B$1315, "&lt;=" &amp; DY$1, DataRegularSeason20242025!$D$3:$D$1315, $A5)+SUMIFS(DataRegularSeason20242025!$AB$3:$AB$1315,DataRegularSeason20242025!$B$3:$B$1315, "&lt;=" &amp; DY$1, DataRegularSeason20242025!$E$3:$E$1315, $A5)</f>
        <v>52</v>
      </c>
      <c r="DZ5">
        <f>SUMIFS(DataRegularSeason20242025!$AA$3:$AA$1315,DataRegularSeason20242025!$B$3:$B$1315, "&lt;=" &amp; DZ$1, DataRegularSeason20242025!$D$3:$D$1315, $A5)+SUMIFS(DataRegularSeason20242025!$AB$3:$AB$1315,DataRegularSeason20242025!$B$3:$B$1315, "&lt;=" &amp; DZ$1, DataRegularSeason20242025!$E$3:$E$1315, $A5)</f>
        <v>52</v>
      </c>
      <c r="EA5">
        <f>SUMIFS(DataRegularSeason20242025!$AA$3:$AA$1315,DataRegularSeason20242025!$B$3:$B$1315, "&lt;=" &amp; EA$1, DataRegularSeason20242025!$D$3:$D$1315, $A5)+SUMIFS(DataRegularSeason20242025!$AB$3:$AB$1315,DataRegularSeason20242025!$B$3:$B$1315, "&lt;=" &amp; EA$1, DataRegularSeason20242025!$E$3:$E$1315, $A5)</f>
        <v>52</v>
      </c>
      <c r="EB5">
        <f>SUMIFS(DataRegularSeason20242025!$AA$3:$AA$1315,DataRegularSeason20242025!$B$3:$B$1315, "&lt;=" &amp; EB$1, DataRegularSeason20242025!$D$3:$D$1315, $A5)+SUMIFS(DataRegularSeason20242025!$AB$3:$AB$1315,DataRegularSeason20242025!$B$3:$B$1315, "&lt;=" &amp; EB$1, DataRegularSeason20242025!$E$3:$E$1315, $A5)</f>
        <v>52</v>
      </c>
      <c r="EC5">
        <f>SUMIFS(DataRegularSeason20242025!$AA$3:$AA$1315,DataRegularSeason20242025!$B$3:$B$1315, "&lt;=" &amp; EC$1, DataRegularSeason20242025!$D$3:$D$1315, $A5)+SUMIFS(DataRegularSeason20242025!$AB$3:$AB$1315,DataRegularSeason20242025!$B$3:$B$1315, "&lt;=" &amp; EC$1, DataRegularSeason20242025!$E$3:$E$1315, $A5)</f>
        <v>52</v>
      </c>
      <c r="ED5">
        <f>SUMIFS(DataRegularSeason20242025!$AA$3:$AA$1315,DataRegularSeason20242025!$B$3:$B$1315, "&lt;=" &amp; ED$1, DataRegularSeason20242025!$D$3:$D$1315, $A5)+SUMIFS(DataRegularSeason20242025!$AB$3:$AB$1315,DataRegularSeason20242025!$B$3:$B$1315, "&lt;=" &amp; ED$1, DataRegularSeason20242025!$E$3:$E$1315, $A5)</f>
        <v>52</v>
      </c>
      <c r="EE5">
        <f>SUMIFS(DataRegularSeason20242025!$AA$3:$AA$1315,DataRegularSeason20242025!$B$3:$B$1315, "&lt;=" &amp; EE$1, DataRegularSeason20242025!$D$3:$D$1315, $A5)+SUMIFS(DataRegularSeason20242025!$AB$3:$AB$1315,DataRegularSeason20242025!$B$3:$B$1315, "&lt;=" &amp; EE$1, DataRegularSeason20242025!$E$3:$E$1315, $A5)</f>
        <v>52</v>
      </c>
      <c r="EF5">
        <f>SUMIFS(DataRegularSeason20242025!$AA$3:$AA$1315,DataRegularSeason20242025!$B$3:$B$1315, "&lt;=" &amp; EF$1, DataRegularSeason20242025!$D$3:$D$1315, $A5)+SUMIFS(DataRegularSeason20242025!$AB$3:$AB$1315,DataRegularSeason20242025!$B$3:$B$1315, "&lt;=" &amp; EF$1, DataRegularSeason20242025!$E$3:$E$1315, $A5)</f>
        <v>52</v>
      </c>
      <c r="EG5">
        <f>SUMIFS(DataRegularSeason20242025!$AA$3:$AA$1315,DataRegularSeason20242025!$B$3:$B$1315, "&lt;=" &amp; EG$1, DataRegularSeason20242025!$D$3:$D$1315, $A5)+SUMIFS(DataRegularSeason20242025!$AB$3:$AB$1315,DataRegularSeason20242025!$B$3:$B$1315, "&lt;=" &amp; EG$1, DataRegularSeason20242025!$E$3:$E$1315, $A5)</f>
        <v>52</v>
      </c>
      <c r="EH5">
        <f>SUMIFS(DataRegularSeason20242025!$AA$3:$AA$1315,DataRegularSeason20242025!$B$3:$B$1315, "&lt;=" &amp; EH$1, DataRegularSeason20242025!$D$3:$D$1315, $A5)+SUMIFS(DataRegularSeason20242025!$AB$3:$AB$1315,DataRegularSeason20242025!$B$3:$B$1315, "&lt;=" &amp; EH$1, DataRegularSeason20242025!$E$3:$E$1315, $A5)</f>
        <v>52</v>
      </c>
      <c r="EI5">
        <f>SUMIFS(DataRegularSeason20242025!$AA$3:$AA$1315,DataRegularSeason20242025!$B$3:$B$1315, "&lt;=" &amp; EI$1, DataRegularSeason20242025!$D$3:$D$1315, $A5)+SUMIFS(DataRegularSeason20242025!$AB$3:$AB$1315,DataRegularSeason20242025!$B$3:$B$1315, "&lt;=" &amp; EI$1, DataRegularSeason20242025!$E$3:$E$1315, $A5)</f>
        <v>52</v>
      </c>
      <c r="EJ5">
        <f>SUMIFS(DataRegularSeason20242025!$AA$3:$AA$1315,DataRegularSeason20242025!$B$3:$B$1315, "&lt;=" &amp; EJ$1, DataRegularSeason20242025!$D$3:$D$1315, $A5)+SUMIFS(DataRegularSeason20242025!$AB$3:$AB$1315,DataRegularSeason20242025!$B$3:$B$1315, "&lt;=" &amp; EJ$1, DataRegularSeason20242025!$E$3:$E$1315, $A5)</f>
        <v>52</v>
      </c>
      <c r="EK5">
        <f>SUMIFS(DataRegularSeason20242025!$AA$3:$AA$1315,DataRegularSeason20242025!$B$3:$B$1315, "&lt;=" &amp; EK$1, DataRegularSeason20242025!$D$3:$D$1315, $A5)+SUMIFS(DataRegularSeason20242025!$AB$3:$AB$1315,DataRegularSeason20242025!$B$3:$B$1315, "&lt;=" &amp; EK$1, DataRegularSeason20242025!$E$3:$E$1315, $A5)</f>
        <v>52</v>
      </c>
      <c r="EL5">
        <f>SUMIFS(DataRegularSeason20242025!$AA$3:$AA$1315,DataRegularSeason20242025!$B$3:$B$1315, "&lt;=" &amp; EL$1, DataRegularSeason20242025!$D$3:$D$1315, $A5)+SUMIFS(DataRegularSeason20242025!$AB$3:$AB$1315,DataRegularSeason20242025!$B$3:$B$1315, "&lt;=" &amp; EL$1, DataRegularSeason20242025!$E$3:$E$1315, $A5)</f>
        <v>52</v>
      </c>
      <c r="EM5">
        <f>SUMIFS(DataRegularSeason20242025!$AA$3:$AA$1315,DataRegularSeason20242025!$B$3:$B$1315, "&lt;=" &amp; EM$1, DataRegularSeason20242025!$D$3:$D$1315, $A5)+SUMIFS(DataRegularSeason20242025!$AB$3:$AB$1315,DataRegularSeason20242025!$B$3:$B$1315, "&lt;=" &amp; EM$1, DataRegularSeason20242025!$E$3:$E$1315, $A5)</f>
        <v>52</v>
      </c>
      <c r="EN5">
        <f>SUMIFS(DataRegularSeason20242025!$AA$3:$AA$1315,DataRegularSeason20242025!$B$3:$B$1315, "&lt;=" &amp; EN$1, DataRegularSeason20242025!$D$3:$D$1315, $A5)+SUMIFS(DataRegularSeason20242025!$AB$3:$AB$1315,DataRegularSeason20242025!$B$3:$B$1315, "&lt;=" &amp; EN$1, DataRegularSeason20242025!$E$3:$E$1315, $A5)</f>
        <v>52</v>
      </c>
      <c r="EO5">
        <f>SUMIFS(DataRegularSeason20242025!$AA$3:$AA$1315,DataRegularSeason20242025!$B$3:$B$1315, "&lt;=" &amp; EO$1, DataRegularSeason20242025!$D$3:$D$1315, $A5)+SUMIFS(DataRegularSeason20242025!$AB$3:$AB$1315,DataRegularSeason20242025!$B$3:$B$1315, "&lt;=" &amp; EO$1, DataRegularSeason20242025!$E$3:$E$1315, $A5)</f>
        <v>52</v>
      </c>
      <c r="EP5">
        <f>SUMIFS(DataRegularSeason20242025!$AA$3:$AA$1315,DataRegularSeason20242025!$B$3:$B$1315, "&lt;=" &amp; EP$1, DataRegularSeason20242025!$D$3:$D$1315, $A5)+SUMIFS(DataRegularSeason20242025!$AB$3:$AB$1315,DataRegularSeason20242025!$B$3:$B$1315, "&lt;=" &amp; EP$1, DataRegularSeason20242025!$E$3:$E$1315, $A5)</f>
        <v>52</v>
      </c>
      <c r="EQ5">
        <f>SUMIFS(DataRegularSeason20242025!$AA$3:$AA$1315,DataRegularSeason20242025!$B$3:$B$1315, "&lt;=" &amp; EQ$1, DataRegularSeason20242025!$D$3:$D$1315, $A5)+SUMIFS(DataRegularSeason20242025!$AB$3:$AB$1315,DataRegularSeason20242025!$B$3:$B$1315, "&lt;=" &amp; EQ$1, DataRegularSeason20242025!$E$3:$E$1315, $A5)</f>
        <v>52</v>
      </c>
      <c r="ER5">
        <f>SUMIFS(DataRegularSeason20242025!$AA$3:$AA$1315,DataRegularSeason20242025!$B$3:$B$1315, "&lt;=" &amp; ER$1, DataRegularSeason20242025!$D$3:$D$1315, $A5)+SUMIFS(DataRegularSeason20242025!$AB$3:$AB$1315,DataRegularSeason20242025!$B$3:$B$1315, "&lt;=" &amp; ER$1, DataRegularSeason20242025!$E$3:$E$1315, $A5)</f>
        <v>52</v>
      </c>
      <c r="ES5">
        <f>SUMIFS(DataRegularSeason20242025!$AA$3:$AA$1315,DataRegularSeason20242025!$B$3:$B$1315, "&lt;=" &amp; ES$1, DataRegularSeason20242025!$D$3:$D$1315, $A5)+SUMIFS(DataRegularSeason20242025!$AB$3:$AB$1315,DataRegularSeason20242025!$B$3:$B$1315, "&lt;=" &amp; ES$1, DataRegularSeason20242025!$E$3:$E$1315, $A5)</f>
        <v>52</v>
      </c>
      <c r="ET5">
        <f>SUMIFS(DataRegularSeason20242025!$AA$3:$AA$1315,DataRegularSeason20242025!$B$3:$B$1315, "&lt;=" &amp; ET$1, DataRegularSeason20242025!$D$3:$D$1315, $A5)+SUMIFS(DataRegularSeason20242025!$AB$3:$AB$1315,DataRegularSeason20242025!$B$3:$B$1315, "&lt;=" &amp; ET$1, DataRegularSeason20242025!$E$3:$E$1315, $A5)</f>
        <v>52</v>
      </c>
      <c r="EU5">
        <f>SUMIFS(DataRegularSeason20242025!$AA$3:$AA$1315,DataRegularSeason20242025!$B$3:$B$1315, "&lt;=" &amp; EU$1, DataRegularSeason20242025!$D$3:$D$1315, $A5)+SUMIFS(DataRegularSeason20242025!$AB$3:$AB$1315,DataRegularSeason20242025!$B$3:$B$1315, "&lt;=" &amp; EU$1, DataRegularSeason20242025!$E$3:$E$1315, $A5)</f>
        <v>52</v>
      </c>
      <c r="EV5">
        <f>SUMIFS(DataRegularSeason20242025!$AA$3:$AA$1315,DataRegularSeason20242025!$B$3:$B$1315, "&lt;=" &amp; EV$1, DataRegularSeason20242025!$D$3:$D$1315, $A5)+SUMIFS(DataRegularSeason20242025!$AB$3:$AB$1315,DataRegularSeason20242025!$B$3:$B$1315, "&lt;=" &amp; EV$1, DataRegularSeason20242025!$E$3:$E$1315, $A5)</f>
        <v>52</v>
      </c>
      <c r="EW5">
        <f>SUMIFS(DataRegularSeason20242025!$AA$3:$AA$1315,DataRegularSeason20242025!$B$3:$B$1315, "&lt;=" &amp; EW$1, DataRegularSeason20242025!$D$3:$D$1315, $A5)+SUMIFS(DataRegularSeason20242025!$AB$3:$AB$1315,DataRegularSeason20242025!$B$3:$B$1315, "&lt;=" &amp; EW$1, DataRegularSeason20242025!$E$3:$E$1315, $A5)</f>
        <v>52</v>
      </c>
      <c r="EX5">
        <f>SUMIFS(DataRegularSeason20242025!$AA$3:$AA$1315,DataRegularSeason20242025!$B$3:$B$1315, "&lt;=" &amp; EX$1, DataRegularSeason20242025!$D$3:$D$1315, $A5)+SUMIFS(DataRegularSeason20242025!$AB$3:$AB$1315,DataRegularSeason20242025!$B$3:$B$1315, "&lt;=" &amp; EX$1, DataRegularSeason20242025!$E$3:$E$1315, $A5)</f>
        <v>52</v>
      </c>
      <c r="EY5">
        <f>SUMIFS(DataRegularSeason20242025!$AA$3:$AA$1315,DataRegularSeason20242025!$B$3:$B$1315, "&lt;=" &amp; EY$1, DataRegularSeason20242025!$D$3:$D$1315, $A5)+SUMIFS(DataRegularSeason20242025!$AB$3:$AB$1315,DataRegularSeason20242025!$B$3:$B$1315, "&lt;=" &amp; EY$1, DataRegularSeason20242025!$E$3:$E$1315, $A5)</f>
        <v>52</v>
      </c>
      <c r="EZ5">
        <f>SUMIFS(DataRegularSeason20242025!$AA$3:$AA$1315,DataRegularSeason20242025!$B$3:$B$1315, "&lt;=" &amp; EZ$1, DataRegularSeason20242025!$D$3:$D$1315, $A5)+SUMIFS(DataRegularSeason20242025!$AB$3:$AB$1315,DataRegularSeason20242025!$B$3:$B$1315, "&lt;=" &amp; EZ$1, DataRegularSeason20242025!$E$3:$E$1315, $A5)</f>
        <v>52</v>
      </c>
      <c r="FA5">
        <f>SUMIFS(DataRegularSeason20242025!$AA$3:$AA$1315,DataRegularSeason20242025!$B$3:$B$1315, "&lt;=" &amp; FA$1, DataRegularSeason20242025!$D$3:$D$1315, $A5)+SUMIFS(DataRegularSeason20242025!$AB$3:$AB$1315,DataRegularSeason20242025!$B$3:$B$1315, "&lt;=" &amp; FA$1, DataRegularSeason20242025!$E$3:$E$1315, $A5)</f>
        <v>52</v>
      </c>
      <c r="FB5">
        <f>SUMIFS(DataRegularSeason20242025!$AA$3:$AA$1315,DataRegularSeason20242025!$B$3:$B$1315, "&lt;=" &amp; FB$1, DataRegularSeason20242025!$D$3:$D$1315, $A5)+SUMIFS(DataRegularSeason20242025!$AB$3:$AB$1315,DataRegularSeason20242025!$B$3:$B$1315, "&lt;=" &amp; FB$1, DataRegularSeason20242025!$E$3:$E$1315, $A5)</f>
        <v>52</v>
      </c>
      <c r="FC5">
        <f>SUMIFS(DataRegularSeason20242025!$AA$3:$AA$1315,DataRegularSeason20242025!$B$3:$B$1315, "&lt;=" &amp; FC$1, DataRegularSeason20242025!$D$3:$D$1315, $A5)+SUMIFS(DataRegularSeason20242025!$AB$3:$AB$1315,DataRegularSeason20242025!$B$3:$B$1315, "&lt;=" &amp; FC$1, DataRegularSeason20242025!$E$3:$E$1315, $A5)</f>
        <v>52</v>
      </c>
      <c r="FD5">
        <f>SUMIFS(DataRegularSeason20242025!$AA$3:$AA$1315,DataRegularSeason20242025!$B$3:$B$1315, "&lt;=" &amp; FD$1, DataRegularSeason20242025!$D$3:$D$1315, $A5)+SUMIFS(DataRegularSeason20242025!$AB$3:$AB$1315,DataRegularSeason20242025!$B$3:$B$1315, "&lt;=" &amp; FD$1, DataRegularSeason20242025!$E$3:$E$1315, $A5)</f>
        <v>52</v>
      </c>
      <c r="FE5">
        <f>SUMIFS(DataRegularSeason20242025!$AA$3:$AA$1315,DataRegularSeason20242025!$B$3:$B$1315, "&lt;=" &amp; FE$1, DataRegularSeason20242025!$D$3:$D$1315, $A5)+SUMIFS(DataRegularSeason20242025!$AB$3:$AB$1315,DataRegularSeason20242025!$B$3:$B$1315, "&lt;=" &amp; FE$1, DataRegularSeason20242025!$E$3:$E$1315, $A5)</f>
        <v>52</v>
      </c>
      <c r="FF5">
        <f>SUMIFS(DataRegularSeason20242025!$AA$3:$AA$1315,DataRegularSeason20242025!$B$3:$B$1315, "&lt;=" &amp; FF$1, DataRegularSeason20242025!$D$3:$D$1315, $A5)+SUMIFS(DataRegularSeason20242025!$AB$3:$AB$1315,DataRegularSeason20242025!$B$3:$B$1315, "&lt;=" &amp; FF$1, DataRegularSeason20242025!$E$3:$E$1315, $A5)</f>
        <v>52</v>
      </c>
      <c r="FG5">
        <f>SUMIFS(DataRegularSeason20242025!$AA$3:$AA$1315,DataRegularSeason20242025!$B$3:$B$1315, "&lt;=" &amp; FG$1, DataRegularSeason20242025!$D$3:$D$1315, $A5)+SUMIFS(DataRegularSeason20242025!$AB$3:$AB$1315,DataRegularSeason20242025!$B$3:$B$1315, "&lt;=" &amp; FG$1, DataRegularSeason20242025!$E$3:$E$1315, $A5)</f>
        <v>52</v>
      </c>
      <c r="FH5">
        <f>SUMIFS(DataRegularSeason20242025!$AA$3:$AA$1315,DataRegularSeason20242025!$B$3:$B$1315, "&lt;=" &amp; FH$1, DataRegularSeason20242025!$D$3:$D$1315, $A5)+SUMIFS(DataRegularSeason20242025!$AB$3:$AB$1315,DataRegularSeason20242025!$B$3:$B$1315, "&lt;=" &amp; FH$1, DataRegularSeason20242025!$E$3:$E$1315, $A5)</f>
        <v>52</v>
      </c>
      <c r="FI5">
        <f>SUMIFS(DataRegularSeason20242025!$AA$3:$AA$1315,DataRegularSeason20242025!$B$3:$B$1315, "&lt;=" &amp; FI$1, DataRegularSeason20242025!$D$3:$D$1315, $A5)+SUMIFS(DataRegularSeason20242025!$AB$3:$AB$1315,DataRegularSeason20242025!$B$3:$B$1315, "&lt;=" &amp; FI$1, DataRegularSeason20242025!$E$3:$E$1315, $A5)</f>
        <v>52</v>
      </c>
      <c r="FJ5">
        <f>SUMIFS(DataRegularSeason20242025!$AA$3:$AA$1315,DataRegularSeason20242025!$B$3:$B$1315, "&lt;=" &amp; FJ$1, DataRegularSeason20242025!$D$3:$D$1315, $A5)+SUMIFS(DataRegularSeason20242025!$AB$3:$AB$1315,DataRegularSeason20242025!$B$3:$B$1315, "&lt;=" &amp; FJ$1, DataRegularSeason20242025!$E$3:$E$1315, $A5)</f>
        <v>52</v>
      </c>
      <c r="FK5">
        <f>SUMIFS(DataRegularSeason20242025!$AA$3:$AA$1315,DataRegularSeason20242025!$B$3:$B$1315, "&lt;=" &amp; FK$1, DataRegularSeason20242025!$D$3:$D$1315, $A5)+SUMIFS(DataRegularSeason20242025!$AB$3:$AB$1315,DataRegularSeason20242025!$B$3:$B$1315, "&lt;=" &amp; FK$1, DataRegularSeason20242025!$E$3:$E$1315, $A5)</f>
        <v>52</v>
      </c>
      <c r="FL5">
        <f>SUMIFS(DataRegularSeason20242025!$AA$3:$AA$1315,DataRegularSeason20242025!$B$3:$B$1315, "&lt;=" &amp; FL$1, DataRegularSeason20242025!$D$3:$D$1315, $A5)+SUMIFS(DataRegularSeason20242025!$AB$3:$AB$1315,DataRegularSeason20242025!$B$3:$B$1315, "&lt;=" &amp; FL$1, DataRegularSeason20242025!$E$3:$E$1315, $A5)</f>
        <v>52</v>
      </c>
      <c r="FM5">
        <f>SUMIFS(DataRegularSeason20242025!$AA$3:$AA$1315,DataRegularSeason20242025!$B$3:$B$1315, "&lt;=" &amp; FM$1, DataRegularSeason20242025!$D$3:$D$1315, $A5)+SUMIFS(DataRegularSeason20242025!$AB$3:$AB$1315,DataRegularSeason20242025!$B$3:$B$1315, "&lt;=" &amp; FM$1, DataRegularSeason20242025!$E$3:$E$1315, $A5)</f>
        <v>52</v>
      </c>
      <c r="FN5">
        <f>SUMIFS(DataRegularSeason20242025!$AA$3:$AA$1315,DataRegularSeason20242025!$B$3:$B$1315, "&lt;=" &amp; FN$1, DataRegularSeason20242025!$D$3:$D$1315, $A5)+SUMIFS(DataRegularSeason20242025!$AB$3:$AB$1315,DataRegularSeason20242025!$B$3:$B$1315, "&lt;=" &amp; FN$1, DataRegularSeason20242025!$E$3:$E$1315, $A5)</f>
        <v>52</v>
      </c>
      <c r="FO5">
        <f>SUMIFS(DataRegularSeason20242025!$AA$3:$AA$1315,DataRegularSeason20242025!$B$3:$B$1315, "&lt;=" &amp; FO$1, DataRegularSeason20242025!$D$3:$D$1315, $A5)+SUMIFS(DataRegularSeason20242025!$AB$3:$AB$1315,DataRegularSeason20242025!$B$3:$B$1315, "&lt;=" &amp; FO$1, DataRegularSeason20242025!$E$3:$E$1315, $A5)</f>
        <v>52</v>
      </c>
      <c r="FP5">
        <f>SUMIFS(DataRegularSeason20242025!$AA$3:$AA$1315,DataRegularSeason20242025!$B$3:$B$1315, "&lt;=" &amp; FP$1, DataRegularSeason20242025!$D$3:$D$1315, $A5)+SUMIFS(DataRegularSeason20242025!$AB$3:$AB$1315,DataRegularSeason20242025!$B$3:$B$1315, "&lt;=" &amp; FP$1, DataRegularSeason20242025!$E$3:$E$1315, $A5)</f>
        <v>52</v>
      </c>
      <c r="FQ5">
        <f>SUMIFS(DataRegularSeason20242025!$AA$3:$AA$1315,DataRegularSeason20242025!$B$3:$B$1315, "&lt;=" &amp; FQ$1, DataRegularSeason20242025!$D$3:$D$1315, $A5)+SUMIFS(DataRegularSeason20242025!$AB$3:$AB$1315,DataRegularSeason20242025!$B$3:$B$1315, "&lt;=" &amp; FQ$1, DataRegularSeason20242025!$E$3:$E$1315, $A5)</f>
        <v>52</v>
      </c>
      <c r="FR5">
        <f>SUMIFS(DataRegularSeason20242025!$AA$3:$AA$1315,DataRegularSeason20242025!$B$3:$B$1315, "&lt;=" &amp; FR$1, DataRegularSeason20242025!$D$3:$D$1315, $A5)+SUMIFS(DataRegularSeason20242025!$AB$3:$AB$1315,DataRegularSeason20242025!$B$3:$B$1315, "&lt;=" &amp; FR$1, DataRegularSeason20242025!$E$3:$E$1315, $A5)</f>
        <v>52</v>
      </c>
      <c r="FS5">
        <f>SUMIFS(DataRegularSeason20242025!$AA$3:$AA$1315,DataRegularSeason20242025!$B$3:$B$1315, "&lt;=" &amp; FS$1, DataRegularSeason20242025!$D$3:$D$1315, $A5)+SUMIFS(DataRegularSeason20242025!$AB$3:$AB$1315,DataRegularSeason20242025!$B$3:$B$1315, "&lt;=" &amp; FS$1, DataRegularSeason20242025!$E$3:$E$1315, $A5)</f>
        <v>52</v>
      </c>
      <c r="FT5">
        <f>SUMIFS(DataRegularSeason20242025!$AA$3:$AA$1315,DataRegularSeason20242025!$B$3:$B$1315, "&lt;=" &amp; FT$1, DataRegularSeason20242025!$D$3:$D$1315, $A5)+SUMIFS(DataRegularSeason20242025!$AB$3:$AB$1315,DataRegularSeason20242025!$B$3:$B$1315, "&lt;=" &amp; FT$1, DataRegularSeason20242025!$E$3:$E$1315, $A5)</f>
        <v>52</v>
      </c>
      <c r="FU5">
        <f>SUMIFS(DataRegularSeason20242025!$AA$3:$AA$1315,DataRegularSeason20242025!$B$3:$B$1315, "&lt;=" &amp; FU$1, DataRegularSeason20242025!$D$3:$D$1315, $A5)+SUMIFS(DataRegularSeason20242025!$AB$3:$AB$1315,DataRegularSeason20242025!$B$3:$B$1315, "&lt;=" &amp; FU$1, DataRegularSeason20242025!$E$3:$E$1315, $A5)</f>
        <v>52</v>
      </c>
      <c r="FV5">
        <f>SUMIFS(DataRegularSeason20242025!$AA$3:$AA$1315,DataRegularSeason20242025!$B$3:$B$1315, "&lt;=" &amp; FV$1, DataRegularSeason20242025!$D$3:$D$1315, $A5)+SUMIFS(DataRegularSeason20242025!$AB$3:$AB$1315,DataRegularSeason20242025!$B$3:$B$1315, "&lt;=" &amp; FV$1, DataRegularSeason20242025!$E$3:$E$1315, $A5)</f>
        <v>52</v>
      </c>
      <c r="FW5">
        <f>SUMIFS(DataRegularSeason20242025!$AA$3:$AA$1315,DataRegularSeason20242025!$B$3:$B$1315, "&lt;=" &amp; FW$1, DataRegularSeason20242025!$D$3:$D$1315, $A5)+SUMIFS(DataRegularSeason20242025!$AB$3:$AB$1315,DataRegularSeason20242025!$B$3:$B$1315, "&lt;=" &amp; FW$1, DataRegularSeason20242025!$E$3:$E$1315, $A5)</f>
        <v>52</v>
      </c>
      <c r="FX5">
        <f>SUMIFS(DataRegularSeason20242025!$AA$3:$AA$1315,DataRegularSeason20242025!$B$3:$B$1315, "&lt;=" &amp; FX$1, DataRegularSeason20242025!$D$3:$D$1315, $A5)+SUMIFS(DataRegularSeason20242025!$AB$3:$AB$1315,DataRegularSeason20242025!$B$3:$B$1315, "&lt;=" &amp; FX$1, DataRegularSeason20242025!$E$3:$E$1315, $A5)</f>
        <v>52</v>
      </c>
      <c r="FY5">
        <f>SUMIFS(DataRegularSeason20242025!$AA$3:$AA$1315,DataRegularSeason20242025!$B$3:$B$1315, "&lt;=" &amp; FY$1, DataRegularSeason20242025!$D$3:$D$1315, $A5)+SUMIFS(DataRegularSeason20242025!$AB$3:$AB$1315,DataRegularSeason20242025!$B$3:$B$1315, "&lt;=" &amp; FY$1, DataRegularSeason20242025!$E$3:$E$1315, $A5)</f>
        <v>52</v>
      </c>
      <c r="FZ5">
        <f>SUMIFS(DataRegularSeason20242025!$AA$3:$AA$1315,DataRegularSeason20242025!$B$3:$B$1315, "&lt;=" &amp; FZ$1, DataRegularSeason20242025!$D$3:$D$1315, $A5)+SUMIFS(DataRegularSeason20242025!$AB$3:$AB$1315,DataRegularSeason20242025!$B$3:$B$1315, "&lt;=" &amp; FZ$1, DataRegularSeason20242025!$E$3:$E$1315, $A5)</f>
        <v>52</v>
      </c>
      <c r="GA5">
        <f>SUMIFS(DataRegularSeason20242025!$AA$3:$AA$1315,DataRegularSeason20242025!$B$3:$B$1315, "&lt;=" &amp; GA$1, DataRegularSeason20242025!$D$3:$D$1315, $A5)+SUMIFS(DataRegularSeason20242025!$AB$3:$AB$1315,DataRegularSeason20242025!$B$3:$B$1315, "&lt;=" &amp; GA$1, DataRegularSeason20242025!$E$3:$E$1315, $A5)</f>
        <v>52</v>
      </c>
      <c r="GB5">
        <f>SUMIFS(DataRegularSeason20242025!$AA$3:$AA$1315,DataRegularSeason20242025!$B$3:$B$1315, "&lt;=" &amp; GB$1, DataRegularSeason20242025!$D$3:$D$1315, $A5)+SUMIFS(DataRegularSeason20242025!$AB$3:$AB$1315,DataRegularSeason20242025!$B$3:$B$1315, "&lt;=" &amp; GB$1, DataRegularSeason20242025!$E$3:$E$1315, $A5)</f>
        <v>52</v>
      </c>
      <c r="GC5">
        <f>SUMIFS(DataRegularSeason20242025!$AA$3:$AA$1315,DataRegularSeason20242025!$B$3:$B$1315, "&lt;=" &amp; GC$1, DataRegularSeason20242025!$D$3:$D$1315, $A5)+SUMIFS(DataRegularSeason20242025!$AB$3:$AB$1315,DataRegularSeason20242025!$B$3:$B$1315, "&lt;=" &amp; GC$1, DataRegularSeason20242025!$E$3:$E$1315, $A5)</f>
        <v>52</v>
      </c>
      <c r="GD5">
        <f>SUMIFS(DataRegularSeason20242025!$AA$3:$AA$1315,DataRegularSeason20242025!$B$3:$B$1315, "&lt;=" &amp; GD$1, DataRegularSeason20242025!$D$3:$D$1315, $A5)+SUMIFS(DataRegularSeason20242025!$AB$3:$AB$1315,DataRegularSeason20242025!$B$3:$B$1315, "&lt;=" &amp; GD$1, DataRegularSeason20242025!$E$3:$E$1315, $A5)</f>
        <v>52</v>
      </c>
      <c r="GE5">
        <f>SUMIFS(DataRegularSeason20242025!$AA$3:$AA$1315,DataRegularSeason20242025!$B$3:$B$1315, "&lt;=" &amp; GE$1, DataRegularSeason20242025!$D$3:$D$1315, $A5)+SUMIFS(DataRegularSeason20242025!$AB$3:$AB$1315,DataRegularSeason20242025!$B$3:$B$1315, "&lt;=" &amp; GE$1, DataRegularSeason20242025!$E$3:$E$1315, $A5)</f>
        <v>52</v>
      </c>
      <c r="GF5">
        <f>SUMIFS(DataRegularSeason20242025!$AA$3:$AA$1315,DataRegularSeason20242025!$B$3:$B$1315, "&lt;=" &amp; GF$1, DataRegularSeason20242025!$D$3:$D$1315, $A5)+SUMIFS(DataRegularSeason20242025!$AB$3:$AB$1315,DataRegularSeason20242025!$B$3:$B$1315, "&lt;=" &amp; GF$1, DataRegularSeason20242025!$E$3:$E$1315, $A5)</f>
        <v>52</v>
      </c>
      <c r="GG5">
        <f>SUMIFS(DataRegularSeason20242025!$AA$3:$AA$1315,DataRegularSeason20242025!$B$3:$B$1315, "&lt;=" &amp; GG$1, DataRegularSeason20242025!$D$3:$D$1315, $A5)+SUMIFS(DataRegularSeason20242025!$AB$3:$AB$1315,DataRegularSeason20242025!$B$3:$B$1315, "&lt;=" &amp; GG$1, DataRegularSeason20242025!$E$3:$E$1315, $A5)</f>
        <v>52</v>
      </c>
      <c r="GH5">
        <f>SUMIFS(DataRegularSeason20242025!$AA$3:$AA$1315,DataRegularSeason20242025!$B$3:$B$1315, "&lt;=" &amp; GH$1, DataRegularSeason20242025!$D$3:$D$1315, $A5)+SUMIFS(DataRegularSeason20242025!$AB$3:$AB$1315,DataRegularSeason20242025!$B$3:$B$1315, "&lt;=" &amp; GH$1, DataRegularSeason20242025!$E$3:$E$1315, $A5)</f>
        <v>52</v>
      </c>
      <c r="GI5">
        <f>SUMIFS(DataRegularSeason20242025!$AA$3:$AA$1315,DataRegularSeason20242025!$B$3:$B$1315, "&lt;=" &amp; GI$1, DataRegularSeason20242025!$D$3:$D$1315, $A5)+SUMIFS(DataRegularSeason20242025!$AB$3:$AB$1315,DataRegularSeason20242025!$B$3:$B$1315, "&lt;=" &amp; GI$1, DataRegularSeason20242025!$E$3:$E$1315, $A5)</f>
        <v>52</v>
      </c>
      <c r="GJ5">
        <f>SUMIFS(DataRegularSeason20242025!$AA$3:$AA$1315,DataRegularSeason20242025!$B$3:$B$1315, "&lt;=" &amp; GJ$1, DataRegularSeason20242025!$D$3:$D$1315, $A5)+SUMIFS(DataRegularSeason20242025!$AB$3:$AB$1315,DataRegularSeason20242025!$B$3:$B$1315, "&lt;=" &amp; GJ$1, DataRegularSeason20242025!$E$3:$E$1315, $A5)</f>
        <v>52</v>
      </c>
      <c r="GK5">
        <f>SUMIFS(DataRegularSeason20242025!$AA$3:$AA$1315,DataRegularSeason20242025!$B$3:$B$1315, "&lt;=" &amp; GK$1, DataRegularSeason20242025!$D$3:$D$1315, $A5)+SUMIFS(DataRegularSeason20242025!$AB$3:$AB$1315,DataRegularSeason20242025!$B$3:$B$1315, "&lt;=" &amp; GK$1, DataRegularSeason20242025!$E$3:$E$1315, $A5)</f>
        <v>52</v>
      </c>
      <c r="GL5">
        <f>SUMIFS(DataRegularSeason20242025!$AA$3:$AA$1315,DataRegularSeason20242025!$B$3:$B$1315, "&lt;=" &amp; GL$1, DataRegularSeason20242025!$D$3:$D$1315, $A5)+SUMIFS(DataRegularSeason20242025!$AB$3:$AB$1315,DataRegularSeason20242025!$B$3:$B$1315, "&lt;=" &amp; GL$1, DataRegularSeason20242025!$E$3:$E$1315, $A5)</f>
        <v>52</v>
      </c>
      <c r="GM5">
        <f>SUMIFS(DataRegularSeason20242025!$AA$3:$AA$1315,DataRegularSeason20242025!$B$3:$B$1315, "&lt;=" &amp; GM$1, DataRegularSeason20242025!$D$3:$D$1315, $A5)+SUMIFS(DataRegularSeason20242025!$AB$3:$AB$1315,DataRegularSeason20242025!$B$3:$B$1315, "&lt;=" &amp; GM$1, DataRegularSeason20242025!$E$3:$E$1315, $A5)</f>
        <v>52</v>
      </c>
      <c r="GN5">
        <f>SUMIFS(DataRegularSeason20242025!$AA$3:$AA$1315,DataRegularSeason20242025!$B$3:$B$1315, "&lt;=" &amp; GN$1, DataRegularSeason20242025!$D$3:$D$1315, $A5)+SUMIFS(DataRegularSeason20242025!$AB$3:$AB$1315,DataRegularSeason20242025!$B$3:$B$1315, "&lt;=" &amp; GN$1, DataRegularSeason20242025!$E$3:$E$1315, $A5)</f>
        <v>52</v>
      </c>
      <c r="GO5">
        <f>SUMIFS(DataRegularSeason20242025!$AA$3:$AA$1315,DataRegularSeason20242025!$B$3:$B$1315, "&lt;=" &amp; GO$1, DataRegularSeason20242025!$D$3:$D$1315, $A5)+SUMIFS(DataRegularSeason20242025!$AB$3:$AB$1315,DataRegularSeason20242025!$B$3:$B$1315, "&lt;=" &amp; GO$1, DataRegularSeason20242025!$E$3:$E$1315, $A5)</f>
        <v>52</v>
      </c>
      <c r="GP5">
        <f>SUMIFS(DataRegularSeason20242025!$AA$3:$AA$1315,DataRegularSeason20242025!$B$3:$B$1315, "&lt;=" &amp; GP$1, DataRegularSeason20242025!$D$3:$D$1315, $A5)+SUMIFS(DataRegularSeason20242025!$AB$3:$AB$1315,DataRegularSeason20242025!$B$3:$B$1315, "&lt;=" &amp; GP$1, DataRegularSeason20242025!$E$3:$E$1315, $A5)</f>
        <v>52</v>
      </c>
      <c r="GQ5">
        <f>SUMIFS(DataRegularSeason20242025!$AA$3:$AA$1315,DataRegularSeason20242025!$B$3:$B$1315, "&lt;=" &amp; GQ$1, DataRegularSeason20242025!$D$3:$D$1315, $A5)+SUMIFS(DataRegularSeason20242025!$AB$3:$AB$1315,DataRegularSeason20242025!$B$3:$B$1315, "&lt;=" &amp; GQ$1, DataRegularSeason20242025!$E$3:$E$1315, $A5)</f>
        <v>52</v>
      </c>
      <c r="GR5">
        <f>SUMIFS(DataRegularSeason20242025!$AA$3:$AA$1315,DataRegularSeason20242025!$B$3:$B$1315, "&lt;=" &amp; GR$1, DataRegularSeason20242025!$D$3:$D$1315, $A5)+SUMIFS(DataRegularSeason20242025!$AB$3:$AB$1315,DataRegularSeason20242025!$B$3:$B$1315, "&lt;=" &amp; GR$1, DataRegularSeason20242025!$E$3:$E$1315, $A5)</f>
        <v>52</v>
      </c>
      <c r="GS5">
        <f>SUMIFS(DataRegularSeason20242025!$AA$3:$AA$1315,DataRegularSeason20242025!$B$3:$B$1315, "&lt;=" &amp; GS$1, DataRegularSeason20242025!$D$3:$D$1315, $A5)+SUMIFS(DataRegularSeason20242025!$AB$3:$AB$1315,DataRegularSeason20242025!$B$3:$B$1315, "&lt;=" &amp; GS$1, DataRegularSeason20242025!$E$3:$E$1315, $A5)</f>
        <v>52</v>
      </c>
      <c r="GT5">
        <f>SUMIFS(DataRegularSeason20242025!$AA$3:$AA$1315,DataRegularSeason20242025!$B$3:$B$1315, "&lt;=" &amp; GT$1, DataRegularSeason20242025!$D$3:$D$1315, $A5)+SUMIFS(DataRegularSeason20242025!$AB$3:$AB$1315,DataRegularSeason20242025!$B$3:$B$1315, "&lt;=" &amp; GT$1, DataRegularSeason20242025!$E$3:$E$1315, $A5)</f>
        <v>52</v>
      </c>
      <c r="GU5">
        <f>SUMIFS(DataRegularSeason20242025!$AA$3:$AA$1315,DataRegularSeason20242025!$B$3:$B$1315, "&lt;=" &amp; GU$1, DataRegularSeason20242025!$D$3:$D$1315, $A5)+SUMIFS(DataRegularSeason20242025!$AB$3:$AB$1315,DataRegularSeason20242025!$B$3:$B$1315, "&lt;=" &amp; GU$1, DataRegularSeason20242025!$E$3:$E$1315, $A5)</f>
        <v>52</v>
      </c>
    </row>
    <row r="6" spans="1:275" x14ac:dyDescent="0.25">
      <c r="A6" t="s">
        <v>16</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6</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7</v>
      </c>
      <c r="U6">
        <f>SUMIFS(DataRegularSeason20242025!$AA$3:$AA$1315,DataRegularSeason20242025!$B$3:$B$1315, "&lt;=" &amp; U$1, DataRegularSeason20242025!$D$3:$D$1315, $A6)+SUMIFS(DataRegularSeason20242025!$AB$3:$AB$1315,DataRegularSeason20242025!$B$3:$B$1315, "&lt;=" &amp; U$1, DataRegularSeason20242025!$E$3:$E$1315, $A6)</f>
        <v>7</v>
      </c>
      <c r="V6">
        <f>SUMIFS(DataRegularSeason20242025!$AA$3:$AA$1315,DataRegularSeason20242025!$B$3:$B$1315, "&lt;=" &amp; V$1, DataRegularSeason20242025!$D$3:$D$1315, $A6)+SUMIFS(DataRegularSeason20242025!$AB$3:$AB$1315,DataRegularSeason20242025!$B$3:$B$1315, "&lt;=" &amp; V$1, DataRegularSeason20242025!$E$3:$E$1315, $A6)</f>
        <v>7</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11</v>
      </c>
      <c r="AI6">
        <f>SUMIFS(DataRegularSeason20242025!$AA$3:$AA$1315,DataRegularSeason20242025!$B$3:$B$1315, "&lt;=" &amp; AI$1, DataRegularSeason20242025!$D$3:$D$1315, $A6)+SUMIFS(DataRegularSeason20242025!$AB$3:$AB$1315,DataRegularSeason20242025!$B$3:$B$1315, "&lt;=" &amp; AI$1, DataRegularSeason20242025!$E$3:$E$1315, $A6)</f>
        <v>13</v>
      </c>
      <c r="AJ6">
        <f>SUMIFS(DataRegularSeason20242025!$AA$3:$AA$1315,DataRegularSeason20242025!$B$3:$B$1315, "&lt;=" &amp; AJ$1, DataRegularSeason20242025!$D$3:$D$1315, $A6)+SUMIFS(DataRegularSeason20242025!$AB$3:$AB$1315,DataRegularSeason20242025!$B$3:$B$1315, "&lt;=" &amp; AJ$1, DataRegularSeason20242025!$E$3:$E$1315, $A6)</f>
        <v>13</v>
      </c>
      <c r="AK6">
        <f>SUMIFS(DataRegularSeason20242025!$AA$3:$AA$1315,DataRegularSeason20242025!$B$3:$B$1315, "&lt;=" &amp; AK$1, DataRegularSeason20242025!$D$3:$D$1315, $A6)+SUMIFS(DataRegularSeason20242025!$AB$3:$AB$1315,DataRegularSeason20242025!$B$3:$B$1315, "&lt;=" &amp; AK$1, DataRegularSeason20242025!$E$3:$E$1315, $A6)</f>
        <v>13</v>
      </c>
      <c r="AL6">
        <f>SUMIFS(DataRegularSeason20242025!$AA$3:$AA$1315,DataRegularSeason20242025!$B$3:$B$1315, "&lt;=" &amp; AL$1, DataRegularSeason20242025!$D$3:$D$1315, $A6)+SUMIFS(DataRegularSeason20242025!$AB$3:$AB$1315,DataRegularSeason20242025!$B$3:$B$1315, "&lt;=" &amp; AL$1, DataRegularSeason20242025!$E$3:$E$1315, $A6)</f>
        <v>13</v>
      </c>
      <c r="AM6">
        <f>SUMIFS(DataRegularSeason20242025!$AA$3:$AA$1315,DataRegularSeason20242025!$B$3:$B$1315, "&lt;=" &amp; AM$1, DataRegularSeason20242025!$D$3:$D$1315, $A6)+SUMIFS(DataRegularSeason20242025!$AB$3:$AB$1315,DataRegularSeason20242025!$B$3:$B$1315, "&lt;=" &amp; AM$1, DataRegularSeason20242025!$E$3:$E$1315, $A6)</f>
        <v>15</v>
      </c>
      <c r="AN6">
        <f>SUMIFS(DataRegularSeason20242025!$AA$3:$AA$1315,DataRegularSeason20242025!$B$3:$B$1315, "&lt;=" &amp; AN$1, DataRegularSeason20242025!$D$3:$D$1315, $A6)+SUMIFS(DataRegularSeason20242025!$AB$3:$AB$1315,DataRegularSeason20242025!$B$3:$B$1315, "&lt;=" &amp; AN$1, DataRegularSeason20242025!$E$3:$E$1315, $A6)</f>
        <v>15</v>
      </c>
      <c r="AO6">
        <f>SUMIFS(DataRegularSeason20242025!$AA$3:$AA$1315,DataRegularSeason20242025!$B$3:$B$1315, "&lt;=" &amp; AO$1, DataRegularSeason20242025!$D$3:$D$1315, $A6)+SUMIFS(DataRegularSeason20242025!$AB$3:$AB$1315,DataRegularSeason20242025!$B$3:$B$1315, "&lt;=" &amp; AO$1, DataRegularSeason20242025!$E$3:$E$1315, $A6)</f>
        <v>16</v>
      </c>
      <c r="AP6">
        <f>SUMIFS(DataRegularSeason20242025!$AA$3:$AA$1315,DataRegularSeason20242025!$B$3:$B$1315, "&lt;=" &amp; AP$1, DataRegularSeason20242025!$D$3:$D$1315, $A6)+SUMIFS(DataRegularSeason20242025!$AB$3:$AB$1315,DataRegularSeason20242025!$B$3:$B$1315, "&lt;=" &amp; AP$1, DataRegularSeason20242025!$E$3:$E$1315, $A6)</f>
        <v>16</v>
      </c>
      <c r="AQ6">
        <f>SUMIFS(DataRegularSeason20242025!$AA$3:$AA$1315,DataRegularSeason20242025!$B$3:$B$1315, "&lt;=" &amp; AQ$1, DataRegularSeason20242025!$D$3:$D$1315, $A6)+SUMIFS(DataRegularSeason20242025!$AB$3:$AB$1315,DataRegularSeason20242025!$B$3:$B$1315, "&lt;=" &amp; AQ$1, DataRegularSeason20242025!$E$3:$E$1315, $A6)</f>
        <v>16</v>
      </c>
      <c r="AR6">
        <f>SUMIFS(DataRegularSeason20242025!$AA$3:$AA$1315,DataRegularSeason20242025!$B$3:$B$1315, "&lt;=" &amp; AR$1, DataRegularSeason20242025!$D$3:$D$1315, $A6)+SUMIFS(DataRegularSeason20242025!$AB$3:$AB$1315,DataRegularSeason20242025!$B$3:$B$1315, "&lt;=" &amp; AR$1, DataRegularSeason20242025!$E$3:$E$1315, $A6)</f>
        <v>18</v>
      </c>
      <c r="AS6">
        <f>SUMIFS(DataRegularSeason20242025!$AA$3:$AA$1315,DataRegularSeason20242025!$B$3:$B$1315, "&lt;=" &amp; AS$1, DataRegularSeason20242025!$D$3:$D$1315, $A6)+SUMIFS(DataRegularSeason20242025!$AB$3:$AB$1315,DataRegularSeason20242025!$B$3:$B$1315, "&lt;=" &amp; AS$1, DataRegularSeason20242025!$E$3:$E$1315, $A6)</f>
        <v>18</v>
      </c>
      <c r="AT6">
        <f>SUMIFS(DataRegularSeason20242025!$AA$3:$AA$1315,DataRegularSeason20242025!$B$3:$B$1315, "&lt;=" &amp; AT$1, DataRegularSeason20242025!$D$3:$D$1315, $A6)+SUMIFS(DataRegularSeason20242025!$AB$3:$AB$1315,DataRegularSeason20242025!$B$3:$B$1315, "&lt;=" &amp; AT$1, DataRegularSeason20242025!$E$3:$E$1315, $A6)</f>
        <v>18</v>
      </c>
      <c r="AU6">
        <f>SUMIFS(DataRegularSeason20242025!$AA$3:$AA$1315,DataRegularSeason20242025!$B$3:$B$1315, "&lt;=" &amp; AU$1, DataRegularSeason20242025!$D$3:$D$1315, $A6)+SUMIFS(DataRegularSeason20242025!$AB$3:$AB$1315,DataRegularSeason20242025!$B$3:$B$1315, "&lt;=" &amp; AU$1, DataRegularSeason20242025!$E$3:$E$1315, $A6)</f>
        <v>18</v>
      </c>
      <c r="AV6">
        <f>SUMIFS(DataRegularSeason20242025!$AA$3:$AA$1315,DataRegularSeason20242025!$B$3:$B$1315, "&lt;=" &amp; AV$1, DataRegularSeason20242025!$D$3:$D$1315, $A6)+SUMIFS(DataRegularSeason20242025!$AB$3:$AB$1315,DataRegularSeason20242025!$B$3:$B$1315, "&lt;=" &amp; AV$1, DataRegularSeason20242025!$E$3:$E$1315, $A6)</f>
        <v>19</v>
      </c>
      <c r="AW6">
        <f>SUMIFS(DataRegularSeason20242025!$AA$3:$AA$1315,DataRegularSeason20242025!$B$3:$B$1315, "&lt;=" &amp; AW$1, DataRegularSeason20242025!$D$3:$D$1315, $A6)+SUMIFS(DataRegularSeason20242025!$AB$3:$AB$1315,DataRegularSeason20242025!$B$3:$B$1315, "&lt;=" &amp; AW$1, DataRegularSeason20242025!$E$3:$E$1315, $A6)</f>
        <v>19</v>
      </c>
      <c r="AX6">
        <f>SUMIFS(DataRegularSeason20242025!$AA$3:$AA$1315,DataRegularSeason20242025!$B$3:$B$1315, "&lt;=" &amp; AX$1, DataRegularSeason20242025!$D$3:$D$1315, $A6)+SUMIFS(DataRegularSeason20242025!$AB$3:$AB$1315,DataRegularSeason20242025!$B$3:$B$1315, "&lt;=" &amp; AX$1, DataRegularSeason20242025!$E$3:$E$1315, $A6)</f>
        <v>19</v>
      </c>
      <c r="AY6">
        <f>SUMIFS(DataRegularSeason20242025!$AA$3:$AA$1315,DataRegularSeason20242025!$B$3:$B$1315, "&lt;=" &amp; AY$1, DataRegularSeason20242025!$D$3:$D$1315, $A6)+SUMIFS(DataRegularSeason20242025!$AB$3:$AB$1315,DataRegularSeason20242025!$B$3:$B$1315, "&lt;=" &amp; AY$1, DataRegularSeason20242025!$E$3:$E$1315, $A6)</f>
        <v>19</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21</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25</v>
      </c>
      <c r="BH6">
        <f>SUMIFS(DataRegularSeason20242025!$AA$3:$AA$1315,DataRegularSeason20242025!$B$3:$B$1315, "&lt;=" &amp; BH$1, DataRegularSeason20242025!$D$3:$D$1315, $A6)+SUMIFS(DataRegularSeason20242025!$AB$3:$AB$1315,DataRegularSeason20242025!$B$3:$B$1315, "&lt;=" &amp; BH$1, DataRegularSeason20242025!$E$3:$E$1315, $A6)</f>
        <v>25</v>
      </c>
      <c r="BI6">
        <f>SUMIFS(DataRegularSeason20242025!$AA$3:$AA$1315,DataRegularSeason20242025!$B$3:$B$1315, "&lt;=" &amp; BI$1, DataRegularSeason20242025!$D$3:$D$1315, $A6)+SUMIFS(DataRegularSeason20242025!$AB$3:$AB$1315,DataRegularSeason20242025!$B$3:$B$1315, "&lt;=" &amp; BI$1, DataRegularSeason20242025!$E$3:$E$1315, $A6)</f>
        <v>25</v>
      </c>
      <c r="BJ6">
        <f>SUMIFS(DataRegularSeason20242025!$AA$3:$AA$1315,DataRegularSeason20242025!$B$3:$B$1315, "&lt;=" &amp; BJ$1, DataRegularSeason20242025!$D$3:$D$1315, $A6)+SUMIFS(DataRegularSeason20242025!$AB$3:$AB$1315,DataRegularSeason20242025!$B$3:$B$1315, "&lt;=" &amp; BJ$1, DataRegularSeason20242025!$E$3:$E$1315, $A6)</f>
        <v>25</v>
      </c>
      <c r="BK6">
        <f>SUMIFS(DataRegularSeason20242025!$AA$3:$AA$1315,DataRegularSeason20242025!$B$3:$B$1315, "&lt;=" &amp; BK$1, DataRegularSeason20242025!$D$3:$D$1315, $A6)+SUMIFS(DataRegularSeason20242025!$AB$3:$AB$1315,DataRegularSeason20242025!$B$3:$B$1315, "&lt;=" &amp; BK$1, DataRegularSeason20242025!$E$3:$E$1315, $A6)</f>
        <v>27</v>
      </c>
      <c r="BL6">
        <f>SUMIFS(DataRegularSeason20242025!$AA$3:$AA$1315,DataRegularSeason20242025!$B$3:$B$1315, "&lt;=" &amp; BL$1, DataRegularSeason20242025!$D$3:$D$1315, $A6)+SUMIFS(DataRegularSeason20242025!$AB$3:$AB$1315,DataRegularSeason20242025!$B$3:$B$1315, "&lt;=" &amp; BL$1, DataRegularSeason20242025!$E$3:$E$1315, $A6)</f>
        <v>27</v>
      </c>
      <c r="BM6">
        <f>SUMIFS(DataRegularSeason20242025!$AA$3:$AA$1315,DataRegularSeason20242025!$B$3:$B$1315, "&lt;=" &amp; BM$1, DataRegularSeason20242025!$D$3:$D$1315, $A6)+SUMIFS(DataRegularSeason20242025!$AB$3:$AB$1315,DataRegularSeason20242025!$B$3:$B$1315, "&lt;=" &amp; BM$1, DataRegularSeason20242025!$E$3:$E$1315, $A6)</f>
        <v>29</v>
      </c>
      <c r="BN6">
        <f>SUMIFS(DataRegularSeason20242025!$AA$3:$AA$1315,DataRegularSeason20242025!$B$3:$B$1315, "&lt;=" &amp; BN$1, DataRegularSeason20242025!$D$3:$D$1315, $A6)+SUMIFS(DataRegularSeason20242025!$AB$3:$AB$1315,DataRegularSeason20242025!$B$3:$B$1315, "&lt;=" &amp; BN$1, DataRegularSeason20242025!$E$3:$E$1315, $A6)</f>
        <v>31</v>
      </c>
      <c r="BO6">
        <f>SUMIFS(DataRegularSeason20242025!$AA$3:$AA$1315,DataRegularSeason20242025!$B$3:$B$1315, "&lt;=" &amp; BO$1, DataRegularSeason20242025!$D$3:$D$1315, $A6)+SUMIFS(DataRegularSeason20242025!$AB$3:$AB$1315,DataRegularSeason20242025!$B$3:$B$1315, "&lt;=" &amp; BO$1, DataRegularSeason20242025!$E$3:$E$1315, $A6)</f>
        <v>31</v>
      </c>
      <c r="BP6">
        <f>SUMIFS(DataRegularSeason20242025!$AA$3:$AA$1315,DataRegularSeason20242025!$B$3:$B$1315, "&lt;=" &amp; BP$1, DataRegularSeason20242025!$D$3:$D$1315, $A6)+SUMIFS(DataRegularSeason20242025!$AB$3:$AB$1315,DataRegularSeason20242025!$B$3:$B$1315, "&lt;=" &amp; BP$1, DataRegularSeason20242025!$E$3:$E$1315, $A6)</f>
        <v>31</v>
      </c>
      <c r="BQ6">
        <f>SUMIFS(DataRegularSeason20242025!$AA$3:$AA$1315,DataRegularSeason20242025!$B$3:$B$1315, "&lt;=" &amp; BQ$1, DataRegularSeason20242025!$D$3:$D$1315, $A6)+SUMIFS(DataRegularSeason20242025!$AB$3:$AB$1315,DataRegularSeason20242025!$B$3:$B$1315, "&lt;=" &amp; BQ$1, DataRegularSeason20242025!$E$3:$E$1315, $A6)</f>
        <v>33</v>
      </c>
      <c r="BR6">
        <f>SUMIFS(DataRegularSeason20242025!$AA$3:$AA$1315,DataRegularSeason20242025!$B$3:$B$1315, "&lt;=" &amp; BR$1, DataRegularSeason20242025!$D$3:$D$1315, $A6)+SUMIFS(DataRegularSeason20242025!$AB$3:$AB$1315,DataRegularSeason20242025!$B$3:$B$1315, "&lt;=" &amp; BR$1, DataRegularSeason20242025!$E$3:$E$1315, $A6)</f>
        <v>33</v>
      </c>
      <c r="BS6">
        <f>SUMIFS(DataRegularSeason20242025!$AA$3:$AA$1315,DataRegularSeason20242025!$B$3:$B$1315, "&lt;=" &amp; BS$1, DataRegularSeason20242025!$D$3:$D$1315, $A6)+SUMIFS(DataRegularSeason20242025!$AB$3:$AB$1315,DataRegularSeason20242025!$B$3:$B$1315, "&lt;=" &amp; BS$1, DataRegularSeason20242025!$E$3:$E$1315, $A6)</f>
        <v>33</v>
      </c>
      <c r="BT6">
        <f>SUMIFS(DataRegularSeason20242025!$AA$3:$AA$1315,DataRegularSeason20242025!$B$3:$B$1315, "&lt;=" &amp; BT$1, DataRegularSeason20242025!$D$3:$D$1315, $A6)+SUMIFS(DataRegularSeason20242025!$AB$3:$AB$1315,DataRegularSeason20242025!$B$3:$B$1315, "&lt;=" &amp; BT$1, DataRegularSeason20242025!$E$3:$E$1315, $A6)</f>
        <v>33</v>
      </c>
      <c r="BU6">
        <f>SUMIFS(DataRegularSeason20242025!$AA$3:$AA$1315,DataRegularSeason20242025!$B$3:$B$1315, "&lt;=" &amp; BU$1, DataRegularSeason20242025!$D$3:$D$1315, $A6)+SUMIFS(DataRegularSeason20242025!$AB$3:$AB$1315,DataRegularSeason20242025!$B$3:$B$1315, "&lt;=" &amp; BU$1, DataRegularSeason20242025!$E$3:$E$1315, $A6)</f>
        <v>33</v>
      </c>
      <c r="BV6">
        <f>SUMIFS(DataRegularSeason20242025!$AA$3:$AA$1315,DataRegularSeason20242025!$B$3:$B$1315, "&lt;=" &amp; BV$1, DataRegularSeason20242025!$D$3:$D$1315, $A6)+SUMIFS(DataRegularSeason20242025!$AB$3:$AB$1315,DataRegularSeason20242025!$B$3:$B$1315, "&lt;=" &amp; BV$1, DataRegularSeason20242025!$E$3:$E$1315, $A6)</f>
        <v>33</v>
      </c>
      <c r="BW6">
        <f>SUMIFS(DataRegularSeason20242025!$AA$3:$AA$1315,DataRegularSeason20242025!$B$3:$B$1315, "&lt;=" &amp; BW$1, DataRegularSeason20242025!$D$3:$D$1315, $A6)+SUMIFS(DataRegularSeason20242025!$AB$3:$AB$1315,DataRegularSeason20242025!$B$3:$B$1315, "&lt;=" &amp; BW$1, DataRegularSeason20242025!$E$3:$E$1315, $A6)</f>
        <v>33</v>
      </c>
      <c r="BX6">
        <f>SUMIFS(DataRegularSeason20242025!$AA$3:$AA$1315,DataRegularSeason20242025!$B$3:$B$1315, "&lt;=" &amp; BX$1, DataRegularSeason20242025!$D$3:$D$1315, $A6)+SUMIFS(DataRegularSeason20242025!$AB$3:$AB$1315,DataRegularSeason20242025!$B$3:$B$1315, "&lt;=" &amp; BX$1, DataRegularSeason20242025!$E$3:$E$1315, $A6)</f>
        <v>35</v>
      </c>
      <c r="BY6">
        <f>SUMIFS(DataRegularSeason20242025!$AA$3:$AA$1315,DataRegularSeason20242025!$B$3:$B$1315, "&lt;=" &amp; BY$1, DataRegularSeason20242025!$D$3:$D$1315, $A6)+SUMIFS(DataRegularSeason20242025!$AB$3:$AB$1315,DataRegularSeason20242025!$B$3:$B$1315, "&lt;=" &amp; BY$1, DataRegularSeason20242025!$E$3:$E$1315, $A6)</f>
        <v>35</v>
      </c>
      <c r="BZ6">
        <f>SUMIFS(DataRegularSeason20242025!$AA$3:$AA$1315,DataRegularSeason20242025!$B$3:$B$1315, "&lt;=" &amp; BZ$1, DataRegularSeason20242025!$D$3:$D$1315, $A6)+SUMIFS(DataRegularSeason20242025!$AB$3:$AB$1315,DataRegularSeason20242025!$B$3:$B$1315, "&lt;=" &amp; BZ$1, DataRegularSeason20242025!$E$3:$E$1315, $A6)</f>
        <v>35</v>
      </c>
      <c r="CA6">
        <f>SUMIFS(DataRegularSeason20242025!$AA$3:$AA$1315,DataRegularSeason20242025!$B$3:$B$1315, "&lt;=" &amp; CA$1, DataRegularSeason20242025!$D$3:$D$1315, $A6)+SUMIFS(DataRegularSeason20242025!$AB$3:$AB$1315,DataRegularSeason20242025!$B$3:$B$1315, "&lt;=" &amp; CA$1, DataRegularSeason20242025!$E$3:$E$1315, $A6)</f>
        <v>37</v>
      </c>
      <c r="CB6">
        <f>SUMIFS(DataRegularSeason20242025!$AA$3:$AA$1315,DataRegularSeason20242025!$B$3:$B$1315, "&lt;=" &amp; CB$1, DataRegularSeason20242025!$D$3:$D$1315, $A6)+SUMIFS(DataRegularSeason20242025!$AB$3:$AB$1315,DataRegularSeason20242025!$B$3:$B$1315, "&lt;=" &amp; CB$1, DataRegularSeason20242025!$E$3:$E$1315, $A6)</f>
        <v>37</v>
      </c>
      <c r="CC6">
        <f>SUMIFS(DataRegularSeason20242025!$AA$3:$AA$1315,DataRegularSeason20242025!$B$3:$B$1315, "&lt;=" &amp; CC$1, DataRegularSeason20242025!$D$3:$D$1315, $A6)+SUMIFS(DataRegularSeason20242025!$AB$3:$AB$1315,DataRegularSeason20242025!$B$3:$B$1315, "&lt;=" &amp; CC$1, DataRegularSeason20242025!$E$3:$E$1315, $A6)</f>
        <v>38</v>
      </c>
      <c r="CD6">
        <f>SUMIFS(DataRegularSeason20242025!$AA$3:$AA$1315,DataRegularSeason20242025!$B$3:$B$1315, "&lt;=" &amp; CD$1, DataRegularSeason20242025!$D$3:$D$1315, $A6)+SUMIFS(DataRegularSeason20242025!$AB$3:$AB$1315,DataRegularSeason20242025!$B$3:$B$1315, "&lt;=" &amp; CD$1, DataRegularSeason20242025!$E$3:$E$1315, $A6)</f>
        <v>38</v>
      </c>
      <c r="CE6">
        <f>SUMIFS(DataRegularSeason20242025!$AA$3:$AA$1315,DataRegularSeason20242025!$B$3:$B$1315, "&lt;=" &amp; CE$1, DataRegularSeason20242025!$D$3:$D$1315, $A6)+SUMIFS(DataRegularSeason20242025!$AB$3:$AB$1315,DataRegularSeason20242025!$B$3:$B$1315, "&lt;=" &amp; CE$1, DataRegularSeason20242025!$E$3:$E$1315, $A6)</f>
        <v>40</v>
      </c>
      <c r="CF6">
        <f>SUMIFS(DataRegularSeason20242025!$AA$3:$AA$1315,DataRegularSeason20242025!$B$3:$B$1315, "&lt;=" &amp; CF$1, DataRegularSeason20242025!$D$3:$D$1315, $A6)+SUMIFS(DataRegularSeason20242025!$AB$3:$AB$1315,DataRegularSeason20242025!$B$3:$B$1315, "&lt;=" &amp; CF$1, DataRegularSeason20242025!$E$3:$E$1315, $A6)</f>
        <v>40</v>
      </c>
      <c r="CG6">
        <f>SUMIFS(DataRegularSeason20242025!$AA$3:$AA$1315,DataRegularSeason20242025!$B$3:$B$1315, "&lt;=" &amp; CG$1, DataRegularSeason20242025!$D$3:$D$1315, $A6)+SUMIFS(DataRegularSeason20242025!$AB$3:$AB$1315,DataRegularSeason20242025!$B$3:$B$1315, "&lt;=" &amp; CG$1, DataRegularSeason20242025!$E$3:$E$1315, $A6)</f>
        <v>42</v>
      </c>
      <c r="CH6">
        <f>SUMIFS(DataRegularSeason20242025!$AA$3:$AA$1315,DataRegularSeason20242025!$B$3:$B$1315, "&lt;=" &amp; CH$1, DataRegularSeason20242025!$D$3:$D$1315, $A6)+SUMIFS(DataRegularSeason20242025!$AB$3:$AB$1315,DataRegularSeason20242025!$B$3:$B$1315, "&lt;=" &amp; CH$1, DataRegularSeason20242025!$E$3:$E$1315, $A6)</f>
        <v>42</v>
      </c>
      <c r="CI6">
        <f>SUMIFS(DataRegularSeason20242025!$AA$3:$AA$1315,DataRegularSeason20242025!$B$3:$B$1315, "&lt;=" &amp; CI$1, DataRegularSeason20242025!$D$3:$D$1315, $A6)+SUMIFS(DataRegularSeason20242025!$AB$3:$AB$1315,DataRegularSeason20242025!$B$3:$B$1315, "&lt;=" &amp; CI$1, DataRegularSeason20242025!$E$3:$E$1315, $A6)</f>
        <v>42</v>
      </c>
      <c r="CJ6">
        <f>SUMIFS(DataRegularSeason20242025!$AA$3:$AA$1315,DataRegularSeason20242025!$B$3:$B$1315, "&lt;=" &amp; CJ$1, DataRegularSeason20242025!$D$3:$D$1315, $A6)+SUMIFS(DataRegularSeason20242025!$AB$3:$AB$1315,DataRegularSeason20242025!$B$3:$B$1315, "&lt;=" &amp; CJ$1, DataRegularSeason20242025!$E$3:$E$1315, $A6)</f>
        <v>42</v>
      </c>
      <c r="CK6">
        <f>SUMIFS(DataRegularSeason20242025!$AA$3:$AA$1315,DataRegularSeason20242025!$B$3:$B$1315, "&lt;=" &amp; CK$1, DataRegularSeason20242025!$D$3:$D$1315, $A6)+SUMIFS(DataRegularSeason20242025!$AB$3:$AB$1315,DataRegularSeason20242025!$B$3:$B$1315, "&lt;=" &amp; CK$1, DataRegularSeason20242025!$E$3:$E$1315, $A6)</f>
        <v>42</v>
      </c>
      <c r="CL6">
        <f>SUMIFS(DataRegularSeason20242025!$AA$3:$AA$1315,DataRegularSeason20242025!$B$3:$B$1315, "&lt;=" &amp; CL$1, DataRegularSeason20242025!$D$3:$D$1315, $A6)+SUMIFS(DataRegularSeason20242025!$AB$3:$AB$1315,DataRegularSeason20242025!$B$3:$B$1315, "&lt;=" &amp; CL$1, DataRegularSeason20242025!$E$3:$E$1315, $A6)</f>
        <v>44</v>
      </c>
      <c r="CM6">
        <f>SUMIFS(DataRegularSeason20242025!$AA$3:$AA$1315,DataRegularSeason20242025!$B$3:$B$1315, "&lt;=" &amp; CM$1, DataRegularSeason20242025!$D$3:$D$1315, $A6)+SUMIFS(DataRegularSeason20242025!$AB$3:$AB$1315,DataRegularSeason20242025!$B$3:$B$1315, "&lt;=" &amp; CM$1, DataRegularSeason20242025!$E$3:$E$1315, $A6)</f>
        <v>44</v>
      </c>
      <c r="CN6">
        <f>SUMIFS(DataRegularSeason20242025!$AA$3:$AA$1315,DataRegularSeason20242025!$B$3:$B$1315, "&lt;=" &amp; CN$1, DataRegularSeason20242025!$D$3:$D$1315, $A6)+SUMIFS(DataRegularSeason20242025!$AB$3:$AB$1315,DataRegularSeason20242025!$B$3:$B$1315, "&lt;=" &amp; CN$1, DataRegularSeason20242025!$E$3:$E$1315, $A6)</f>
        <v>44</v>
      </c>
      <c r="CO6">
        <f>SUMIFS(DataRegularSeason20242025!$AA$3:$AA$1315,DataRegularSeason20242025!$B$3:$B$1315, "&lt;=" &amp; CO$1, DataRegularSeason20242025!$D$3:$D$1315, $A6)+SUMIFS(DataRegularSeason20242025!$AB$3:$AB$1315,DataRegularSeason20242025!$B$3:$B$1315, "&lt;=" &amp; CO$1, DataRegularSeason20242025!$E$3:$E$1315, $A6)</f>
        <v>44</v>
      </c>
      <c r="CP6">
        <f>SUMIFS(DataRegularSeason20242025!$AA$3:$AA$1315,DataRegularSeason20242025!$B$3:$B$1315, "&lt;=" &amp; CP$1, DataRegularSeason20242025!$D$3:$D$1315, $A6)+SUMIFS(DataRegularSeason20242025!$AB$3:$AB$1315,DataRegularSeason20242025!$B$3:$B$1315, "&lt;=" &amp; CP$1, DataRegularSeason20242025!$E$3:$E$1315, $A6)</f>
        <v>44</v>
      </c>
      <c r="CQ6">
        <f>SUMIFS(DataRegularSeason20242025!$AA$3:$AA$1315,DataRegularSeason20242025!$B$3:$B$1315, "&lt;=" &amp; CQ$1, DataRegularSeason20242025!$D$3:$D$1315, $A6)+SUMIFS(DataRegularSeason20242025!$AB$3:$AB$1315,DataRegularSeason20242025!$B$3:$B$1315, "&lt;=" &amp; CQ$1, DataRegularSeason20242025!$E$3:$E$1315, $A6)</f>
        <v>44</v>
      </c>
      <c r="CR6">
        <f>SUMIFS(DataRegularSeason20242025!$AA$3:$AA$1315,DataRegularSeason20242025!$B$3:$B$1315, "&lt;=" &amp; CR$1, DataRegularSeason20242025!$D$3:$D$1315, $A6)+SUMIFS(DataRegularSeason20242025!$AB$3:$AB$1315,DataRegularSeason20242025!$B$3:$B$1315, "&lt;=" &amp; CR$1, DataRegularSeason20242025!$E$3:$E$1315, $A6)</f>
        <v>44</v>
      </c>
      <c r="CS6">
        <f>SUMIFS(DataRegularSeason20242025!$AA$3:$AA$1315,DataRegularSeason20242025!$B$3:$B$1315, "&lt;=" &amp; CS$1, DataRegularSeason20242025!$D$3:$D$1315, $A6)+SUMIFS(DataRegularSeason20242025!$AB$3:$AB$1315,DataRegularSeason20242025!$B$3:$B$1315, "&lt;=" &amp; CS$1, DataRegularSeason20242025!$E$3:$E$1315, $A6)</f>
        <v>44</v>
      </c>
      <c r="CT6">
        <f>SUMIFS(DataRegularSeason20242025!$AA$3:$AA$1315,DataRegularSeason20242025!$B$3:$B$1315, "&lt;=" &amp; CT$1, DataRegularSeason20242025!$D$3:$D$1315, $A6)+SUMIFS(DataRegularSeason20242025!$AB$3:$AB$1315,DataRegularSeason20242025!$B$3:$B$1315, "&lt;=" &amp; CT$1, DataRegularSeason20242025!$E$3:$E$1315, $A6)</f>
        <v>45</v>
      </c>
      <c r="CU6">
        <f>SUMIFS(DataRegularSeason20242025!$AA$3:$AA$1315,DataRegularSeason20242025!$B$3:$B$1315, "&lt;=" &amp; CU$1, DataRegularSeason20242025!$D$3:$D$1315, $A6)+SUMIFS(DataRegularSeason20242025!$AB$3:$AB$1315,DataRegularSeason20242025!$B$3:$B$1315, "&lt;=" &amp; CU$1, DataRegularSeason20242025!$E$3:$E$1315, $A6)</f>
        <v>45</v>
      </c>
      <c r="CV6">
        <f>SUMIFS(DataRegularSeason20242025!$AA$3:$AA$1315,DataRegularSeason20242025!$B$3:$B$1315, "&lt;=" &amp; CV$1, DataRegularSeason20242025!$D$3:$D$1315, $A6)+SUMIFS(DataRegularSeason20242025!$AB$3:$AB$1315,DataRegularSeason20242025!$B$3:$B$1315, "&lt;=" &amp; CV$1, DataRegularSeason20242025!$E$3:$E$1315, $A6)</f>
        <v>45</v>
      </c>
      <c r="CW6">
        <f>SUMIFS(DataRegularSeason20242025!$AA$3:$AA$1315,DataRegularSeason20242025!$B$3:$B$1315, "&lt;=" &amp; CW$1, DataRegularSeason20242025!$D$3:$D$1315, $A6)+SUMIFS(DataRegularSeason20242025!$AB$3:$AB$1315,DataRegularSeason20242025!$B$3:$B$1315, "&lt;=" &amp; CW$1, DataRegularSeason20242025!$E$3:$E$1315, $A6)</f>
        <v>45</v>
      </c>
      <c r="CX6">
        <f>SUMIFS(DataRegularSeason20242025!$AA$3:$AA$1315,DataRegularSeason20242025!$B$3:$B$1315, "&lt;=" &amp; CX$1, DataRegularSeason20242025!$D$3:$D$1315, $A6)+SUMIFS(DataRegularSeason20242025!$AB$3:$AB$1315,DataRegularSeason20242025!$B$3:$B$1315, "&lt;=" &amp; CX$1, DataRegularSeason20242025!$E$3:$E$1315, $A6)</f>
        <v>45</v>
      </c>
      <c r="CY6">
        <f>SUMIFS(DataRegularSeason20242025!$AA$3:$AA$1315,DataRegularSeason20242025!$B$3:$B$1315, "&lt;=" &amp; CY$1, DataRegularSeason20242025!$D$3:$D$1315, $A6)+SUMIFS(DataRegularSeason20242025!$AB$3:$AB$1315,DataRegularSeason20242025!$B$3:$B$1315, "&lt;=" &amp; CY$1, DataRegularSeason20242025!$E$3:$E$1315, $A6)</f>
        <v>45</v>
      </c>
      <c r="CZ6">
        <f>SUMIFS(DataRegularSeason20242025!$AA$3:$AA$1315,DataRegularSeason20242025!$B$3:$B$1315, "&lt;=" &amp; CZ$1, DataRegularSeason20242025!$D$3:$D$1315, $A6)+SUMIFS(DataRegularSeason20242025!$AB$3:$AB$1315,DataRegularSeason20242025!$B$3:$B$1315, "&lt;=" &amp; CZ$1, DataRegularSeason20242025!$E$3:$E$1315, $A6)</f>
        <v>47</v>
      </c>
      <c r="DA6">
        <f>SUMIFS(DataRegularSeason20242025!$AA$3:$AA$1315,DataRegularSeason20242025!$B$3:$B$1315, "&lt;=" &amp; DA$1, DataRegularSeason20242025!$D$3:$D$1315, $A6)+SUMIFS(DataRegularSeason20242025!$AB$3:$AB$1315,DataRegularSeason20242025!$B$3:$B$1315, "&lt;=" &amp; DA$1, DataRegularSeason20242025!$E$3:$E$1315, $A6)</f>
        <v>47</v>
      </c>
      <c r="DB6">
        <f>SUMIFS(DataRegularSeason20242025!$AA$3:$AA$1315,DataRegularSeason20242025!$B$3:$B$1315, "&lt;=" &amp; DB$1, DataRegularSeason20242025!$D$3:$D$1315, $A6)+SUMIFS(DataRegularSeason20242025!$AB$3:$AB$1315,DataRegularSeason20242025!$B$3:$B$1315, "&lt;=" &amp; DB$1, DataRegularSeason20242025!$E$3:$E$1315, $A6)</f>
        <v>47</v>
      </c>
      <c r="DC6">
        <f>SUMIFS(DataRegularSeason20242025!$AA$3:$AA$1315,DataRegularSeason20242025!$B$3:$B$1315, "&lt;=" &amp; DC$1, DataRegularSeason20242025!$D$3:$D$1315, $A6)+SUMIFS(DataRegularSeason20242025!$AB$3:$AB$1315,DataRegularSeason20242025!$B$3:$B$1315, "&lt;=" &amp; DC$1, DataRegularSeason20242025!$E$3:$E$1315, $A6)</f>
        <v>49</v>
      </c>
      <c r="DD6">
        <f>SUMIFS(DataRegularSeason20242025!$AA$3:$AA$1315,DataRegularSeason20242025!$B$3:$B$1315, "&lt;=" &amp; DD$1, DataRegularSeason20242025!$D$3:$D$1315, $A6)+SUMIFS(DataRegularSeason20242025!$AB$3:$AB$1315,DataRegularSeason20242025!$B$3:$B$1315, "&lt;=" &amp; DD$1, DataRegularSeason20242025!$E$3:$E$1315, $A6)</f>
        <v>49</v>
      </c>
      <c r="DE6">
        <f>SUMIFS(DataRegularSeason20242025!$AA$3:$AA$1315,DataRegularSeason20242025!$B$3:$B$1315, "&lt;=" &amp; DE$1, DataRegularSeason20242025!$D$3:$D$1315, $A6)+SUMIFS(DataRegularSeason20242025!$AB$3:$AB$1315,DataRegularSeason20242025!$B$3:$B$1315, "&lt;=" &amp; DE$1, DataRegularSeason20242025!$E$3:$E$1315, $A6)</f>
        <v>49</v>
      </c>
      <c r="DF6">
        <f>SUMIFS(DataRegularSeason20242025!$AA$3:$AA$1315,DataRegularSeason20242025!$B$3:$B$1315, "&lt;=" &amp; DF$1, DataRegularSeason20242025!$D$3:$D$1315, $A6)+SUMIFS(DataRegularSeason20242025!$AB$3:$AB$1315,DataRegularSeason20242025!$B$3:$B$1315, "&lt;=" &amp; DF$1, DataRegularSeason20242025!$E$3:$E$1315, $A6)</f>
        <v>49</v>
      </c>
      <c r="DG6">
        <f>SUMIFS(DataRegularSeason20242025!$AA$3:$AA$1315,DataRegularSeason20242025!$B$3:$B$1315, "&lt;=" &amp; DG$1, DataRegularSeason20242025!$D$3:$D$1315, $A6)+SUMIFS(DataRegularSeason20242025!$AB$3:$AB$1315,DataRegularSeason20242025!$B$3:$B$1315, "&lt;=" &amp; DG$1, DataRegularSeason20242025!$E$3:$E$1315, $A6)</f>
        <v>50</v>
      </c>
      <c r="DH6">
        <f>SUMIFS(DataRegularSeason20242025!$AA$3:$AA$1315,DataRegularSeason20242025!$B$3:$B$1315, "&lt;=" &amp; DH$1, DataRegularSeason20242025!$D$3:$D$1315, $A6)+SUMIFS(DataRegularSeason20242025!$AB$3:$AB$1315,DataRegularSeason20242025!$B$3:$B$1315, "&lt;=" &amp; DH$1, DataRegularSeason20242025!$E$3:$E$1315, $A6)</f>
        <v>50</v>
      </c>
      <c r="DI6">
        <f>SUMIFS(DataRegularSeason20242025!$AA$3:$AA$1315,DataRegularSeason20242025!$B$3:$B$1315, "&lt;=" &amp; DI$1, DataRegularSeason20242025!$D$3:$D$1315, $A6)+SUMIFS(DataRegularSeason20242025!$AB$3:$AB$1315,DataRegularSeason20242025!$B$3:$B$1315, "&lt;=" &amp; DI$1, DataRegularSeason20242025!$E$3:$E$1315, $A6)</f>
        <v>52</v>
      </c>
      <c r="DJ6">
        <f>SUMIFS(DataRegularSeason20242025!$AA$3:$AA$1315,DataRegularSeason20242025!$B$3:$B$1315, "&lt;=" &amp; DJ$1, DataRegularSeason20242025!$D$3:$D$1315, $A6)+SUMIFS(DataRegularSeason20242025!$AB$3:$AB$1315,DataRegularSeason20242025!$B$3:$B$1315, "&lt;=" &amp; DJ$1, DataRegularSeason20242025!$E$3:$E$1315, $A6)</f>
        <v>52</v>
      </c>
      <c r="DK6">
        <f>SUMIFS(DataRegularSeason20242025!$AA$3:$AA$1315,DataRegularSeason20242025!$B$3:$B$1315, "&lt;=" &amp; DK$1, DataRegularSeason20242025!$D$3:$D$1315, $A6)+SUMIFS(DataRegularSeason20242025!$AB$3:$AB$1315,DataRegularSeason20242025!$B$3:$B$1315, "&lt;=" &amp; DK$1, DataRegularSeason20242025!$E$3:$E$1315, $A6)</f>
        <v>52</v>
      </c>
      <c r="DL6">
        <f>SUMIFS(DataRegularSeason20242025!$AA$3:$AA$1315,DataRegularSeason20242025!$B$3:$B$1315, "&lt;=" &amp; DL$1, DataRegularSeason20242025!$D$3:$D$1315, $A6)+SUMIFS(DataRegularSeason20242025!$AB$3:$AB$1315,DataRegularSeason20242025!$B$3:$B$1315, "&lt;=" &amp; DL$1, DataRegularSeason20242025!$E$3:$E$1315, $A6)</f>
        <v>52</v>
      </c>
      <c r="DM6">
        <f>SUMIFS(DataRegularSeason20242025!$AA$3:$AA$1315,DataRegularSeason20242025!$B$3:$B$1315, "&lt;=" &amp; DM$1, DataRegularSeason20242025!$D$3:$D$1315, $A6)+SUMIFS(DataRegularSeason20242025!$AB$3:$AB$1315,DataRegularSeason20242025!$B$3:$B$1315, "&lt;=" &amp; DM$1, DataRegularSeason20242025!$E$3:$E$1315, $A6)</f>
        <v>52</v>
      </c>
      <c r="DN6">
        <f>SUMIFS(DataRegularSeason20242025!$AA$3:$AA$1315,DataRegularSeason20242025!$B$3:$B$1315, "&lt;=" &amp; DN$1, DataRegularSeason20242025!$D$3:$D$1315, $A6)+SUMIFS(DataRegularSeason20242025!$AB$3:$AB$1315,DataRegularSeason20242025!$B$3:$B$1315, "&lt;=" &amp; DN$1, DataRegularSeason20242025!$E$3:$E$1315, $A6)</f>
        <v>52</v>
      </c>
      <c r="DO6">
        <f>SUMIFS(DataRegularSeason20242025!$AA$3:$AA$1315,DataRegularSeason20242025!$B$3:$B$1315, "&lt;=" &amp; DO$1, DataRegularSeason20242025!$D$3:$D$1315, $A6)+SUMIFS(DataRegularSeason20242025!$AB$3:$AB$1315,DataRegularSeason20242025!$B$3:$B$1315, "&lt;=" &amp; DO$1, DataRegularSeason20242025!$E$3:$E$1315, $A6)</f>
        <v>52</v>
      </c>
      <c r="DP6">
        <f>SUMIFS(DataRegularSeason20242025!$AA$3:$AA$1315,DataRegularSeason20242025!$B$3:$B$1315, "&lt;=" &amp; DP$1, DataRegularSeason20242025!$D$3:$D$1315, $A6)+SUMIFS(DataRegularSeason20242025!$AB$3:$AB$1315,DataRegularSeason20242025!$B$3:$B$1315, "&lt;=" &amp; DP$1, DataRegularSeason20242025!$E$3:$E$1315, $A6)</f>
        <v>52</v>
      </c>
      <c r="DQ6">
        <f>SUMIFS(DataRegularSeason20242025!$AA$3:$AA$1315,DataRegularSeason20242025!$B$3:$B$1315, "&lt;=" &amp; DQ$1, DataRegularSeason20242025!$D$3:$D$1315, $A6)+SUMIFS(DataRegularSeason20242025!$AB$3:$AB$1315,DataRegularSeason20242025!$B$3:$B$1315, "&lt;=" &amp; DQ$1, DataRegularSeason20242025!$E$3:$E$1315, $A6)</f>
        <v>52</v>
      </c>
      <c r="DR6">
        <f>SUMIFS(DataRegularSeason20242025!$AA$3:$AA$1315,DataRegularSeason20242025!$B$3:$B$1315, "&lt;=" &amp; DR$1, DataRegularSeason20242025!$D$3:$D$1315, $A6)+SUMIFS(DataRegularSeason20242025!$AB$3:$AB$1315,DataRegularSeason20242025!$B$3:$B$1315, "&lt;=" &amp; DR$1, DataRegularSeason20242025!$E$3:$E$1315, $A6)</f>
        <v>52</v>
      </c>
      <c r="DS6">
        <f>SUMIFS(DataRegularSeason20242025!$AA$3:$AA$1315,DataRegularSeason20242025!$B$3:$B$1315, "&lt;=" &amp; DS$1, DataRegularSeason20242025!$D$3:$D$1315, $A6)+SUMIFS(DataRegularSeason20242025!$AB$3:$AB$1315,DataRegularSeason20242025!$B$3:$B$1315, "&lt;=" &amp; DS$1, DataRegularSeason20242025!$E$3:$E$1315, $A6)</f>
        <v>52</v>
      </c>
      <c r="DT6">
        <f>SUMIFS(DataRegularSeason20242025!$AA$3:$AA$1315,DataRegularSeason20242025!$B$3:$B$1315, "&lt;=" &amp; DT$1, DataRegularSeason20242025!$D$3:$D$1315, $A6)+SUMIFS(DataRegularSeason20242025!$AB$3:$AB$1315,DataRegularSeason20242025!$B$3:$B$1315, "&lt;=" &amp; DT$1, DataRegularSeason20242025!$E$3:$E$1315, $A6)</f>
        <v>52</v>
      </c>
      <c r="DU6">
        <f>SUMIFS(DataRegularSeason20242025!$AA$3:$AA$1315,DataRegularSeason20242025!$B$3:$B$1315, "&lt;=" &amp; DU$1, DataRegularSeason20242025!$D$3:$D$1315, $A6)+SUMIFS(DataRegularSeason20242025!$AB$3:$AB$1315,DataRegularSeason20242025!$B$3:$B$1315, "&lt;=" &amp; DU$1, DataRegularSeason20242025!$E$3:$E$1315, $A6)</f>
        <v>52</v>
      </c>
      <c r="DV6">
        <f>SUMIFS(DataRegularSeason20242025!$AA$3:$AA$1315,DataRegularSeason20242025!$B$3:$B$1315, "&lt;=" &amp; DV$1, DataRegularSeason20242025!$D$3:$D$1315, $A6)+SUMIFS(DataRegularSeason20242025!$AB$3:$AB$1315,DataRegularSeason20242025!$B$3:$B$1315, "&lt;=" &amp; DV$1, DataRegularSeason20242025!$E$3:$E$1315, $A6)</f>
        <v>52</v>
      </c>
      <c r="DW6">
        <f>SUMIFS(DataRegularSeason20242025!$AA$3:$AA$1315,DataRegularSeason20242025!$B$3:$B$1315, "&lt;=" &amp; DW$1, DataRegularSeason20242025!$D$3:$D$1315, $A6)+SUMIFS(DataRegularSeason20242025!$AB$3:$AB$1315,DataRegularSeason20242025!$B$3:$B$1315, "&lt;=" &amp; DW$1, DataRegularSeason20242025!$E$3:$E$1315, $A6)</f>
        <v>52</v>
      </c>
      <c r="DX6">
        <f>SUMIFS(DataRegularSeason20242025!$AA$3:$AA$1315,DataRegularSeason20242025!$B$3:$B$1315, "&lt;=" &amp; DX$1, DataRegularSeason20242025!$D$3:$D$1315, $A6)+SUMIFS(DataRegularSeason20242025!$AB$3:$AB$1315,DataRegularSeason20242025!$B$3:$B$1315, "&lt;=" &amp; DX$1, DataRegularSeason20242025!$E$3:$E$1315, $A6)</f>
        <v>52</v>
      </c>
      <c r="DY6">
        <f>SUMIFS(DataRegularSeason20242025!$AA$3:$AA$1315,DataRegularSeason20242025!$B$3:$B$1315, "&lt;=" &amp; DY$1, DataRegularSeason20242025!$D$3:$D$1315, $A6)+SUMIFS(DataRegularSeason20242025!$AB$3:$AB$1315,DataRegularSeason20242025!$B$3:$B$1315, "&lt;=" &amp; DY$1, DataRegularSeason20242025!$E$3:$E$1315, $A6)</f>
        <v>52</v>
      </c>
      <c r="DZ6">
        <f>SUMIFS(DataRegularSeason20242025!$AA$3:$AA$1315,DataRegularSeason20242025!$B$3:$B$1315, "&lt;=" &amp; DZ$1, DataRegularSeason20242025!$D$3:$D$1315, $A6)+SUMIFS(DataRegularSeason20242025!$AB$3:$AB$1315,DataRegularSeason20242025!$B$3:$B$1315, "&lt;=" &amp; DZ$1, DataRegularSeason20242025!$E$3:$E$1315, $A6)</f>
        <v>52</v>
      </c>
      <c r="EA6">
        <f>SUMIFS(DataRegularSeason20242025!$AA$3:$AA$1315,DataRegularSeason20242025!$B$3:$B$1315, "&lt;=" &amp; EA$1, DataRegularSeason20242025!$D$3:$D$1315, $A6)+SUMIFS(DataRegularSeason20242025!$AB$3:$AB$1315,DataRegularSeason20242025!$B$3:$B$1315, "&lt;=" &amp; EA$1, DataRegularSeason20242025!$E$3:$E$1315, $A6)</f>
        <v>52</v>
      </c>
      <c r="EB6">
        <f>SUMIFS(DataRegularSeason20242025!$AA$3:$AA$1315,DataRegularSeason20242025!$B$3:$B$1315, "&lt;=" &amp; EB$1, DataRegularSeason20242025!$D$3:$D$1315, $A6)+SUMIFS(DataRegularSeason20242025!$AB$3:$AB$1315,DataRegularSeason20242025!$B$3:$B$1315, "&lt;=" &amp; EB$1, DataRegularSeason20242025!$E$3:$E$1315, $A6)</f>
        <v>52</v>
      </c>
      <c r="EC6">
        <f>SUMIFS(DataRegularSeason20242025!$AA$3:$AA$1315,DataRegularSeason20242025!$B$3:$B$1315, "&lt;=" &amp; EC$1, DataRegularSeason20242025!$D$3:$D$1315, $A6)+SUMIFS(DataRegularSeason20242025!$AB$3:$AB$1315,DataRegularSeason20242025!$B$3:$B$1315, "&lt;=" &amp; EC$1, DataRegularSeason20242025!$E$3:$E$1315, $A6)</f>
        <v>52</v>
      </c>
      <c r="ED6">
        <f>SUMIFS(DataRegularSeason20242025!$AA$3:$AA$1315,DataRegularSeason20242025!$B$3:$B$1315, "&lt;=" &amp; ED$1, DataRegularSeason20242025!$D$3:$D$1315, $A6)+SUMIFS(DataRegularSeason20242025!$AB$3:$AB$1315,DataRegularSeason20242025!$B$3:$B$1315, "&lt;=" &amp; ED$1, DataRegularSeason20242025!$E$3:$E$1315, $A6)</f>
        <v>52</v>
      </c>
      <c r="EE6">
        <f>SUMIFS(DataRegularSeason20242025!$AA$3:$AA$1315,DataRegularSeason20242025!$B$3:$B$1315, "&lt;=" &amp; EE$1, DataRegularSeason20242025!$D$3:$D$1315, $A6)+SUMIFS(DataRegularSeason20242025!$AB$3:$AB$1315,DataRegularSeason20242025!$B$3:$B$1315, "&lt;=" &amp; EE$1, DataRegularSeason20242025!$E$3:$E$1315, $A6)</f>
        <v>52</v>
      </c>
      <c r="EF6">
        <f>SUMIFS(DataRegularSeason20242025!$AA$3:$AA$1315,DataRegularSeason20242025!$B$3:$B$1315, "&lt;=" &amp; EF$1, DataRegularSeason20242025!$D$3:$D$1315, $A6)+SUMIFS(DataRegularSeason20242025!$AB$3:$AB$1315,DataRegularSeason20242025!$B$3:$B$1315, "&lt;=" &amp; EF$1, DataRegularSeason20242025!$E$3:$E$1315, $A6)</f>
        <v>52</v>
      </c>
      <c r="EG6">
        <f>SUMIFS(DataRegularSeason20242025!$AA$3:$AA$1315,DataRegularSeason20242025!$B$3:$B$1315, "&lt;=" &amp; EG$1, DataRegularSeason20242025!$D$3:$D$1315, $A6)+SUMIFS(DataRegularSeason20242025!$AB$3:$AB$1315,DataRegularSeason20242025!$B$3:$B$1315, "&lt;=" &amp; EG$1, DataRegularSeason20242025!$E$3:$E$1315, $A6)</f>
        <v>52</v>
      </c>
      <c r="EH6">
        <f>SUMIFS(DataRegularSeason20242025!$AA$3:$AA$1315,DataRegularSeason20242025!$B$3:$B$1315, "&lt;=" &amp; EH$1, DataRegularSeason20242025!$D$3:$D$1315, $A6)+SUMIFS(DataRegularSeason20242025!$AB$3:$AB$1315,DataRegularSeason20242025!$B$3:$B$1315, "&lt;=" &amp; EH$1, DataRegularSeason20242025!$E$3:$E$1315, $A6)</f>
        <v>52</v>
      </c>
      <c r="EI6">
        <f>SUMIFS(DataRegularSeason20242025!$AA$3:$AA$1315,DataRegularSeason20242025!$B$3:$B$1315, "&lt;=" &amp; EI$1, DataRegularSeason20242025!$D$3:$D$1315, $A6)+SUMIFS(DataRegularSeason20242025!$AB$3:$AB$1315,DataRegularSeason20242025!$B$3:$B$1315, "&lt;=" &amp; EI$1, DataRegularSeason20242025!$E$3:$E$1315, $A6)</f>
        <v>52</v>
      </c>
      <c r="EJ6">
        <f>SUMIFS(DataRegularSeason20242025!$AA$3:$AA$1315,DataRegularSeason20242025!$B$3:$B$1315, "&lt;=" &amp; EJ$1, DataRegularSeason20242025!$D$3:$D$1315, $A6)+SUMIFS(DataRegularSeason20242025!$AB$3:$AB$1315,DataRegularSeason20242025!$B$3:$B$1315, "&lt;=" &amp; EJ$1, DataRegularSeason20242025!$E$3:$E$1315, $A6)</f>
        <v>52</v>
      </c>
      <c r="EK6">
        <f>SUMIFS(DataRegularSeason20242025!$AA$3:$AA$1315,DataRegularSeason20242025!$B$3:$B$1315, "&lt;=" &amp; EK$1, DataRegularSeason20242025!$D$3:$D$1315, $A6)+SUMIFS(DataRegularSeason20242025!$AB$3:$AB$1315,DataRegularSeason20242025!$B$3:$B$1315, "&lt;=" &amp; EK$1, DataRegularSeason20242025!$E$3:$E$1315, $A6)</f>
        <v>52</v>
      </c>
      <c r="EL6">
        <f>SUMIFS(DataRegularSeason20242025!$AA$3:$AA$1315,DataRegularSeason20242025!$B$3:$B$1315, "&lt;=" &amp; EL$1, DataRegularSeason20242025!$D$3:$D$1315, $A6)+SUMIFS(DataRegularSeason20242025!$AB$3:$AB$1315,DataRegularSeason20242025!$B$3:$B$1315, "&lt;=" &amp; EL$1, DataRegularSeason20242025!$E$3:$E$1315, $A6)</f>
        <v>52</v>
      </c>
      <c r="EM6">
        <f>SUMIFS(DataRegularSeason20242025!$AA$3:$AA$1315,DataRegularSeason20242025!$B$3:$B$1315, "&lt;=" &amp; EM$1, DataRegularSeason20242025!$D$3:$D$1315, $A6)+SUMIFS(DataRegularSeason20242025!$AB$3:$AB$1315,DataRegularSeason20242025!$B$3:$B$1315, "&lt;=" &amp; EM$1, DataRegularSeason20242025!$E$3:$E$1315, $A6)</f>
        <v>52</v>
      </c>
      <c r="EN6">
        <f>SUMIFS(DataRegularSeason20242025!$AA$3:$AA$1315,DataRegularSeason20242025!$B$3:$B$1315, "&lt;=" &amp; EN$1, DataRegularSeason20242025!$D$3:$D$1315, $A6)+SUMIFS(DataRegularSeason20242025!$AB$3:$AB$1315,DataRegularSeason20242025!$B$3:$B$1315, "&lt;=" &amp; EN$1, DataRegularSeason20242025!$E$3:$E$1315, $A6)</f>
        <v>52</v>
      </c>
      <c r="EO6">
        <f>SUMIFS(DataRegularSeason20242025!$AA$3:$AA$1315,DataRegularSeason20242025!$B$3:$B$1315, "&lt;=" &amp; EO$1, DataRegularSeason20242025!$D$3:$D$1315, $A6)+SUMIFS(DataRegularSeason20242025!$AB$3:$AB$1315,DataRegularSeason20242025!$B$3:$B$1315, "&lt;=" &amp; EO$1, DataRegularSeason20242025!$E$3:$E$1315, $A6)</f>
        <v>52</v>
      </c>
      <c r="EP6">
        <f>SUMIFS(DataRegularSeason20242025!$AA$3:$AA$1315,DataRegularSeason20242025!$B$3:$B$1315, "&lt;=" &amp; EP$1, DataRegularSeason20242025!$D$3:$D$1315, $A6)+SUMIFS(DataRegularSeason20242025!$AB$3:$AB$1315,DataRegularSeason20242025!$B$3:$B$1315, "&lt;=" &amp; EP$1, DataRegularSeason20242025!$E$3:$E$1315, $A6)</f>
        <v>52</v>
      </c>
      <c r="EQ6">
        <f>SUMIFS(DataRegularSeason20242025!$AA$3:$AA$1315,DataRegularSeason20242025!$B$3:$B$1315, "&lt;=" &amp; EQ$1, DataRegularSeason20242025!$D$3:$D$1315, $A6)+SUMIFS(DataRegularSeason20242025!$AB$3:$AB$1315,DataRegularSeason20242025!$B$3:$B$1315, "&lt;=" &amp; EQ$1, DataRegularSeason20242025!$E$3:$E$1315, $A6)</f>
        <v>52</v>
      </c>
      <c r="ER6">
        <f>SUMIFS(DataRegularSeason20242025!$AA$3:$AA$1315,DataRegularSeason20242025!$B$3:$B$1315, "&lt;=" &amp; ER$1, DataRegularSeason20242025!$D$3:$D$1315, $A6)+SUMIFS(DataRegularSeason20242025!$AB$3:$AB$1315,DataRegularSeason20242025!$B$3:$B$1315, "&lt;=" &amp; ER$1, DataRegularSeason20242025!$E$3:$E$1315, $A6)</f>
        <v>52</v>
      </c>
      <c r="ES6">
        <f>SUMIFS(DataRegularSeason20242025!$AA$3:$AA$1315,DataRegularSeason20242025!$B$3:$B$1315, "&lt;=" &amp; ES$1, DataRegularSeason20242025!$D$3:$D$1315, $A6)+SUMIFS(DataRegularSeason20242025!$AB$3:$AB$1315,DataRegularSeason20242025!$B$3:$B$1315, "&lt;=" &amp; ES$1, DataRegularSeason20242025!$E$3:$E$1315, $A6)</f>
        <v>52</v>
      </c>
      <c r="ET6">
        <f>SUMIFS(DataRegularSeason20242025!$AA$3:$AA$1315,DataRegularSeason20242025!$B$3:$B$1315, "&lt;=" &amp; ET$1, DataRegularSeason20242025!$D$3:$D$1315, $A6)+SUMIFS(DataRegularSeason20242025!$AB$3:$AB$1315,DataRegularSeason20242025!$B$3:$B$1315, "&lt;=" &amp; ET$1, DataRegularSeason20242025!$E$3:$E$1315, $A6)</f>
        <v>52</v>
      </c>
      <c r="EU6">
        <f>SUMIFS(DataRegularSeason20242025!$AA$3:$AA$1315,DataRegularSeason20242025!$B$3:$B$1315, "&lt;=" &amp; EU$1, DataRegularSeason20242025!$D$3:$D$1315, $A6)+SUMIFS(DataRegularSeason20242025!$AB$3:$AB$1315,DataRegularSeason20242025!$B$3:$B$1315, "&lt;=" &amp; EU$1, DataRegularSeason20242025!$E$3:$E$1315, $A6)</f>
        <v>52</v>
      </c>
      <c r="EV6">
        <f>SUMIFS(DataRegularSeason20242025!$AA$3:$AA$1315,DataRegularSeason20242025!$B$3:$B$1315, "&lt;=" &amp; EV$1, DataRegularSeason20242025!$D$3:$D$1315, $A6)+SUMIFS(DataRegularSeason20242025!$AB$3:$AB$1315,DataRegularSeason20242025!$B$3:$B$1315, "&lt;=" &amp; EV$1, DataRegularSeason20242025!$E$3:$E$1315, $A6)</f>
        <v>52</v>
      </c>
      <c r="EW6">
        <f>SUMIFS(DataRegularSeason20242025!$AA$3:$AA$1315,DataRegularSeason20242025!$B$3:$B$1315, "&lt;=" &amp; EW$1, DataRegularSeason20242025!$D$3:$D$1315, $A6)+SUMIFS(DataRegularSeason20242025!$AB$3:$AB$1315,DataRegularSeason20242025!$B$3:$B$1315, "&lt;=" &amp; EW$1, DataRegularSeason20242025!$E$3:$E$1315, $A6)</f>
        <v>52</v>
      </c>
      <c r="EX6">
        <f>SUMIFS(DataRegularSeason20242025!$AA$3:$AA$1315,DataRegularSeason20242025!$B$3:$B$1315, "&lt;=" &amp; EX$1, DataRegularSeason20242025!$D$3:$D$1315, $A6)+SUMIFS(DataRegularSeason20242025!$AB$3:$AB$1315,DataRegularSeason20242025!$B$3:$B$1315, "&lt;=" &amp; EX$1, DataRegularSeason20242025!$E$3:$E$1315, $A6)</f>
        <v>52</v>
      </c>
      <c r="EY6">
        <f>SUMIFS(DataRegularSeason20242025!$AA$3:$AA$1315,DataRegularSeason20242025!$B$3:$B$1315, "&lt;=" &amp; EY$1, DataRegularSeason20242025!$D$3:$D$1315, $A6)+SUMIFS(DataRegularSeason20242025!$AB$3:$AB$1315,DataRegularSeason20242025!$B$3:$B$1315, "&lt;=" &amp; EY$1, DataRegularSeason20242025!$E$3:$E$1315, $A6)</f>
        <v>52</v>
      </c>
      <c r="EZ6">
        <f>SUMIFS(DataRegularSeason20242025!$AA$3:$AA$1315,DataRegularSeason20242025!$B$3:$B$1315, "&lt;=" &amp; EZ$1, DataRegularSeason20242025!$D$3:$D$1315, $A6)+SUMIFS(DataRegularSeason20242025!$AB$3:$AB$1315,DataRegularSeason20242025!$B$3:$B$1315, "&lt;=" &amp; EZ$1, DataRegularSeason20242025!$E$3:$E$1315, $A6)</f>
        <v>52</v>
      </c>
      <c r="FA6">
        <f>SUMIFS(DataRegularSeason20242025!$AA$3:$AA$1315,DataRegularSeason20242025!$B$3:$B$1315, "&lt;=" &amp; FA$1, DataRegularSeason20242025!$D$3:$D$1315, $A6)+SUMIFS(DataRegularSeason20242025!$AB$3:$AB$1315,DataRegularSeason20242025!$B$3:$B$1315, "&lt;=" &amp; FA$1, DataRegularSeason20242025!$E$3:$E$1315, $A6)</f>
        <v>52</v>
      </c>
      <c r="FB6">
        <f>SUMIFS(DataRegularSeason20242025!$AA$3:$AA$1315,DataRegularSeason20242025!$B$3:$B$1315, "&lt;=" &amp; FB$1, DataRegularSeason20242025!$D$3:$D$1315, $A6)+SUMIFS(DataRegularSeason20242025!$AB$3:$AB$1315,DataRegularSeason20242025!$B$3:$B$1315, "&lt;=" &amp; FB$1, DataRegularSeason20242025!$E$3:$E$1315, $A6)</f>
        <v>52</v>
      </c>
      <c r="FC6">
        <f>SUMIFS(DataRegularSeason20242025!$AA$3:$AA$1315,DataRegularSeason20242025!$B$3:$B$1315, "&lt;=" &amp; FC$1, DataRegularSeason20242025!$D$3:$D$1315, $A6)+SUMIFS(DataRegularSeason20242025!$AB$3:$AB$1315,DataRegularSeason20242025!$B$3:$B$1315, "&lt;=" &amp; FC$1, DataRegularSeason20242025!$E$3:$E$1315, $A6)</f>
        <v>52</v>
      </c>
      <c r="FD6">
        <f>SUMIFS(DataRegularSeason20242025!$AA$3:$AA$1315,DataRegularSeason20242025!$B$3:$B$1315, "&lt;=" &amp; FD$1, DataRegularSeason20242025!$D$3:$D$1315, $A6)+SUMIFS(DataRegularSeason20242025!$AB$3:$AB$1315,DataRegularSeason20242025!$B$3:$B$1315, "&lt;=" &amp; FD$1, DataRegularSeason20242025!$E$3:$E$1315, $A6)</f>
        <v>52</v>
      </c>
      <c r="FE6">
        <f>SUMIFS(DataRegularSeason20242025!$AA$3:$AA$1315,DataRegularSeason20242025!$B$3:$B$1315, "&lt;=" &amp; FE$1, DataRegularSeason20242025!$D$3:$D$1315, $A6)+SUMIFS(DataRegularSeason20242025!$AB$3:$AB$1315,DataRegularSeason20242025!$B$3:$B$1315, "&lt;=" &amp; FE$1, DataRegularSeason20242025!$E$3:$E$1315, $A6)</f>
        <v>52</v>
      </c>
      <c r="FF6">
        <f>SUMIFS(DataRegularSeason20242025!$AA$3:$AA$1315,DataRegularSeason20242025!$B$3:$B$1315, "&lt;=" &amp; FF$1, DataRegularSeason20242025!$D$3:$D$1315, $A6)+SUMIFS(DataRegularSeason20242025!$AB$3:$AB$1315,DataRegularSeason20242025!$B$3:$B$1315, "&lt;=" &amp; FF$1, DataRegularSeason20242025!$E$3:$E$1315, $A6)</f>
        <v>52</v>
      </c>
      <c r="FG6">
        <f>SUMIFS(DataRegularSeason20242025!$AA$3:$AA$1315,DataRegularSeason20242025!$B$3:$B$1315, "&lt;=" &amp; FG$1, DataRegularSeason20242025!$D$3:$D$1315, $A6)+SUMIFS(DataRegularSeason20242025!$AB$3:$AB$1315,DataRegularSeason20242025!$B$3:$B$1315, "&lt;=" &amp; FG$1, DataRegularSeason20242025!$E$3:$E$1315, $A6)</f>
        <v>52</v>
      </c>
      <c r="FH6">
        <f>SUMIFS(DataRegularSeason20242025!$AA$3:$AA$1315,DataRegularSeason20242025!$B$3:$B$1315, "&lt;=" &amp; FH$1, DataRegularSeason20242025!$D$3:$D$1315, $A6)+SUMIFS(DataRegularSeason20242025!$AB$3:$AB$1315,DataRegularSeason20242025!$B$3:$B$1315, "&lt;=" &amp; FH$1, DataRegularSeason20242025!$E$3:$E$1315, $A6)</f>
        <v>52</v>
      </c>
      <c r="FI6">
        <f>SUMIFS(DataRegularSeason20242025!$AA$3:$AA$1315,DataRegularSeason20242025!$B$3:$B$1315, "&lt;=" &amp; FI$1, DataRegularSeason20242025!$D$3:$D$1315, $A6)+SUMIFS(DataRegularSeason20242025!$AB$3:$AB$1315,DataRegularSeason20242025!$B$3:$B$1315, "&lt;=" &amp; FI$1, DataRegularSeason20242025!$E$3:$E$1315, $A6)</f>
        <v>52</v>
      </c>
      <c r="FJ6">
        <f>SUMIFS(DataRegularSeason20242025!$AA$3:$AA$1315,DataRegularSeason20242025!$B$3:$B$1315, "&lt;=" &amp; FJ$1, DataRegularSeason20242025!$D$3:$D$1315, $A6)+SUMIFS(DataRegularSeason20242025!$AB$3:$AB$1315,DataRegularSeason20242025!$B$3:$B$1315, "&lt;=" &amp; FJ$1, DataRegularSeason20242025!$E$3:$E$1315, $A6)</f>
        <v>52</v>
      </c>
      <c r="FK6">
        <f>SUMIFS(DataRegularSeason20242025!$AA$3:$AA$1315,DataRegularSeason20242025!$B$3:$B$1315, "&lt;=" &amp; FK$1, DataRegularSeason20242025!$D$3:$D$1315, $A6)+SUMIFS(DataRegularSeason20242025!$AB$3:$AB$1315,DataRegularSeason20242025!$B$3:$B$1315, "&lt;=" &amp; FK$1, DataRegularSeason20242025!$E$3:$E$1315, $A6)</f>
        <v>52</v>
      </c>
      <c r="FL6">
        <f>SUMIFS(DataRegularSeason20242025!$AA$3:$AA$1315,DataRegularSeason20242025!$B$3:$B$1315, "&lt;=" &amp; FL$1, DataRegularSeason20242025!$D$3:$D$1315, $A6)+SUMIFS(DataRegularSeason20242025!$AB$3:$AB$1315,DataRegularSeason20242025!$B$3:$B$1315, "&lt;=" &amp; FL$1, DataRegularSeason20242025!$E$3:$E$1315, $A6)</f>
        <v>52</v>
      </c>
      <c r="FM6">
        <f>SUMIFS(DataRegularSeason20242025!$AA$3:$AA$1315,DataRegularSeason20242025!$B$3:$B$1315, "&lt;=" &amp; FM$1, DataRegularSeason20242025!$D$3:$D$1315, $A6)+SUMIFS(DataRegularSeason20242025!$AB$3:$AB$1315,DataRegularSeason20242025!$B$3:$B$1315, "&lt;=" &amp; FM$1, DataRegularSeason20242025!$E$3:$E$1315, $A6)</f>
        <v>52</v>
      </c>
      <c r="FN6">
        <f>SUMIFS(DataRegularSeason20242025!$AA$3:$AA$1315,DataRegularSeason20242025!$B$3:$B$1315, "&lt;=" &amp; FN$1, DataRegularSeason20242025!$D$3:$D$1315, $A6)+SUMIFS(DataRegularSeason20242025!$AB$3:$AB$1315,DataRegularSeason20242025!$B$3:$B$1315, "&lt;=" &amp; FN$1, DataRegularSeason20242025!$E$3:$E$1315, $A6)</f>
        <v>52</v>
      </c>
      <c r="FO6">
        <f>SUMIFS(DataRegularSeason20242025!$AA$3:$AA$1315,DataRegularSeason20242025!$B$3:$B$1315, "&lt;=" &amp; FO$1, DataRegularSeason20242025!$D$3:$D$1315, $A6)+SUMIFS(DataRegularSeason20242025!$AB$3:$AB$1315,DataRegularSeason20242025!$B$3:$B$1315, "&lt;=" &amp; FO$1, DataRegularSeason20242025!$E$3:$E$1315, $A6)</f>
        <v>52</v>
      </c>
      <c r="FP6">
        <f>SUMIFS(DataRegularSeason20242025!$AA$3:$AA$1315,DataRegularSeason20242025!$B$3:$B$1315, "&lt;=" &amp; FP$1, DataRegularSeason20242025!$D$3:$D$1315, $A6)+SUMIFS(DataRegularSeason20242025!$AB$3:$AB$1315,DataRegularSeason20242025!$B$3:$B$1315, "&lt;=" &amp; FP$1, DataRegularSeason20242025!$E$3:$E$1315, $A6)</f>
        <v>52</v>
      </c>
      <c r="FQ6">
        <f>SUMIFS(DataRegularSeason20242025!$AA$3:$AA$1315,DataRegularSeason20242025!$B$3:$B$1315, "&lt;=" &amp; FQ$1, DataRegularSeason20242025!$D$3:$D$1315, $A6)+SUMIFS(DataRegularSeason20242025!$AB$3:$AB$1315,DataRegularSeason20242025!$B$3:$B$1315, "&lt;=" &amp; FQ$1, DataRegularSeason20242025!$E$3:$E$1315, $A6)</f>
        <v>52</v>
      </c>
      <c r="FR6">
        <f>SUMIFS(DataRegularSeason20242025!$AA$3:$AA$1315,DataRegularSeason20242025!$B$3:$B$1315, "&lt;=" &amp; FR$1, DataRegularSeason20242025!$D$3:$D$1315, $A6)+SUMIFS(DataRegularSeason20242025!$AB$3:$AB$1315,DataRegularSeason20242025!$B$3:$B$1315, "&lt;=" &amp; FR$1, DataRegularSeason20242025!$E$3:$E$1315, $A6)</f>
        <v>52</v>
      </c>
      <c r="FS6">
        <f>SUMIFS(DataRegularSeason20242025!$AA$3:$AA$1315,DataRegularSeason20242025!$B$3:$B$1315, "&lt;=" &amp; FS$1, DataRegularSeason20242025!$D$3:$D$1315, $A6)+SUMIFS(DataRegularSeason20242025!$AB$3:$AB$1315,DataRegularSeason20242025!$B$3:$B$1315, "&lt;=" &amp; FS$1, DataRegularSeason20242025!$E$3:$E$1315, $A6)</f>
        <v>52</v>
      </c>
      <c r="FT6">
        <f>SUMIFS(DataRegularSeason20242025!$AA$3:$AA$1315,DataRegularSeason20242025!$B$3:$B$1315, "&lt;=" &amp; FT$1, DataRegularSeason20242025!$D$3:$D$1315, $A6)+SUMIFS(DataRegularSeason20242025!$AB$3:$AB$1315,DataRegularSeason20242025!$B$3:$B$1315, "&lt;=" &amp; FT$1, DataRegularSeason20242025!$E$3:$E$1315, $A6)</f>
        <v>52</v>
      </c>
      <c r="FU6">
        <f>SUMIFS(DataRegularSeason20242025!$AA$3:$AA$1315,DataRegularSeason20242025!$B$3:$B$1315, "&lt;=" &amp; FU$1, DataRegularSeason20242025!$D$3:$D$1315, $A6)+SUMIFS(DataRegularSeason20242025!$AB$3:$AB$1315,DataRegularSeason20242025!$B$3:$B$1315, "&lt;=" &amp; FU$1, DataRegularSeason20242025!$E$3:$E$1315, $A6)</f>
        <v>52</v>
      </c>
      <c r="FV6">
        <f>SUMIFS(DataRegularSeason20242025!$AA$3:$AA$1315,DataRegularSeason20242025!$B$3:$B$1315, "&lt;=" &amp; FV$1, DataRegularSeason20242025!$D$3:$D$1315, $A6)+SUMIFS(DataRegularSeason20242025!$AB$3:$AB$1315,DataRegularSeason20242025!$B$3:$B$1315, "&lt;=" &amp; FV$1, DataRegularSeason20242025!$E$3:$E$1315, $A6)</f>
        <v>52</v>
      </c>
      <c r="FW6">
        <f>SUMIFS(DataRegularSeason20242025!$AA$3:$AA$1315,DataRegularSeason20242025!$B$3:$B$1315, "&lt;=" &amp; FW$1, DataRegularSeason20242025!$D$3:$D$1315, $A6)+SUMIFS(DataRegularSeason20242025!$AB$3:$AB$1315,DataRegularSeason20242025!$B$3:$B$1315, "&lt;=" &amp; FW$1, DataRegularSeason20242025!$E$3:$E$1315, $A6)</f>
        <v>52</v>
      </c>
      <c r="FX6">
        <f>SUMIFS(DataRegularSeason20242025!$AA$3:$AA$1315,DataRegularSeason20242025!$B$3:$B$1315, "&lt;=" &amp; FX$1, DataRegularSeason20242025!$D$3:$D$1315, $A6)+SUMIFS(DataRegularSeason20242025!$AB$3:$AB$1315,DataRegularSeason20242025!$B$3:$B$1315, "&lt;=" &amp; FX$1, DataRegularSeason20242025!$E$3:$E$1315, $A6)</f>
        <v>52</v>
      </c>
      <c r="FY6">
        <f>SUMIFS(DataRegularSeason20242025!$AA$3:$AA$1315,DataRegularSeason20242025!$B$3:$B$1315, "&lt;=" &amp; FY$1, DataRegularSeason20242025!$D$3:$D$1315, $A6)+SUMIFS(DataRegularSeason20242025!$AB$3:$AB$1315,DataRegularSeason20242025!$B$3:$B$1315, "&lt;=" &amp; FY$1, DataRegularSeason20242025!$E$3:$E$1315, $A6)</f>
        <v>52</v>
      </c>
      <c r="FZ6">
        <f>SUMIFS(DataRegularSeason20242025!$AA$3:$AA$1315,DataRegularSeason20242025!$B$3:$B$1315, "&lt;=" &amp; FZ$1, DataRegularSeason20242025!$D$3:$D$1315, $A6)+SUMIFS(DataRegularSeason20242025!$AB$3:$AB$1315,DataRegularSeason20242025!$B$3:$B$1315, "&lt;=" &amp; FZ$1, DataRegularSeason20242025!$E$3:$E$1315, $A6)</f>
        <v>52</v>
      </c>
      <c r="GA6">
        <f>SUMIFS(DataRegularSeason20242025!$AA$3:$AA$1315,DataRegularSeason20242025!$B$3:$B$1315, "&lt;=" &amp; GA$1, DataRegularSeason20242025!$D$3:$D$1315, $A6)+SUMIFS(DataRegularSeason20242025!$AB$3:$AB$1315,DataRegularSeason20242025!$B$3:$B$1315, "&lt;=" &amp; GA$1, DataRegularSeason20242025!$E$3:$E$1315, $A6)</f>
        <v>52</v>
      </c>
      <c r="GB6">
        <f>SUMIFS(DataRegularSeason20242025!$AA$3:$AA$1315,DataRegularSeason20242025!$B$3:$B$1315, "&lt;=" &amp; GB$1, DataRegularSeason20242025!$D$3:$D$1315, $A6)+SUMIFS(DataRegularSeason20242025!$AB$3:$AB$1315,DataRegularSeason20242025!$B$3:$B$1315, "&lt;=" &amp; GB$1, DataRegularSeason20242025!$E$3:$E$1315, $A6)</f>
        <v>52</v>
      </c>
      <c r="GC6">
        <f>SUMIFS(DataRegularSeason20242025!$AA$3:$AA$1315,DataRegularSeason20242025!$B$3:$B$1315, "&lt;=" &amp; GC$1, DataRegularSeason20242025!$D$3:$D$1315, $A6)+SUMIFS(DataRegularSeason20242025!$AB$3:$AB$1315,DataRegularSeason20242025!$B$3:$B$1315, "&lt;=" &amp; GC$1, DataRegularSeason20242025!$E$3:$E$1315, $A6)</f>
        <v>52</v>
      </c>
      <c r="GD6">
        <f>SUMIFS(DataRegularSeason20242025!$AA$3:$AA$1315,DataRegularSeason20242025!$B$3:$B$1315, "&lt;=" &amp; GD$1, DataRegularSeason20242025!$D$3:$D$1315, $A6)+SUMIFS(DataRegularSeason20242025!$AB$3:$AB$1315,DataRegularSeason20242025!$B$3:$B$1315, "&lt;=" &amp; GD$1, DataRegularSeason20242025!$E$3:$E$1315, $A6)</f>
        <v>52</v>
      </c>
      <c r="GE6">
        <f>SUMIFS(DataRegularSeason20242025!$AA$3:$AA$1315,DataRegularSeason20242025!$B$3:$B$1315, "&lt;=" &amp; GE$1, DataRegularSeason20242025!$D$3:$D$1315, $A6)+SUMIFS(DataRegularSeason20242025!$AB$3:$AB$1315,DataRegularSeason20242025!$B$3:$B$1315, "&lt;=" &amp; GE$1, DataRegularSeason20242025!$E$3:$E$1315, $A6)</f>
        <v>52</v>
      </c>
      <c r="GF6">
        <f>SUMIFS(DataRegularSeason20242025!$AA$3:$AA$1315,DataRegularSeason20242025!$B$3:$B$1315, "&lt;=" &amp; GF$1, DataRegularSeason20242025!$D$3:$D$1315, $A6)+SUMIFS(DataRegularSeason20242025!$AB$3:$AB$1315,DataRegularSeason20242025!$B$3:$B$1315, "&lt;=" &amp; GF$1, DataRegularSeason20242025!$E$3:$E$1315, $A6)</f>
        <v>52</v>
      </c>
      <c r="GG6">
        <f>SUMIFS(DataRegularSeason20242025!$AA$3:$AA$1315,DataRegularSeason20242025!$B$3:$B$1315, "&lt;=" &amp; GG$1, DataRegularSeason20242025!$D$3:$D$1315, $A6)+SUMIFS(DataRegularSeason20242025!$AB$3:$AB$1315,DataRegularSeason20242025!$B$3:$B$1315, "&lt;=" &amp; GG$1, DataRegularSeason20242025!$E$3:$E$1315, $A6)</f>
        <v>52</v>
      </c>
      <c r="GH6">
        <f>SUMIFS(DataRegularSeason20242025!$AA$3:$AA$1315,DataRegularSeason20242025!$B$3:$B$1315, "&lt;=" &amp; GH$1, DataRegularSeason20242025!$D$3:$D$1315, $A6)+SUMIFS(DataRegularSeason20242025!$AB$3:$AB$1315,DataRegularSeason20242025!$B$3:$B$1315, "&lt;=" &amp; GH$1, DataRegularSeason20242025!$E$3:$E$1315, $A6)</f>
        <v>52</v>
      </c>
      <c r="GI6">
        <f>SUMIFS(DataRegularSeason20242025!$AA$3:$AA$1315,DataRegularSeason20242025!$B$3:$B$1315, "&lt;=" &amp; GI$1, DataRegularSeason20242025!$D$3:$D$1315, $A6)+SUMIFS(DataRegularSeason20242025!$AB$3:$AB$1315,DataRegularSeason20242025!$B$3:$B$1315, "&lt;=" &amp; GI$1, DataRegularSeason20242025!$E$3:$E$1315, $A6)</f>
        <v>52</v>
      </c>
      <c r="GJ6">
        <f>SUMIFS(DataRegularSeason20242025!$AA$3:$AA$1315,DataRegularSeason20242025!$B$3:$B$1315, "&lt;=" &amp; GJ$1, DataRegularSeason20242025!$D$3:$D$1315, $A6)+SUMIFS(DataRegularSeason20242025!$AB$3:$AB$1315,DataRegularSeason20242025!$B$3:$B$1315, "&lt;=" &amp; GJ$1, DataRegularSeason20242025!$E$3:$E$1315, $A6)</f>
        <v>52</v>
      </c>
      <c r="GK6">
        <f>SUMIFS(DataRegularSeason20242025!$AA$3:$AA$1315,DataRegularSeason20242025!$B$3:$B$1315, "&lt;=" &amp; GK$1, DataRegularSeason20242025!$D$3:$D$1315, $A6)+SUMIFS(DataRegularSeason20242025!$AB$3:$AB$1315,DataRegularSeason20242025!$B$3:$B$1315, "&lt;=" &amp; GK$1, DataRegularSeason20242025!$E$3:$E$1315, $A6)</f>
        <v>52</v>
      </c>
      <c r="GL6">
        <f>SUMIFS(DataRegularSeason20242025!$AA$3:$AA$1315,DataRegularSeason20242025!$B$3:$B$1315, "&lt;=" &amp; GL$1, DataRegularSeason20242025!$D$3:$D$1315, $A6)+SUMIFS(DataRegularSeason20242025!$AB$3:$AB$1315,DataRegularSeason20242025!$B$3:$B$1315, "&lt;=" &amp; GL$1, DataRegularSeason20242025!$E$3:$E$1315, $A6)</f>
        <v>52</v>
      </c>
      <c r="GM6">
        <f>SUMIFS(DataRegularSeason20242025!$AA$3:$AA$1315,DataRegularSeason20242025!$B$3:$B$1315, "&lt;=" &amp; GM$1, DataRegularSeason20242025!$D$3:$D$1315, $A6)+SUMIFS(DataRegularSeason20242025!$AB$3:$AB$1315,DataRegularSeason20242025!$B$3:$B$1315, "&lt;=" &amp; GM$1, DataRegularSeason20242025!$E$3:$E$1315, $A6)</f>
        <v>52</v>
      </c>
      <c r="GN6">
        <f>SUMIFS(DataRegularSeason20242025!$AA$3:$AA$1315,DataRegularSeason20242025!$B$3:$B$1315, "&lt;=" &amp; GN$1, DataRegularSeason20242025!$D$3:$D$1315, $A6)+SUMIFS(DataRegularSeason20242025!$AB$3:$AB$1315,DataRegularSeason20242025!$B$3:$B$1315, "&lt;=" &amp; GN$1, DataRegularSeason20242025!$E$3:$E$1315, $A6)</f>
        <v>52</v>
      </c>
      <c r="GO6">
        <f>SUMIFS(DataRegularSeason20242025!$AA$3:$AA$1315,DataRegularSeason20242025!$B$3:$B$1315, "&lt;=" &amp; GO$1, DataRegularSeason20242025!$D$3:$D$1315, $A6)+SUMIFS(DataRegularSeason20242025!$AB$3:$AB$1315,DataRegularSeason20242025!$B$3:$B$1315, "&lt;=" &amp; GO$1, DataRegularSeason20242025!$E$3:$E$1315, $A6)</f>
        <v>52</v>
      </c>
      <c r="GP6">
        <f>SUMIFS(DataRegularSeason20242025!$AA$3:$AA$1315,DataRegularSeason20242025!$B$3:$B$1315, "&lt;=" &amp; GP$1, DataRegularSeason20242025!$D$3:$D$1315, $A6)+SUMIFS(DataRegularSeason20242025!$AB$3:$AB$1315,DataRegularSeason20242025!$B$3:$B$1315, "&lt;=" &amp; GP$1, DataRegularSeason20242025!$E$3:$E$1315, $A6)</f>
        <v>52</v>
      </c>
      <c r="GQ6">
        <f>SUMIFS(DataRegularSeason20242025!$AA$3:$AA$1315,DataRegularSeason20242025!$B$3:$B$1315, "&lt;=" &amp; GQ$1, DataRegularSeason20242025!$D$3:$D$1315, $A6)+SUMIFS(DataRegularSeason20242025!$AB$3:$AB$1315,DataRegularSeason20242025!$B$3:$B$1315, "&lt;=" &amp; GQ$1, DataRegularSeason20242025!$E$3:$E$1315, $A6)</f>
        <v>52</v>
      </c>
      <c r="GR6">
        <f>SUMIFS(DataRegularSeason20242025!$AA$3:$AA$1315,DataRegularSeason20242025!$B$3:$B$1315, "&lt;=" &amp; GR$1, DataRegularSeason20242025!$D$3:$D$1315, $A6)+SUMIFS(DataRegularSeason20242025!$AB$3:$AB$1315,DataRegularSeason20242025!$B$3:$B$1315, "&lt;=" &amp; GR$1, DataRegularSeason20242025!$E$3:$E$1315, $A6)</f>
        <v>52</v>
      </c>
      <c r="GS6">
        <f>SUMIFS(DataRegularSeason20242025!$AA$3:$AA$1315,DataRegularSeason20242025!$B$3:$B$1315, "&lt;=" &amp; GS$1, DataRegularSeason20242025!$D$3:$D$1315, $A6)+SUMIFS(DataRegularSeason20242025!$AB$3:$AB$1315,DataRegularSeason20242025!$B$3:$B$1315, "&lt;=" &amp; GS$1, DataRegularSeason20242025!$E$3:$E$1315, $A6)</f>
        <v>52</v>
      </c>
      <c r="GT6">
        <f>SUMIFS(DataRegularSeason20242025!$AA$3:$AA$1315,DataRegularSeason20242025!$B$3:$B$1315, "&lt;=" &amp; GT$1, DataRegularSeason20242025!$D$3:$D$1315, $A6)+SUMIFS(DataRegularSeason20242025!$AB$3:$AB$1315,DataRegularSeason20242025!$B$3:$B$1315, "&lt;=" &amp; GT$1, DataRegularSeason20242025!$E$3:$E$1315, $A6)</f>
        <v>52</v>
      </c>
      <c r="GU6">
        <f>SUMIFS(DataRegularSeason20242025!$AA$3:$AA$1315,DataRegularSeason20242025!$B$3:$B$1315, "&lt;=" &amp; GU$1, DataRegularSeason20242025!$D$3:$D$1315, $A6)+SUMIFS(DataRegularSeason20242025!$AB$3:$AB$1315,DataRegularSeason20242025!$B$3:$B$1315, "&lt;=" &amp; GU$1, DataRegularSeason20242025!$E$3:$E$1315, $A6)</f>
        <v>52</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41</v>
      </c>
      <c r="CV7">
        <f>SUMIFS(DataRegularSeason20242025!$AA$3:$AA$1315,DataRegularSeason20242025!$B$3:$B$1315, "&lt;=" &amp; CV$1, DataRegularSeason20242025!$D$3:$D$1315, $A7)+SUMIFS(DataRegularSeason20242025!$AB$3:$AB$1315,DataRegularSeason20242025!$B$3:$B$1315, "&lt;=" &amp; CV$1, DataRegularSeason20242025!$E$3:$E$1315, $A7)</f>
        <v>41</v>
      </c>
      <c r="CW7">
        <f>SUMIFS(DataRegularSeason20242025!$AA$3:$AA$1315,DataRegularSeason20242025!$B$3:$B$1315, "&lt;=" &amp; CW$1, DataRegularSeason20242025!$D$3:$D$1315, $A7)+SUMIFS(DataRegularSeason20242025!$AB$3:$AB$1315,DataRegularSeason20242025!$B$3:$B$1315, "&lt;=" &amp; CW$1, DataRegularSeason20242025!$E$3:$E$1315, $A7)</f>
        <v>41</v>
      </c>
      <c r="CX7">
        <f>SUMIFS(DataRegularSeason20242025!$AA$3:$AA$1315,DataRegularSeason20242025!$B$3:$B$1315, "&lt;=" &amp; CX$1, DataRegularSeason20242025!$D$3:$D$1315, $A7)+SUMIFS(DataRegularSeason20242025!$AB$3:$AB$1315,DataRegularSeason20242025!$B$3:$B$1315, "&lt;=" &amp; CX$1, DataRegularSeason20242025!$E$3:$E$1315, $A7)</f>
        <v>41</v>
      </c>
      <c r="CY7">
        <f>SUMIFS(DataRegularSeason20242025!$AA$3:$AA$1315,DataRegularSeason20242025!$B$3:$B$1315, "&lt;=" &amp; CY$1, DataRegularSeason20242025!$D$3:$D$1315, $A7)+SUMIFS(DataRegularSeason20242025!$AB$3:$AB$1315,DataRegularSeason20242025!$B$3:$B$1315, "&lt;=" &amp; CY$1, DataRegularSeason20242025!$E$3:$E$1315, $A7)</f>
        <v>43</v>
      </c>
      <c r="CZ7">
        <f>SUMIFS(DataRegularSeason20242025!$AA$3:$AA$1315,DataRegularSeason20242025!$B$3:$B$1315, "&lt;=" &amp; CZ$1, DataRegularSeason20242025!$D$3:$D$1315, $A7)+SUMIFS(DataRegularSeason20242025!$AB$3:$AB$1315,DataRegularSeason20242025!$B$3:$B$1315, "&lt;=" &amp; CZ$1, DataRegularSeason20242025!$E$3:$E$1315, $A7)</f>
        <v>44</v>
      </c>
      <c r="DA7">
        <f>SUMIFS(DataRegularSeason20242025!$AA$3:$AA$1315,DataRegularSeason20242025!$B$3:$B$1315, "&lt;=" &amp; DA$1, DataRegularSeason20242025!$D$3:$D$1315, $A7)+SUMIFS(DataRegularSeason20242025!$AB$3:$AB$1315,DataRegularSeason20242025!$B$3:$B$1315, "&lt;=" &amp; DA$1, DataRegularSeason20242025!$E$3:$E$1315, $A7)</f>
        <v>44</v>
      </c>
      <c r="DB7">
        <f>SUMIFS(DataRegularSeason20242025!$AA$3:$AA$1315,DataRegularSeason20242025!$B$3:$B$1315, "&lt;=" &amp; DB$1, DataRegularSeason20242025!$D$3:$D$1315, $A7)+SUMIFS(DataRegularSeason20242025!$AB$3:$AB$1315,DataRegularSeason20242025!$B$3:$B$1315, "&lt;=" &amp; DB$1, DataRegularSeason20242025!$E$3:$E$1315, $A7)</f>
        <v>44</v>
      </c>
      <c r="DC7">
        <f>SUMIFS(DataRegularSeason20242025!$AA$3:$AA$1315,DataRegularSeason20242025!$B$3:$B$1315, "&lt;=" &amp; DC$1, DataRegularSeason20242025!$D$3:$D$1315, $A7)+SUMIFS(DataRegularSeason20242025!$AB$3:$AB$1315,DataRegularSeason20242025!$B$3:$B$1315, "&lt;=" &amp; DC$1, DataRegularSeason20242025!$E$3:$E$1315, $A7)</f>
        <v>46</v>
      </c>
      <c r="DD7">
        <f>SUMIFS(DataRegularSeason20242025!$AA$3:$AA$1315,DataRegularSeason20242025!$B$3:$B$1315, "&lt;=" &amp; DD$1, DataRegularSeason20242025!$D$3:$D$1315, $A7)+SUMIFS(DataRegularSeason20242025!$AB$3:$AB$1315,DataRegularSeason20242025!$B$3:$B$1315, "&lt;=" &amp; DD$1, DataRegularSeason20242025!$E$3:$E$1315, $A7)</f>
        <v>46</v>
      </c>
      <c r="DE7">
        <f>SUMIFS(DataRegularSeason20242025!$AA$3:$AA$1315,DataRegularSeason20242025!$B$3:$B$1315, "&lt;=" &amp; DE$1, DataRegularSeason20242025!$D$3:$D$1315, $A7)+SUMIFS(DataRegularSeason20242025!$AB$3:$AB$1315,DataRegularSeason20242025!$B$3:$B$1315, "&lt;=" &amp; DE$1, DataRegularSeason20242025!$E$3:$E$1315, $A7)</f>
        <v>48</v>
      </c>
      <c r="DF7">
        <f>SUMIFS(DataRegularSeason20242025!$AA$3:$AA$1315,DataRegularSeason20242025!$B$3:$B$1315, "&lt;=" &amp; DF$1, DataRegularSeason20242025!$D$3:$D$1315, $A7)+SUMIFS(DataRegularSeason20242025!$AB$3:$AB$1315,DataRegularSeason20242025!$B$3:$B$1315, "&lt;=" &amp; DF$1, DataRegularSeason20242025!$E$3:$E$1315, $A7)</f>
        <v>48</v>
      </c>
      <c r="DG7">
        <f>SUMIFS(DataRegularSeason20242025!$AA$3:$AA$1315,DataRegularSeason20242025!$B$3:$B$1315, "&lt;=" &amp; DG$1, DataRegularSeason20242025!$D$3:$D$1315, $A7)+SUMIFS(DataRegularSeason20242025!$AB$3:$AB$1315,DataRegularSeason20242025!$B$3:$B$1315, "&lt;=" &amp; DG$1, DataRegularSeason20242025!$E$3:$E$1315, $A7)</f>
        <v>48</v>
      </c>
      <c r="DH7">
        <f>SUMIFS(DataRegularSeason20242025!$AA$3:$AA$1315,DataRegularSeason20242025!$B$3:$B$1315, "&lt;=" &amp; DH$1, DataRegularSeason20242025!$D$3:$D$1315, $A7)+SUMIFS(DataRegularSeason20242025!$AB$3:$AB$1315,DataRegularSeason20242025!$B$3:$B$1315, "&lt;=" &amp; DH$1, DataRegularSeason20242025!$E$3:$E$1315, $A7)</f>
        <v>50</v>
      </c>
      <c r="DI7">
        <f>SUMIFS(DataRegularSeason20242025!$AA$3:$AA$1315,DataRegularSeason20242025!$B$3:$B$1315, "&lt;=" &amp; DI$1, DataRegularSeason20242025!$D$3:$D$1315, $A7)+SUMIFS(DataRegularSeason20242025!$AB$3:$AB$1315,DataRegularSeason20242025!$B$3:$B$1315, "&lt;=" &amp; DI$1, DataRegularSeason20242025!$E$3:$E$1315, $A7)</f>
        <v>50</v>
      </c>
      <c r="DJ7">
        <f>SUMIFS(DataRegularSeason20242025!$AA$3:$AA$1315,DataRegularSeason20242025!$B$3:$B$1315, "&lt;=" &amp; DJ$1, DataRegularSeason20242025!$D$3:$D$1315, $A7)+SUMIFS(DataRegularSeason20242025!$AB$3:$AB$1315,DataRegularSeason20242025!$B$3:$B$1315, "&lt;=" &amp; DJ$1, DataRegularSeason20242025!$E$3:$E$1315, $A7)</f>
        <v>52</v>
      </c>
      <c r="DK7">
        <f>SUMIFS(DataRegularSeason20242025!$AA$3:$AA$1315,DataRegularSeason20242025!$B$3:$B$1315, "&lt;=" &amp; DK$1, DataRegularSeason20242025!$D$3:$D$1315, $A7)+SUMIFS(DataRegularSeason20242025!$AB$3:$AB$1315,DataRegularSeason20242025!$B$3:$B$1315, "&lt;=" &amp; DK$1, DataRegularSeason20242025!$E$3:$E$1315, $A7)</f>
        <v>52</v>
      </c>
      <c r="DL7">
        <f>SUMIFS(DataRegularSeason20242025!$AA$3:$AA$1315,DataRegularSeason20242025!$B$3:$B$1315, "&lt;=" &amp; DL$1, DataRegularSeason20242025!$D$3:$D$1315, $A7)+SUMIFS(DataRegularSeason20242025!$AB$3:$AB$1315,DataRegularSeason20242025!$B$3:$B$1315, "&lt;=" &amp; DL$1, DataRegularSeason20242025!$E$3:$E$1315, $A7)</f>
        <v>52</v>
      </c>
      <c r="DM7">
        <f>SUMIFS(DataRegularSeason20242025!$AA$3:$AA$1315,DataRegularSeason20242025!$B$3:$B$1315, "&lt;=" &amp; DM$1, DataRegularSeason20242025!$D$3:$D$1315, $A7)+SUMIFS(DataRegularSeason20242025!$AB$3:$AB$1315,DataRegularSeason20242025!$B$3:$B$1315, "&lt;=" &amp; DM$1, DataRegularSeason20242025!$E$3:$E$1315, $A7)</f>
        <v>52</v>
      </c>
      <c r="DN7">
        <f>SUMIFS(DataRegularSeason20242025!$AA$3:$AA$1315,DataRegularSeason20242025!$B$3:$B$1315, "&lt;=" &amp; DN$1, DataRegularSeason20242025!$D$3:$D$1315, $A7)+SUMIFS(DataRegularSeason20242025!$AB$3:$AB$1315,DataRegularSeason20242025!$B$3:$B$1315, "&lt;=" &amp; DN$1, DataRegularSeason20242025!$E$3:$E$1315, $A7)</f>
        <v>52</v>
      </c>
      <c r="DO7">
        <f>SUMIFS(DataRegularSeason20242025!$AA$3:$AA$1315,DataRegularSeason20242025!$B$3:$B$1315, "&lt;=" &amp; DO$1, DataRegularSeason20242025!$D$3:$D$1315, $A7)+SUMIFS(DataRegularSeason20242025!$AB$3:$AB$1315,DataRegularSeason20242025!$B$3:$B$1315, "&lt;=" &amp; DO$1, DataRegularSeason20242025!$E$3:$E$1315, $A7)</f>
        <v>52</v>
      </c>
      <c r="DP7">
        <f>SUMIFS(DataRegularSeason20242025!$AA$3:$AA$1315,DataRegularSeason20242025!$B$3:$B$1315, "&lt;=" &amp; DP$1, DataRegularSeason20242025!$D$3:$D$1315, $A7)+SUMIFS(DataRegularSeason20242025!$AB$3:$AB$1315,DataRegularSeason20242025!$B$3:$B$1315, "&lt;=" &amp; DP$1, DataRegularSeason20242025!$E$3:$E$1315, $A7)</f>
        <v>52</v>
      </c>
      <c r="DQ7">
        <f>SUMIFS(DataRegularSeason20242025!$AA$3:$AA$1315,DataRegularSeason20242025!$B$3:$B$1315, "&lt;=" &amp; DQ$1, DataRegularSeason20242025!$D$3:$D$1315, $A7)+SUMIFS(DataRegularSeason20242025!$AB$3:$AB$1315,DataRegularSeason20242025!$B$3:$B$1315, "&lt;=" &amp; DQ$1, DataRegularSeason20242025!$E$3:$E$1315, $A7)</f>
        <v>52</v>
      </c>
      <c r="DR7">
        <f>SUMIFS(DataRegularSeason20242025!$AA$3:$AA$1315,DataRegularSeason20242025!$B$3:$B$1315, "&lt;=" &amp; DR$1, DataRegularSeason20242025!$D$3:$D$1315, $A7)+SUMIFS(DataRegularSeason20242025!$AB$3:$AB$1315,DataRegularSeason20242025!$B$3:$B$1315, "&lt;=" &amp; DR$1, DataRegularSeason20242025!$E$3:$E$1315, $A7)</f>
        <v>52</v>
      </c>
      <c r="DS7">
        <f>SUMIFS(DataRegularSeason20242025!$AA$3:$AA$1315,DataRegularSeason20242025!$B$3:$B$1315, "&lt;=" &amp; DS$1, DataRegularSeason20242025!$D$3:$D$1315, $A7)+SUMIFS(DataRegularSeason20242025!$AB$3:$AB$1315,DataRegularSeason20242025!$B$3:$B$1315, "&lt;=" &amp; DS$1, DataRegularSeason20242025!$E$3:$E$1315, $A7)</f>
        <v>52</v>
      </c>
      <c r="DT7">
        <f>SUMIFS(DataRegularSeason20242025!$AA$3:$AA$1315,DataRegularSeason20242025!$B$3:$B$1315, "&lt;=" &amp; DT$1, DataRegularSeason20242025!$D$3:$D$1315, $A7)+SUMIFS(DataRegularSeason20242025!$AB$3:$AB$1315,DataRegularSeason20242025!$B$3:$B$1315, "&lt;=" &amp; DT$1, DataRegularSeason20242025!$E$3:$E$1315, $A7)</f>
        <v>52</v>
      </c>
      <c r="DU7">
        <f>SUMIFS(DataRegularSeason20242025!$AA$3:$AA$1315,DataRegularSeason20242025!$B$3:$B$1315, "&lt;=" &amp; DU$1, DataRegularSeason20242025!$D$3:$D$1315, $A7)+SUMIFS(DataRegularSeason20242025!$AB$3:$AB$1315,DataRegularSeason20242025!$B$3:$B$1315, "&lt;=" &amp; DU$1, DataRegularSeason20242025!$E$3:$E$1315, $A7)</f>
        <v>52</v>
      </c>
      <c r="DV7">
        <f>SUMIFS(DataRegularSeason20242025!$AA$3:$AA$1315,DataRegularSeason20242025!$B$3:$B$1315, "&lt;=" &amp; DV$1, DataRegularSeason20242025!$D$3:$D$1315, $A7)+SUMIFS(DataRegularSeason20242025!$AB$3:$AB$1315,DataRegularSeason20242025!$B$3:$B$1315, "&lt;=" &amp; DV$1, DataRegularSeason20242025!$E$3:$E$1315, $A7)</f>
        <v>52</v>
      </c>
      <c r="DW7">
        <f>SUMIFS(DataRegularSeason20242025!$AA$3:$AA$1315,DataRegularSeason20242025!$B$3:$B$1315, "&lt;=" &amp; DW$1, DataRegularSeason20242025!$D$3:$D$1315, $A7)+SUMIFS(DataRegularSeason20242025!$AB$3:$AB$1315,DataRegularSeason20242025!$B$3:$B$1315, "&lt;=" &amp; DW$1, DataRegularSeason20242025!$E$3:$E$1315, $A7)</f>
        <v>52</v>
      </c>
      <c r="DX7">
        <f>SUMIFS(DataRegularSeason20242025!$AA$3:$AA$1315,DataRegularSeason20242025!$B$3:$B$1315, "&lt;=" &amp; DX$1, DataRegularSeason20242025!$D$3:$D$1315, $A7)+SUMIFS(DataRegularSeason20242025!$AB$3:$AB$1315,DataRegularSeason20242025!$B$3:$B$1315, "&lt;=" &amp; DX$1, DataRegularSeason20242025!$E$3:$E$1315, $A7)</f>
        <v>52</v>
      </c>
      <c r="DY7">
        <f>SUMIFS(DataRegularSeason20242025!$AA$3:$AA$1315,DataRegularSeason20242025!$B$3:$B$1315, "&lt;=" &amp; DY$1, DataRegularSeason20242025!$D$3:$D$1315, $A7)+SUMIFS(DataRegularSeason20242025!$AB$3:$AB$1315,DataRegularSeason20242025!$B$3:$B$1315, "&lt;=" &amp; DY$1, DataRegularSeason20242025!$E$3:$E$1315, $A7)</f>
        <v>52</v>
      </c>
      <c r="DZ7">
        <f>SUMIFS(DataRegularSeason20242025!$AA$3:$AA$1315,DataRegularSeason20242025!$B$3:$B$1315, "&lt;=" &amp; DZ$1, DataRegularSeason20242025!$D$3:$D$1315, $A7)+SUMIFS(DataRegularSeason20242025!$AB$3:$AB$1315,DataRegularSeason20242025!$B$3:$B$1315, "&lt;=" &amp; DZ$1, DataRegularSeason20242025!$E$3:$E$1315, $A7)</f>
        <v>52</v>
      </c>
      <c r="EA7">
        <f>SUMIFS(DataRegularSeason20242025!$AA$3:$AA$1315,DataRegularSeason20242025!$B$3:$B$1315, "&lt;=" &amp; EA$1, DataRegularSeason20242025!$D$3:$D$1315, $A7)+SUMIFS(DataRegularSeason20242025!$AB$3:$AB$1315,DataRegularSeason20242025!$B$3:$B$1315, "&lt;=" &amp; EA$1, DataRegularSeason20242025!$E$3:$E$1315, $A7)</f>
        <v>52</v>
      </c>
      <c r="EB7">
        <f>SUMIFS(DataRegularSeason20242025!$AA$3:$AA$1315,DataRegularSeason20242025!$B$3:$B$1315, "&lt;=" &amp; EB$1, DataRegularSeason20242025!$D$3:$D$1315, $A7)+SUMIFS(DataRegularSeason20242025!$AB$3:$AB$1315,DataRegularSeason20242025!$B$3:$B$1315, "&lt;=" &amp; EB$1, DataRegularSeason20242025!$E$3:$E$1315, $A7)</f>
        <v>52</v>
      </c>
      <c r="EC7">
        <f>SUMIFS(DataRegularSeason20242025!$AA$3:$AA$1315,DataRegularSeason20242025!$B$3:$B$1315, "&lt;=" &amp; EC$1, DataRegularSeason20242025!$D$3:$D$1315, $A7)+SUMIFS(DataRegularSeason20242025!$AB$3:$AB$1315,DataRegularSeason20242025!$B$3:$B$1315, "&lt;=" &amp; EC$1, DataRegularSeason20242025!$E$3:$E$1315, $A7)</f>
        <v>52</v>
      </c>
      <c r="ED7">
        <f>SUMIFS(DataRegularSeason20242025!$AA$3:$AA$1315,DataRegularSeason20242025!$B$3:$B$1315, "&lt;=" &amp; ED$1, DataRegularSeason20242025!$D$3:$D$1315, $A7)+SUMIFS(DataRegularSeason20242025!$AB$3:$AB$1315,DataRegularSeason20242025!$B$3:$B$1315, "&lt;=" &amp; ED$1, DataRegularSeason20242025!$E$3:$E$1315, $A7)</f>
        <v>52</v>
      </c>
      <c r="EE7">
        <f>SUMIFS(DataRegularSeason20242025!$AA$3:$AA$1315,DataRegularSeason20242025!$B$3:$B$1315, "&lt;=" &amp; EE$1, DataRegularSeason20242025!$D$3:$D$1315, $A7)+SUMIFS(DataRegularSeason20242025!$AB$3:$AB$1315,DataRegularSeason20242025!$B$3:$B$1315, "&lt;=" &amp; EE$1, DataRegularSeason20242025!$E$3:$E$1315, $A7)</f>
        <v>52</v>
      </c>
      <c r="EF7">
        <f>SUMIFS(DataRegularSeason20242025!$AA$3:$AA$1315,DataRegularSeason20242025!$B$3:$B$1315, "&lt;=" &amp; EF$1, DataRegularSeason20242025!$D$3:$D$1315, $A7)+SUMIFS(DataRegularSeason20242025!$AB$3:$AB$1315,DataRegularSeason20242025!$B$3:$B$1315, "&lt;=" &amp; EF$1, DataRegularSeason20242025!$E$3:$E$1315, $A7)</f>
        <v>52</v>
      </c>
      <c r="EG7">
        <f>SUMIFS(DataRegularSeason20242025!$AA$3:$AA$1315,DataRegularSeason20242025!$B$3:$B$1315, "&lt;=" &amp; EG$1, DataRegularSeason20242025!$D$3:$D$1315, $A7)+SUMIFS(DataRegularSeason20242025!$AB$3:$AB$1315,DataRegularSeason20242025!$B$3:$B$1315, "&lt;=" &amp; EG$1, DataRegularSeason20242025!$E$3:$E$1315, $A7)</f>
        <v>52</v>
      </c>
      <c r="EH7">
        <f>SUMIFS(DataRegularSeason20242025!$AA$3:$AA$1315,DataRegularSeason20242025!$B$3:$B$1315, "&lt;=" &amp; EH$1, DataRegularSeason20242025!$D$3:$D$1315, $A7)+SUMIFS(DataRegularSeason20242025!$AB$3:$AB$1315,DataRegularSeason20242025!$B$3:$B$1315, "&lt;=" &amp; EH$1, DataRegularSeason20242025!$E$3:$E$1315, $A7)</f>
        <v>52</v>
      </c>
      <c r="EI7">
        <f>SUMIFS(DataRegularSeason20242025!$AA$3:$AA$1315,DataRegularSeason20242025!$B$3:$B$1315, "&lt;=" &amp; EI$1, DataRegularSeason20242025!$D$3:$D$1315, $A7)+SUMIFS(DataRegularSeason20242025!$AB$3:$AB$1315,DataRegularSeason20242025!$B$3:$B$1315, "&lt;=" &amp; EI$1, DataRegularSeason20242025!$E$3:$E$1315, $A7)</f>
        <v>52</v>
      </c>
      <c r="EJ7">
        <f>SUMIFS(DataRegularSeason20242025!$AA$3:$AA$1315,DataRegularSeason20242025!$B$3:$B$1315, "&lt;=" &amp; EJ$1, DataRegularSeason20242025!$D$3:$D$1315, $A7)+SUMIFS(DataRegularSeason20242025!$AB$3:$AB$1315,DataRegularSeason20242025!$B$3:$B$1315, "&lt;=" &amp; EJ$1, DataRegularSeason20242025!$E$3:$E$1315, $A7)</f>
        <v>52</v>
      </c>
      <c r="EK7">
        <f>SUMIFS(DataRegularSeason20242025!$AA$3:$AA$1315,DataRegularSeason20242025!$B$3:$B$1315, "&lt;=" &amp; EK$1, DataRegularSeason20242025!$D$3:$D$1315, $A7)+SUMIFS(DataRegularSeason20242025!$AB$3:$AB$1315,DataRegularSeason20242025!$B$3:$B$1315, "&lt;=" &amp; EK$1, DataRegularSeason20242025!$E$3:$E$1315, $A7)</f>
        <v>52</v>
      </c>
      <c r="EL7">
        <f>SUMIFS(DataRegularSeason20242025!$AA$3:$AA$1315,DataRegularSeason20242025!$B$3:$B$1315, "&lt;=" &amp; EL$1, DataRegularSeason20242025!$D$3:$D$1315, $A7)+SUMIFS(DataRegularSeason20242025!$AB$3:$AB$1315,DataRegularSeason20242025!$B$3:$B$1315, "&lt;=" &amp; EL$1, DataRegularSeason20242025!$E$3:$E$1315, $A7)</f>
        <v>52</v>
      </c>
      <c r="EM7">
        <f>SUMIFS(DataRegularSeason20242025!$AA$3:$AA$1315,DataRegularSeason20242025!$B$3:$B$1315, "&lt;=" &amp; EM$1, DataRegularSeason20242025!$D$3:$D$1315, $A7)+SUMIFS(DataRegularSeason20242025!$AB$3:$AB$1315,DataRegularSeason20242025!$B$3:$B$1315, "&lt;=" &amp; EM$1, DataRegularSeason20242025!$E$3:$E$1315, $A7)</f>
        <v>52</v>
      </c>
      <c r="EN7">
        <f>SUMIFS(DataRegularSeason20242025!$AA$3:$AA$1315,DataRegularSeason20242025!$B$3:$B$1315, "&lt;=" &amp; EN$1, DataRegularSeason20242025!$D$3:$D$1315, $A7)+SUMIFS(DataRegularSeason20242025!$AB$3:$AB$1315,DataRegularSeason20242025!$B$3:$B$1315, "&lt;=" &amp; EN$1, DataRegularSeason20242025!$E$3:$E$1315, $A7)</f>
        <v>52</v>
      </c>
      <c r="EO7">
        <f>SUMIFS(DataRegularSeason20242025!$AA$3:$AA$1315,DataRegularSeason20242025!$B$3:$B$1315, "&lt;=" &amp; EO$1, DataRegularSeason20242025!$D$3:$D$1315, $A7)+SUMIFS(DataRegularSeason20242025!$AB$3:$AB$1315,DataRegularSeason20242025!$B$3:$B$1315, "&lt;=" &amp; EO$1, DataRegularSeason20242025!$E$3:$E$1315, $A7)</f>
        <v>52</v>
      </c>
      <c r="EP7">
        <f>SUMIFS(DataRegularSeason20242025!$AA$3:$AA$1315,DataRegularSeason20242025!$B$3:$B$1315, "&lt;=" &amp; EP$1, DataRegularSeason20242025!$D$3:$D$1315, $A7)+SUMIFS(DataRegularSeason20242025!$AB$3:$AB$1315,DataRegularSeason20242025!$B$3:$B$1315, "&lt;=" &amp; EP$1, DataRegularSeason20242025!$E$3:$E$1315, $A7)</f>
        <v>52</v>
      </c>
      <c r="EQ7">
        <f>SUMIFS(DataRegularSeason20242025!$AA$3:$AA$1315,DataRegularSeason20242025!$B$3:$B$1315, "&lt;=" &amp; EQ$1, DataRegularSeason20242025!$D$3:$D$1315, $A7)+SUMIFS(DataRegularSeason20242025!$AB$3:$AB$1315,DataRegularSeason20242025!$B$3:$B$1315, "&lt;=" &amp; EQ$1, DataRegularSeason20242025!$E$3:$E$1315, $A7)</f>
        <v>52</v>
      </c>
      <c r="ER7">
        <f>SUMIFS(DataRegularSeason20242025!$AA$3:$AA$1315,DataRegularSeason20242025!$B$3:$B$1315, "&lt;=" &amp; ER$1, DataRegularSeason20242025!$D$3:$D$1315, $A7)+SUMIFS(DataRegularSeason20242025!$AB$3:$AB$1315,DataRegularSeason20242025!$B$3:$B$1315, "&lt;=" &amp; ER$1, DataRegularSeason20242025!$E$3:$E$1315, $A7)</f>
        <v>52</v>
      </c>
      <c r="ES7">
        <f>SUMIFS(DataRegularSeason20242025!$AA$3:$AA$1315,DataRegularSeason20242025!$B$3:$B$1315, "&lt;=" &amp; ES$1, DataRegularSeason20242025!$D$3:$D$1315, $A7)+SUMIFS(DataRegularSeason20242025!$AB$3:$AB$1315,DataRegularSeason20242025!$B$3:$B$1315, "&lt;=" &amp; ES$1, DataRegularSeason20242025!$E$3:$E$1315, $A7)</f>
        <v>52</v>
      </c>
      <c r="ET7">
        <f>SUMIFS(DataRegularSeason20242025!$AA$3:$AA$1315,DataRegularSeason20242025!$B$3:$B$1315, "&lt;=" &amp; ET$1, DataRegularSeason20242025!$D$3:$D$1315, $A7)+SUMIFS(DataRegularSeason20242025!$AB$3:$AB$1315,DataRegularSeason20242025!$B$3:$B$1315, "&lt;=" &amp; ET$1, DataRegularSeason20242025!$E$3:$E$1315, $A7)</f>
        <v>52</v>
      </c>
      <c r="EU7">
        <f>SUMIFS(DataRegularSeason20242025!$AA$3:$AA$1315,DataRegularSeason20242025!$B$3:$B$1315, "&lt;=" &amp; EU$1, DataRegularSeason20242025!$D$3:$D$1315, $A7)+SUMIFS(DataRegularSeason20242025!$AB$3:$AB$1315,DataRegularSeason20242025!$B$3:$B$1315, "&lt;=" &amp; EU$1, DataRegularSeason20242025!$E$3:$E$1315, $A7)</f>
        <v>52</v>
      </c>
      <c r="EV7">
        <f>SUMIFS(DataRegularSeason20242025!$AA$3:$AA$1315,DataRegularSeason20242025!$B$3:$B$1315, "&lt;=" &amp; EV$1, DataRegularSeason20242025!$D$3:$D$1315, $A7)+SUMIFS(DataRegularSeason20242025!$AB$3:$AB$1315,DataRegularSeason20242025!$B$3:$B$1315, "&lt;=" &amp; EV$1, DataRegularSeason20242025!$E$3:$E$1315, $A7)</f>
        <v>52</v>
      </c>
      <c r="EW7">
        <f>SUMIFS(DataRegularSeason20242025!$AA$3:$AA$1315,DataRegularSeason20242025!$B$3:$B$1315, "&lt;=" &amp; EW$1, DataRegularSeason20242025!$D$3:$D$1315, $A7)+SUMIFS(DataRegularSeason20242025!$AB$3:$AB$1315,DataRegularSeason20242025!$B$3:$B$1315, "&lt;=" &amp; EW$1, DataRegularSeason20242025!$E$3:$E$1315, $A7)</f>
        <v>52</v>
      </c>
      <c r="EX7">
        <f>SUMIFS(DataRegularSeason20242025!$AA$3:$AA$1315,DataRegularSeason20242025!$B$3:$B$1315, "&lt;=" &amp; EX$1, DataRegularSeason20242025!$D$3:$D$1315, $A7)+SUMIFS(DataRegularSeason20242025!$AB$3:$AB$1315,DataRegularSeason20242025!$B$3:$B$1315, "&lt;=" &amp; EX$1, DataRegularSeason20242025!$E$3:$E$1315, $A7)</f>
        <v>52</v>
      </c>
      <c r="EY7">
        <f>SUMIFS(DataRegularSeason20242025!$AA$3:$AA$1315,DataRegularSeason20242025!$B$3:$B$1315, "&lt;=" &amp; EY$1, DataRegularSeason20242025!$D$3:$D$1315, $A7)+SUMIFS(DataRegularSeason20242025!$AB$3:$AB$1315,DataRegularSeason20242025!$B$3:$B$1315, "&lt;=" &amp; EY$1, DataRegularSeason20242025!$E$3:$E$1315, $A7)</f>
        <v>52</v>
      </c>
      <c r="EZ7">
        <f>SUMIFS(DataRegularSeason20242025!$AA$3:$AA$1315,DataRegularSeason20242025!$B$3:$B$1315, "&lt;=" &amp; EZ$1, DataRegularSeason20242025!$D$3:$D$1315, $A7)+SUMIFS(DataRegularSeason20242025!$AB$3:$AB$1315,DataRegularSeason20242025!$B$3:$B$1315, "&lt;=" &amp; EZ$1, DataRegularSeason20242025!$E$3:$E$1315, $A7)</f>
        <v>52</v>
      </c>
      <c r="FA7">
        <f>SUMIFS(DataRegularSeason20242025!$AA$3:$AA$1315,DataRegularSeason20242025!$B$3:$B$1315, "&lt;=" &amp; FA$1, DataRegularSeason20242025!$D$3:$D$1315, $A7)+SUMIFS(DataRegularSeason20242025!$AB$3:$AB$1315,DataRegularSeason20242025!$B$3:$B$1315, "&lt;=" &amp; FA$1, DataRegularSeason20242025!$E$3:$E$1315, $A7)</f>
        <v>52</v>
      </c>
      <c r="FB7">
        <f>SUMIFS(DataRegularSeason20242025!$AA$3:$AA$1315,DataRegularSeason20242025!$B$3:$B$1315, "&lt;=" &amp; FB$1, DataRegularSeason20242025!$D$3:$D$1315, $A7)+SUMIFS(DataRegularSeason20242025!$AB$3:$AB$1315,DataRegularSeason20242025!$B$3:$B$1315, "&lt;=" &amp; FB$1, DataRegularSeason20242025!$E$3:$E$1315, $A7)</f>
        <v>52</v>
      </c>
      <c r="FC7">
        <f>SUMIFS(DataRegularSeason20242025!$AA$3:$AA$1315,DataRegularSeason20242025!$B$3:$B$1315, "&lt;=" &amp; FC$1, DataRegularSeason20242025!$D$3:$D$1315, $A7)+SUMIFS(DataRegularSeason20242025!$AB$3:$AB$1315,DataRegularSeason20242025!$B$3:$B$1315, "&lt;=" &amp; FC$1, DataRegularSeason20242025!$E$3:$E$1315, $A7)</f>
        <v>52</v>
      </c>
      <c r="FD7">
        <f>SUMIFS(DataRegularSeason20242025!$AA$3:$AA$1315,DataRegularSeason20242025!$B$3:$B$1315, "&lt;=" &amp; FD$1, DataRegularSeason20242025!$D$3:$D$1315, $A7)+SUMIFS(DataRegularSeason20242025!$AB$3:$AB$1315,DataRegularSeason20242025!$B$3:$B$1315, "&lt;=" &amp; FD$1, DataRegularSeason20242025!$E$3:$E$1315, $A7)</f>
        <v>52</v>
      </c>
      <c r="FE7">
        <f>SUMIFS(DataRegularSeason20242025!$AA$3:$AA$1315,DataRegularSeason20242025!$B$3:$B$1315, "&lt;=" &amp; FE$1, DataRegularSeason20242025!$D$3:$D$1315, $A7)+SUMIFS(DataRegularSeason20242025!$AB$3:$AB$1315,DataRegularSeason20242025!$B$3:$B$1315, "&lt;=" &amp; FE$1, DataRegularSeason20242025!$E$3:$E$1315, $A7)</f>
        <v>52</v>
      </c>
      <c r="FF7">
        <f>SUMIFS(DataRegularSeason20242025!$AA$3:$AA$1315,DataRegularSeason20242025!$B$3:$B$1315, "&lt;=" &amp; FF$1, DataRegularSeason20242025!$D$3:$D$1315, $A7)+SUMIFS(DataRegularSeason20242025!$AB$3:$AB$1315,DataRegularSeason20242025!$B$3:$B$1315, "&lt;=" &amp; FF$1, DataRegularSeason20242025!$E$3:$E$1315, $A7)</f>
        <v>52</v>
      </c>
      <c r="FG7">
        <f>SUMIFS(DataRegularSeason20242025!$AA$3:$AA$1315,DataRegularSeason20242025!$B$3:$B$1315, "&lt;=" &amp; FG$1, DataRegularSeason20242025!$D$3:$D$1315, $A7)+SUMIFS(DataRegularSeason20242025!$AB$3:$AB$1315,DataRegularSeason20242025!$B$3:$B$1315, "&lt;=" &amp; FG$1, DataRegularSeason20242025!$E$3:$E$1315, $A7)</f>
        <v>52</v>
      </c>
      <c r="FH7">
        <f>SUMIFS(DataRegularSeason20242025!$AA$3:$AA$1315,DataRegularSeason20242025!$B$3:$B$1315, "&lt;=" &amp; FH$1, DataRegularSeason20242025!$D$3:$D$1315, $A7)+SUMIFS(DataRegularSeason20242025!$AB$3:$AB$1315,DataRegularSeason20242025!$B$3:$B$1315, "&lt;=" &amp; FH$1, DataRegularSeason20242025!$E$3:$E$1315, $A7)</f>
        <v>52</v>
      </c>
      <c r="FI7">
        <f>SUMIFS(DataRegularSeason20242025!$AA$3:$AA$1315,DataRegularSeason20242025!$B$3:$B$1315, "&lt;=" &amp; FI$1, DataRegularSeason20242025!$D$3:$D$1315, $A7)+SUMIFS(DataRegularSeason20242025!$AB$3:$AB$1315,DataRegularSeason20242025!$B$3:$B$1315, "&lt;=" &amp; FI$1, DataRegularSeason20242025!$E$3:$E$1315, $A7)</f>
        <v>52</v>
      </c>
      <c r="FJ7">
        <f>SUMIFS(DataRegularSeason20242025!$AA$3:$AA$1315,DataRegularSeason20242025!$B$3:$B$1315, "&lt;=" &amp; FJ$1, DataRegularSeason20242025!$D$3:$D$1315, $A7)+SUMIFS(DataRegularSeason20242025!$AB$3:$AB$1315,DataRegularSeason20242025!$B$3:$B$1315, "&lt;=" &amp; FJ$1, DataRegularSeason20242025!$E$3:$E$1315, $A7)</f>
        <v>52</v>
      </c>
      <c r="FK7">
        <f>SUMIFS(DataRegularSeason20242025!$AA$3:$AA$1315,DataRegularSeason20242025!$B$3:$B$1315, "&lt;=" &amp; FK$1, DataRegularSeason20242025!$D$3:$D$1315, $A7)+SUMIFS(DataRegularSeason20242025!$AB$3:$AB$1315,DataRegularSeason20242025!$B$3:$B$1315, "&lt;=" &amp; FK$1, DataRegularSeason20242025!$E$3:$E$1315, $A7)</f>
        <v>52</v>
      </c>
      <c r="FL7">
        <f>SUMIFS(DataRegularSeason20242025!$AA$3:$AA$1315,DataRegularSeason20242025!$B$3:$B$1315, "&lt;=" &amp; FL$1, DataRegularSeason20242025!$D$3:$D$1315, $A7)+SUMIFS(DataRegularSeason20242025!$AB$3:$AB$1315,DataRegularSeason20242025!$B$3:$B$1315, "&lt;=" &amp; FL$1, DataRegularSeason20242025!$E$3:$E$1315, $A7)</f>
        <v>52</v>
      </c>
      <c r="FM7">
        <f>SUMIFS(DataRegularSeason20242025!$AA$3:$AA$1315,DataRegularSeason20242025!$B$3:$B$1315, "&lt;=" &amp; FM$1, DataRegularSeason20242025!$D$3:$D$1315, $A7)+SUMIFS(DataRegularSeason20242025!$AB$3:$AB$1315,DataRegularSeason20242025!$B$3:$B$1315, "&lt;=" &amp; FM$1, DataRegularSeason20242025!$E$3:$E$1315, $A7)</f>
        <v>52</v>
      </c>
      <c r="FN7">
        <f>SUMIFS(DataRegularSeason20242025!$AA$3:$AA$1315,DataRegularSeason20242025!$B$3:$B$1315, "&lt;=" &amp; FN$1, DataRegularSeason20242025!$D$3:$D$1315, $A7)+SUMIFS(DataRegularSeason20242025!$AB$3:$AB$1315,DataRegularSeason20242025!$B$3:$B$1315, "&lt;=" &amp; FN$1, DataRegularSeason20242025!$E$3:$E$1315, $A7)</f>
        <v>52</v>
      </c>
      <c r="FO7">
        <f>SUMIFS(DataRegularSeason20242025!$AA$3:$AA$1315,DataRegularSeason20242025!$B$3:$B$1315, "&lt;=" &amp; FO$1, DataRegularSeason20242025!$D$3:$D$1315, $A7)+SUMIFS(DataRegularSeason20242025!$AB$3:$AB$1315,DataRegularSeason20242025!$B$3:$B$1315, "&lt;=" &amp; FO$1, DataRegularSeason20242025!$E$3:$E$1315, $A7)</f>
        <v>52</v>
      </c>
      <c r="FP7">
        <f>SUMIFS(DataRegularSeason20242025!$AA$3:$AA$1315,DataRegularSeason20242025!$B$3:$B$1315, "&lt;=" &amp; FP$1, DataRegularSeason20242025!$D$3:$D$1315, $A7)+SUMIFS(DataRegularSeason20242025!$AB$3:$AB$1315,DataRegularSeason20242025!$B$3:$B$1315, "&lt;=" &amp; FP$1, DataRegularSeason20242025!$E$3:$E$1315, $A7)</f>
        <v>52</v>
      </c>
      <c r="FQ7">
        <f>SUMIFS(DataRegularSeason20242025!$AA$3:$AA$1315,DataRegularSeason20242025!$B$3:$B$1315, "&lt;=" &amp; FQ$1, DataRegularSeason20242025!$D$3:$D$1315, $A7)+SUMIFS(DataRegularSeason20242025!$AB$3:$AB$1315,DataRegularSeason20242025!$B$3:$B$1315, "&lt;=" &amp; FQ$1, DataRegularSeason20242025!$E$3:$E$1315, $A7)</f>
        <v>52</v>
      </c>
      <c r="FR7">
        <f>SUMIFS(DataRegularSeason20242025!$AA$3:$AA$1315,DataRegularSeason20242025!$B$3:$B$1315, "&lt;=" &amp; FR$1, DataRegularSeason20242025!$D$3:$D$1315, $A7)+SUMIFS(DataRegularSeason20242025!$AB$3:$AB$1315,DataRegularSeason20242025!$B$3:$B$1315, "&lt;=" &amp; FR$1, DataRegularSeason20242025!$E$3:$E$1315, $A7)</f>
        <v>52</v>
      </c>
      <c r="FS7">
        <f>SUMIFS(DataRegularSeason20242025!$AA$3:$AA$1315,DataRegularSeason20242025!$B$3:$B$1315, "&lt;=" &amp; FS$1, DataRegularSeason20242025!$D$3:$D$1315, $A7)+SUMIFS(DataRegularSeason20242025!$AB$3:$AB$1315,DataRegularSeason20242025!$B$3:$B$1315, "&lt;=" &amp; FS$1, DataRegularSeason20242025!$E$3:$E$1315, $A7)</f>
        <v>52</v>
      </c>
      <c r="FT7">
        <f>SUMIFS(DataRegularSeason20242025!$AA$3:$AA$1315,DataRegularSeason20242025!$B$3:$B$1315, "&lt;=" &amp; FT$1, DataRegularSeason20242025!$D$3:$D$1315, $A7)+SUMIFS(DataRegularSeason20242025!$AB$3:$AB$1315,DataRegularSeason20242025!$B$3:$B$1315, "&lt;=" &amp; FT$1, DataRegularSeason20242025!$E$3:$E$1315, $A7)</f>
        <v>52</v>
      </c>
      <c r="FU7">
        <f>SUMIFS(DataRegularSeason20242025!$AA$3:$AA$1315,DataRegularSeason20242025!$B$3:$B$1315, "&lt;=" &amp; FU$1, DataRegularSeason20242025!$D$3:$D$1315, $A7)+SUMIFS(DataRegularSeason20242025!$AB$3:$AB$1315,DataRegularSeason20242025!$B$3:$B$1315, "&lt;=" &amp; FU$1, DataRegularSeason20242025!$E$3:$E$1315, $A7)</f>
        <v>52</v>
      </c>
      <c r="FV7">
        <f>SUMIFS(DataRegularSeason20242025!$AA$3:$AA$1315,DataRegularSeason20242025!$B$3:$B$1315, "&lt;=" &amp; FV$1, DataRegularSeason20242025!$D$3:$D$1315, $A7)+SUMIFS(DataRegularSeason20242025!$AB$3:$AB$1315,DataRegularSeason20242025!$B$3:$B$1315, "&lt;=" &amp; FV$1, DataRegularSeason20242025!$E$3:$E$1315, $A7)</f>
        <v>52</v>
      </c>
      <c r="FW7">
        <f>SUMIFS(DataRegularSeason20242025!$AA$3:$AA$1315,DataRegularSeason20242025!$B$3:$B$1315, "&lt;=" &amp; FW$1, DataRegularSeason20242025!$D$3:$D$1315, $A7)+SUMIFS(DataRegularSeason20242025!$AB$3:$AB$1315,DataRegularSeason20242025!$B$3:$B$1315, "&lt;=" &amp; FW$1, DataRegularSeason20242025!$E$3:$E$1315, $A7)</f>
        <v>52</v>
      </c>
      <c r="FX7">
        <f>SUMIFS(DataRegularSeason20242025!$AA$3:$AA$1315,DataRegularSeason20242025!$B$3:$B$1315, "&lt;=" &amp; FX$1, DataRegularSeason20242025!$D$3:$D$1315, $A7)+SUMIFS(DataRegularSeason20242025!$AB$3:$AB$1315,DataRegularSeason20242025!$B$3:$B$1315, "&lt;=" &amp; FX$1, DataRegularSeason20242025!$E$3:$E$1315, $A7)</f>
        <v>52</v>
      </c>
      <c r="FY7">
        <f>SUMIFS(DataRegularSeason20242025!$AA$3:$AA$1315,DataRegularSeason20242025!$B$3:$B$1315, "&lt;=" &amp; FY$1, DataRegularSeason20242025!$D$3:$D$1315, $A7)+SUMIFS(DataRegularSeason20242025!$AB$3:$AB$1315,DataRegularSeason20242025!$B$3:$B$1315, "&lt;=" &amp; FY$1, DataRegularSeason20242025!$E$3:$E$1315, $A7)</f>
        <v>52</v>
      </c>
      <c r="FZ7">
        <f>SUMIFS(DataRegularSeason20242025!$AA$3:$AA$1315,DataRegularSeason20242025!$B$3:$B$1315, "&lt;=" &amp; FZ$1, DataRegularSeason20242025!$D$3:$D$1315, $A7)+SUMIFS(DataRegularSeason20242025!$AB$3:$AB$1315,DataRegularSeason20242025!$B$3:$B$1315, "&lt;=" &amp; FZ$1, DataRegularSeason20242025!$E$3:$E$1315, $A7)</f>
        <v>52</v>
      </c>
      <c r="GA7">
        <f>SUMIFS(DataRegularSeason20242025!$AA$3:$AA$1315,DataRegularSeason20242025!$B$3:$B$1315, "&lt;=" &amp; GA$1, DataRegularSeason20242025!$D$3:$D$1315, $A7)+SUMIFS(DataRegularSeason20242025!$AB$3:$AB$1315,DataRegularSeason20242025!$B$3:$B$1315, "&lt;=" &amp; GA$1, DataRegularSeason20242025!$E$3:$E$1315, $A7)</f>
        <v>52</v>
      </c>
      <c r="GB7">
        <f>SUMIFS(DataRegularSeason20242025!$AA$3:$AA$1315,DataRegularSeason20242025!$B$3:$B$1315, "&lt;=" &amp; GB$1, DataRegularSeason20242025!$D$3:$D$1315, $A7)+SUMIFS(DataRegularSeason20242025!$AB$3:$AB$1315,DataRegularSeason20242025!$B$3:$B$1315, "&lt;=" &amp; GB$1, DataRegularSeason20242025!$E$3:$E$1315, $A7)</f>
        <v>52</v>
      </c>
      <c r="GC7">
        <f>SUMIFS(DataRegularSeason20242025!$AA$3:$AA$1315,DataRegularSeason20242025!$B$3:$B$1315, "&lt;=" &amp; GC$1, DataRegularSeason20242025!$D$3:$D$1315, $A7)+SUMIFS(DataRegularSeason20242025!$AB$3:$AB$1315,DataRegularSeason20242025!$B$3:$B$1315, "&lt;=" &amp; GC$1, DataRegularSeason20242025!$E$3:$E$1315, $A7)</f>
        <v>52</v>
      </c>
      <c r="GD7">
        <f>SUMIFS(DataRegularSeason20242025!$AA$3:$AA$1315,DataRegularSeason20242025!$B$3:$B$1315, "&lt;=" &amp; GD$1, DataRegularSeason20242025!$D$3:$D$1315, $A7)+SUMIFS(DataRegularSeason20242025!$AB$3:$AB$1315,DataRegularSeason20242025!$B$3:$B$1315, "&lt;=" &amp; GD$1, DataRegularSeason20242025!$E$3:$E$1315, $A7)</f>
        <v>52</v>
      </c>
      <c r="GE7">
        <f>SUMIFS(DataRegularSeason20242025!$AA$3:$AA$1315,DataRegularSeason20242025!$B$3:$B$1315, "&lt;=" &amp; GE$1, DataRegularSeason20242025!$D$3:$D$1315, $A7)+SUMIFS(DataRegularSeason20242025!$AB$3:$AB$1315,DataRegularSeason20242025!$B$3:$B$1315, "&lt;=" &amp; GE$1, DataRegularSeason20242025!$E$3:$E$1315, $A7)</f>
        <v>52</v>
      </c>
      <c r="GF7">
        <f>SUMIFS(DataRegularSeason20242025!$AA$3:$AA$1315,DataRegularSeason20242025!$B$3:$B$1315, "&lt;=" &amp; GF$1, DataRegularSeason20242025!$D$3:$D$1315, $A7)+SUMIFS(DataRegularSeason20242025!$AB$3:$AB$1315,DataRegularSeason20242025!$B$3:$B$1315, "&lt;=" &amp; GF$1, DataRegularSeason20242025!$E$3:$E$1315, $A7)</f>
        <v>52</v>
      </c>
      <c r="GG7">
        <f>SUMIFS(DataRegularSeason20242025!$AA$3:$AA$1315,DataRegularSeason20242025!$B$3:$B$1315, "&lt;=" &amp; GG$1, DataRegularSeason20242025!$D$3:$D$1315, $A7)+SUMIFS(DataRegularSeason20242025!$AB$3:$AB$1315,DataRegularSeason20242025!$B$3:$B$1315, "&lt;=" &amp; GG$1, DataRegularSeason20242025!$E$3:$E$1315, $A7)</f>
        <v>52</v>
      </c>
      <c r="GH7">
        <f>SUMIFS(DataRegularSeason20242025!$AA$3:$AA$1315,DataRegularSeason20242025!$B$3:$B$1315, "&lt;=" &amp; GH$1, DataRegularSeason20242025!$D$3:$D$1315, $A7)+SUMIFS(DataRegularSeason20242025!$AB$3:$AB$1315,DataRegularSeason20242025!$B$3:$B$1315, "&lt;=" &amp; GH$1, DataRegularSeason20242025!$E$3:$E$1315, $A7)</f>
        <v>52</v>
      </c>
      <c r="GI7">
        <f>SUMIFS(DataRegularSeason20242025!$AA$3:$AA$1315,DataRegularSeason20242025!$B$3:$B$1315, "&lt;=" &amp; GI$1, DataRegularSeason20242025!$D$3:$D$1315, $A7)+SUMIFS(DataRegularSeason20242025!$AB$3:$AB$1315,DataRegularSeason20242025!$B$3:$B$1315, "&lt;=" &amp; GI$1, DataRegularSeason20242025!$E$3:$E$1315, $A7)</f>
        <v>52</v>
      </c>
      <c r="GJ7">
        <f>SUMIFS(DataRegularSeason20242025!$AA$3:$AA$1315,DataRegularSeason20242025!$B$3:$B$1315, "&lt;=" &amp; GJ$1, DataRegularSeason20242025!$D$3:$D$1315, $A7)+SUMIFS(DataRegularSeason20242025!$AB$3:$AB$1315,DataRegularSeason20242025!$B$3:$B$1315, "&lt;=" &amp; GJ$1, DataRegularSeason20242025!$E$3:$E$1315, $A7)</f>
        <v>52</v>
      </c>
      <c r="GK7">
        <f>SUMIFS(DataRegularSeason20242025!$AA$3:$AA$1315,DataRegularSeason20242025!$B$3:$B$1315, "&lt;=" &amp; GK$1, DataRegularSeason20242025!$D$3:$D$1315, $A7)+SUMIFS(DataRegularSeason20242025!$AB$3:$AB$1315,DataRegularSeason20242025!$B$3:$B$1315, "&lt;=" &amp; GK$1, DataRegularSeason20242025!$E$3:$E$1315, $A7)</f>
        <v>52</v>
      </c>
      <c r="GL7">
        <f>SUMIFS(DataRegularSeason20242025!$AA$3:$AA$1315,DataRegularSeason20242025!$B$3:$B$1315, "&lt;=" &amp; GL$1, DataRegularSeason20242025!$D$3:$D$1315, $A7)+SUMIFS(DataRegularSeason20242025!$AB$3:$AB$1315,DataRegularSeason20242025!$B$3:$B$1315, "&lt;=" &amp; GL$1, DataRegularSeason20242025!$E$3:$E$1315, $A7)</f>
        <v>52</v>
      </c>
      <c r="GM7">
        <f>SUMIFS(DataRegularSeason20242025!$AA$3:$AA$1315,DataRegularSeason20242025!$B$3:$B$1315, "&lt;=" &amp; GM$1, DataRegularSeason20242025!$D$3:$D$1315, $A7)+SUMIFS(DataRegularSeason20242025!$AB$3:$AB$1315,DataRegularSeason20242025!$B$3:$B$1315, "&lt;=" &amp; GM$1, DataRegularSeason20242025!$E$3:$E$1315, $A7)</f>
        <v>52</v>
      </c>
      <c r="GN7">
        <f>SUMIFS(DataRegularSeason20242025!$AA$3:$AA$1315,DataRegularSeason20242025!$B$3:$B$1315, "&lt;=" &amp; GN$1, DataRegularSeason20242025!$D$3:$D$1315, $A7)+SUMIFS(DataRegularSeason20242025!$AB$3:$AB$1315,DataRegularSeason20242025!$B$3:$B$1315, "&lt;=" &amp; GN$1, DataRegularSeason20242025!$E$3:$E$1315, $A7)</f>
        <v>52</v>
      </c>
      <c r="GO7">
        <f>SUMIFS(DataRegularSeason20242025!$AA$3:$AA$1315,DataRegularSeason20242025!$B$3:$B$1315, "&lt;=" &amp; GO$1, DataRegularSeason20242025!$D$3:$D$1315, $A7)+SUMIFS(DataRegularSeason20242025!$AB$3:$AB$1315,DataRegularSeason20242025!$B$3:$B$1315, "&lt;=" &amp; GO$1, DataRegularSeason20242025!$E$3:$E$1315, $A7)</f>
        <v>52</v>
      </c>
      <c r="GP7">
        <f>SUMIFS(DataRegularSeason20242025!$AA$3:$AA$1315,DataRegularSeason20242025!$B$3:$B$1315, "&lt;=" &amp; GP$1, DataRegularSeason20242025!$D$3:$D$1315, $A7)+SUMIFS(DataRegularSeason20242025!$AB$3:$AB$1315,DataRegularSeason20242025!$B$3:$B$1315, "&lt;=" &amp; GP$1, DataRegularSeason20242025!$E$3:$E$1315, $A7)</f>
        <v>52</v>
      </c>
      <c r="GQ7">
        <f>SUMIFS(DataRegularSeason20242025!$AA$3:$AA$1315,DataRegularSeason20242025!$B$3:$B$1315, "&lt;=" &amp; GQ$1, DataRegularSeason20242025!$D$3:$D$1315, $A7)+SUMIFS(DataRegularSeason20242025!$AB$3:$AB$1315,DataRegularSeason20242025!$B$3:$B$1315, "&lt;=" &amp; GQ$1, DataRegularSeason20242025!$E$3:$E$1315, $A7)</f>
        <v>52</v>
      </c>
      <c r="GR7">
        <f>SUMIFS(DataRegularSeason20242025!$AA$3:$AA$1315,DataRegularSeason20242025!$B$3:$B$1315, "&lt;=" &amp; GR$1, DataRegularSeason20242025!$D$3:$D$1315, $A7)+SUMIFS(DataRegularSeason20242025!$AB$3:$AB$1315,DataRegularSeason20242025!$B$3:$B$1315, "&lt;=" &amp; GR$1, DataRegularSeason20242025!$E$3:$E$1315, $A7)</f>
        <v>52</v>
      </c>
      <c r="GS7">
        <f>SUMIFS(DataRegularSeason20242025!$AA$3:$AA$1315,DataRegularSeason20242025!$B$3:$B$1315, "&lt;=" &amp; GS$1, DataRegularSeason20242025!$D$3:$D$1315, $A7)+SUMIFS(DataRegularSeason20242025!$AB$3:$AB$1315,DataRegularSeason20242025!$B$3:$B$1315, "&lt;=" &amp; GS$1, DataRegularSeason20242025!$E$3:$E$1315, $A7)</f>
        <v>52</v>
      </c>
      <c r="GT7">
        <f>SUMIFS(DataRegularSeason20242025!$AA$3:$AA$1315,DataRegularSeason20242025!$B$3:$B$1315, "&lt;=" &amp; GT$1, DataRegularSeason20242025!$D$3:$D$1315, $A7)+SUMIFS(DataRegularSeason20242025!$AB$3:$AB$1315,DataRegularSeason20242025!$B$3:$B$1315, "&lt;=" &amp; GT$1, DataRegularSeason20242025!$E$3:$E$1315, $A7)</f>
        <v>52</v>
      </c>
      <c r="GU7">
        <f>SUMIFS(DataRegularSeason20242025!$AA$3:$AA$1315,DataRegularSeason20242025!$B$3:$B$1315, "&lt;=" &amp; GU$1, DataRegularSeason20242025!$D$3:$D$1315, $A7)+SUMIFS(DataRegularSeason20242025!$AB$3:$AB$1315,DataRegularSeason20242025!$B$3:$B$1315, "&lt;=" &amp; GU$1, DataRegularSeason20242025!$E$3:$E$1315, $A7)</f>
        <v>52</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46</v>
      </c>
      <c r="DF8">
        <f>SUMIFS(DataRegularSeason20242025!$AA$3:$AA$1315,DataRegularSeason20242025!$B$3:$B$1315, "&lt;=" &amp; DF$1, DataRegularSeason20242025!$D$3:$D$1315, $A8)+SUMIFS(DataRegularSeason20242025!$AB$3:$AB$1315,DataRegularSeason20242025!$B$3:$B$1315, "&lt;=" &amp; DF$1, DataRegularSeason20242025!$E$3:$E$1315, $A8)</f>
        <v>46</v>
      </c>
      <c r="DG8">
        <f>SUMIFS(DataRegularSeason20242025!$AA$3:$AA$1315,DataRegularSeason20242025!$B$3:$B$1315, "&lt;=" &amp; DG$1, DataRegularSeason20242025!$D$3:$D$1315, $A8)+SUMIFS(DataRegularSeason20242025!$AB$3:$AB$1315,DataRegularSeason20242025!$B$3:$B$1315, "&lt;=" &amp; DG$1, DataRegularSeason20242025!$E$3:$E$1315, $A8)</f>
        <v>46</v>
      </c>
      <c r="DH8">
        <f>SUMIFS(DataRegularSeason20242025!$AA$3:$AA$1315,DataRegularSeason20242025!$B$3:$B$1315, "&lt;=" &amp; DH$1, DataRegularSeason20242025!$D$3:$D$1315, $A8)+SUMIFS(DataRegularSeason20242025!$AB$3:$AB$1315,DataRegularSeason20242025!$B$3:$B$1315, "&lt;=" &amp; DH$1, DataRegularSeason20242025!$E$3:$E$1315, $A8)</f>
        <v>46</v>
      </c>
      <c r="DI8">
        <f>SUMIFS(DataRegularSeason20242025!$AA$3:$AA$1315,DataRegularSeason20242025!$B$3:$B$1315, "&lt;=" &amp; DI$1, DataRegularSeason20242025!$D$3:$D$1315, $A8)+SUMIFS(DataRegularSeason20242025!$AB$3:$AB$1315,DataRegularSeason20242025!$B$3:$B$1315, "&lt;=" &amp; DI$1, DataRegularSeason20242025!$E$3:$E$1315, $A8)</f>
        <v>46</v>
      </c>
      <c r="DJ8">
        <f>SUMIFS(DataRegularSeason20242025!$AA$3:$AA$1315,DataRegularSeason20242025!$B$3:$B$1315, "&lt;=" &amp; DJ$1, DataRegularSeason20242025!$D$3:$D$1315, $A8)+SUMIFS(DataRegularSeason20242025!$AB$3:$AB$1315,DataRegularSeason20242025!$B$3:$B$1315, "&lt;=" &amp; DJ$1, DataRegularSeason20242025!$E$3:$E$1315, $A8)</f>
        <v>47</v>
      </c>
      <c r="DK8">
        <f>SUMIFS(DataRegularSeason20242025!$AA$3:$AA$1315,DataRegularSeason20242025!$B$3:$B$1315, "&lt;=" &amp; DK$1, DataRegularSeason20242025!$D$3:$D$1315, $A8)+SUMIFS(DataRegularSeason20242025!$AB$3:$AB$1315,DataRegularSeason20242025!$B$3:$B$1315, "&lt;=" &amp; DK$1, DataRegularSeason20242025!$E$3:$E$1315, $A8)</f>
        <v>47</v>
      </c>
      <c r="DL8">
        <f>SUMIFS(DataRegularSeason20242025!$AA$3:$AA$1315,DataRegularSeason20242025!$B$3:$B$1315, "&lt;=" &amp; DL$1, DataRegularSeason20242025!$D$3:$D$1315, $A8)+SUMIFS(DataRegularSeason20242025!$AB$3:$AB$1315,DataRegularSeason20242025!$B$3:$B$1315, "&lt;=" &amp; DL$1, DataRegularSeason20242025!$E$3:$E$1315, $A8)</f>
        <v>47</v>
      </c>
      <c r="DM8">
        <f>SUMIFS(DataRegularSeason20242025!$AA$3:$AA$1315,DataRegularSeason20242025!$B$3:$B$1315, "&lt;=" &amp; DM$1, DataRegularSeason20242025!$D$3:$D$1315, $A8)+SUMIFS(DataRegularSeason20242025!$AB$3:$AB$1315,DataRegularSeason20242025!$B$3:$B$1315, "&lt;=" &amp; DM$1, DataRegularSeason20242025!$E$3:$E$1315, $A8)</f>
        <v>47</v>
      </c>
      <c r="DN8">
        <f>SUMIFS(DataRegularSeason20242025!$AA$3:$AA$1315,DataRegularSeason20242025!$B$3:$B$1315, "&lt;=" &amp; DN$1, DataRegularSeason20242025!$D$3:$D$1315, $A8)+SUMIFS(DataRegularSeason20242025!$AB$3:$AB$1315,DataRegularSeason20242025!$B$3:$B$1315, "&lt;=" &amp; DN$1, DataRegularSeason20242025!$E$3:$E$1315, $A8)</f>
        <v>47</v>
      </c>
      <c r="DO8">
        <f>SUMIFS(DataRegularSeason20242025!$AA$3:$AA$1315,DataRegularSeason20242025!$B$3:$B$1315, "&lt;=" &amp; DO$1, DataRegularSeason20242025!$D$3:$D$1315, $A8)+SUMIFS(DataRegularSeason20242025!$AB$3:$AB$1315,DataRegularSeason20242025!$B$3:$B$1315, "&lt;=" &amp; DO$1, DataRegularSeason20242025!$E$3:$E$1315, $A8)</f>
        <v>47</v>
      </c>
      <c r="DP8">
        <f>SUMIFS(DataRegularSeason20242025!$AA$3:$AA$1315,DataRegularSeason20242025!$B$3:$B$1315, "&lt;=" &amp; DP$1, DataRegularSeason20242025!$D$3:$D$1315, $A8)+SUMIFS(DataRegularSeason20242025!$AB$3:$AB$1315,DataRegularSeason20242025!$B$3:$B$1315, "&lt;=" &amp; DP$1, DataRegularSeason20242025!$E$3:$E$1315, $A8)</f>
        <v>47</v>
      </c>
      <c r="DQ8">
        <f>SUMIFS(DataRegularSeason20242025!$AA$3:$AA$1315,DataRegularSeason20242025!$B$3:$B$1315, "&lt;=" &amp; DQ$1, DataRegularSeason20242025!$D$3:$D$1315, $A8)+SUMIFS(DataRegularSeason20242025!$AB$3:$AB$1315,DataRegularSeason20242025!$B$3:$B$1315, "&lt;=" &amp; DQ$1, DataRegularSeason20242025!$E$3:$E$1315, $A8)</f>
        <v>47</v>
      </c>
      <c r="DR8">
        <f>SUMIFS(DataRegularSeason20242025!$AA$3:$AA$1315,DataRegularSeason20242025!$B$3:$B$1315, "&lt;=" &amp; DR$1, DataRegularSeason20242025!$D$3:$D$1315, $A8)+SUMIFS(DataRegularSeason20242025!$AB$3:$AB$1315,DataRegularSeason20242025!$B$3:$B$1315, "&lt;=" &amp; DR$1, DataRegularSeason20242025!$E$3:$E$1315, $A8)</f>
        <v>47</v>
      </c>
      <c r="DS8">
        <f>SUMIFS(DataRegularSeason20242025!$AA$3:$AA$1315,DataRegularSeason20242025!$B$3:$B$1315, "&lt;=" &amp; DS$1, DataRegularSeason20242025!$D$3:$D$1315, $A8)+SUMIFS(DataRegularSeason20242025!$AB$3:$AB$1315,DataRegularSeason20242025!$B$3:$B$1315, "&lt;=" &amp; DS$1, DataRegularSeason20242025!$E$3:$E$1315, $A8)</f>
        <v>47</v>
      </c>
      <c r="DT8">
        <f>SUMIFS(DataRegularSeason20242025!$AA$3:$AA$1315,DataRegularSeason20242025!$B$3:$B$1315, "&lt;=" &amp; DT$1, DataRegularSeason20242025!$D$3:$D$1315, $A8)+SUMIFS(DataRegularSeason20242025!$AB$3:$AB$1315,DataRegularSeason20242025!$B$3:$B$1315, "&lt;=" &amp; DT$1, DataRegularSeason20242025!$E$3:$E$1315, $A8)</f>
        <v>47</v>
      </c>
      <c r="DU8">
        <f>SUMIFS(DataRegularSeason20242025!$AA$3:$AA$1315,DataRegularSeason20242025!$B$3:$B$1315, "&lt;=" &amp; DU$1, DataRegularSeason20242025!$D$3:$D$1315, $A8)+SUMIFS(DataRegularSeason20242025!$AB$3:$AB$1315,DataRegularSeason20242025!$B$3:$B$1315, "&lt;=" &amp; DU$1, DataRegularSeason20242025!$E$3:$E$1315, $A8)</f>
        <v>47</v>
      </c>
      <c r="DV8">
        <f>SUMIFS(DataRegularSeason20242025!$AA$3:$AA$1315,DataRegularSeason20242025!$B$3:$B$1315, "&lt;=" &amp; DV$1, DataRegularSeason20242025!$D$3:$D$1315, $A8)+SUMIFS(DataRegularSeason20242025!$AB$3:$AB$1315,DataRegularSeason20242025!$B$3:$B$1315, "&lt;=" &amp; DV$1, DataRegularSeason20242025!$E$3:$E$1315, $A8)</f>
        <v>47</v>
      </c>
      <c r="DW8">
        <f>SUMIFS(DataRegularSeason20242025!$AA$3:$AA$1315,DataRegularSeason20242025!$B$3:$B$1315, "&lt;=" &amp; DW$1, DataRegularSeason20242025!$D$3:$D$1315, $A8)+SUMIFS(DataRegularSeason20242025!$AB$3:$AB$1315,DataRegularSeason20242025!$B$3:$B$1315, "&lt;=" &amp; DW$1, DataRegularSeason20242025!$E$3:$E$1315, $A8)</f>
        <v>47</v>
      </c>
      <c r="DX8">
        <f>SUMIFS(DataRegularSeason20242025!$AA$3:$AA$1315,DataRegularSeason20242025!$B$3:$B$1315, "&lt;=" &amp; DX$1, DataRegularSeason20242025!$D$3:$D$1315, $A8)+SUMIFS(DataRegularSeason20242025!$AB$3:$AB$1315,DataRegularSeason20242025!$B$3:$B$1315, "&lt;=" &amp; DX$1, DataRegularSeason20242025!$E$3:$E$1315, $A8)</f>
        <v>47</v>
      </c>
      <c r="DY8">
        <f>SUMIFS(DataRegularSeason20242025!$AA$3:$AA$1315,DataRegularSeason20242025!$B$3:$B$1315, "&lt;=" &amp; DY$1, DataRegularSeason20242025!$D$3:$D$1315, $A8)+SUMIFS(DataRegularSeason20242025!$AB$3:$AB$1315,DataRegularSeason20242025!$B$3:$B$1315, "&lt;=" &amp; DY$1, DataRegularSeason20242025!$E$3:$E$1315, $A8)</f>
        <v>47</v>
      </c>
      <c r="DZ8">
        <f>SUMIFS(DataRegularSeason20242025!$AA$3:$AA$1315,DataRegularSeason20242025!$B$3:$B$1315, "&lt;=" &amp; DZ$1, DataRegularSeason20242025!$D$3:$D$1315, $A8)+SUMIFS(DataRegularSeason20242025!$AB$3:$AB$1315,DataRegularSeason20242025!$B$3:$B$1315, "&lt;=" &amp; DZ$1, DataRegularSeason20242025!$E$3:$E$1315, $A8)</f>
        <v>47</v>
      </c>
      <c r="EA8">
        <f>SUMIFS(DataRegularSeason20242025!$AA$3:$AA$1315,DataRegularSeason20242025!$B$3:$B$1315, "&lt;=" &amp; EA$1, DataRegularSeason20242025!$D$3:$D$1315, $A8)+SUMIFS(DataRegularSeason20242025!$AB$3:$AB$1315,DataRegularSeason20242025!$B$3:$B$1315, "&lt;=" &amp; EA$1, DataRegularSeason20242025!$E$3:$E$1315, $A8)</f>
        <v>47</v>
      </c>
      <c r="EB8">
        <f>SUMIFS(DataRegularSeason20242025!$AA$3:$AA$1315,DataRegularSeason20242025!$B$3:$B$1315, "&lt;=" &amp; EB$1, DataRegularSeason20242025!$D$3:$D$1315, $A8)+SUMIFS(DataRegularSeason20242025!$AB$3:$AB$1315,DataRegularSeason20242025!$B$3:$B$1315, "&lt;=" &amp; EB$1, DataRegularSeason20242025!$E$3:$E$1315, $A8)</f>
        <v>47</v>
      </c>
      <c r="EC8">
        <f>SUMIFS(DataRegularSeason20242025!$AA$3:$AA$1315,DataRegularSeason20242025!$B$3:$B$1315, "&lt;=" &amp; EC$1, DataRegularSeason20242025!$D$3:$D$1315, $A8)+SUMIFS(DataRegularSeason20242025!$AB$3:$AB$1315,DataRegularSeason20242025!$B$3:$B$1315, "&lt;=" &amp; EC$1, DataRegularSeason20242025!$E$3:$E$1315, $A8)</f>
        <v>47</v>
      </c>
      <c r="ED8">
        <f>SUMIFS(DataRegularSeason20242025!$AA$3:$AA$1315,DataRegularSeason20242025!$B$3:$B$1315, "&lt;=" &amp; ED$1, DataRegularSeason20242025!$D$3:$D$1315, $A8)+SUMIFS(DataRegularSeason20242025!$AB$3:$AB$1315,DataRegularSeason20242025!$B$3:$B$1315, "&lt;=" &amp; ED$1, DataRegularSeason20242025!$E$3:$E$1315, $A8)</f>
        <v>47</v>
      </c>
      <c r="EE8">
        <f>SUMIFS(DataRegularSeason20242025!$AA$3:$AA$1315,DataRegularSeason20242025!$B$3:$B$1315, "&lt;=" &amp; EE$1, DataRegularSeason20242025!$D$3:$D$1315, $A8)+SUMIFS(DataRegularSeason20242025!$AB$3:$AB$1315,DataRegularSeason20242025!$B$3:$B$1315, "&lt;=" &amp; EE$1, DataRegularSeason20242025!$E$3:$E$1315, $A8)</f>
        <v>47</v>
      </c>
      <c r="EF8">
        <f>SUMIFS(DataRegularSeason20242025!$AA$3:$AA$1315,DataRegularSeason20242025!$B$3:$B$1315, "&lt;=" &amp; EF$1, DataRegularSeason20242025!$D$3:$D$1315, $A8)+SUMIFS(DataRegularSeason20242025!$AB$3:$AB$1315,DataRegularSeason20242025!$B$3:$B$1315, "&lt;=" &amp; EF$1, DataRegularSeason20242025!$E$3:$E$1315, $A8)</f>
        <v>47</v>
      </c>
      <c r="EG8">
        <f>SUMIFS(DataRegularSeason20242025!$AA$3:$AA$1315,DataRegularSeason20242025!$B$3:$B$1315, "&lt;=" &amp; EG$1, DataRegularSeason20242025!$D$3:$D$1315, $A8)+SUMIFS(DataRegularSeason20242025!$AB$3:$AB$1315,DataRegularSeason20242025!$B$3:$B$1315, "&lt;=" &amp; EG$1, DataRegularSeason20242025!$E$3:$E$1315, $A8)</f>
        <v>47</v>
      </c>
      <c r="EH8">
        <f>SUMIFS(DataRegularSeason20242025!$AA$3:$AA$1315,DataRegularSeason20242025!$B$3:$B$1315, "&lt;=" &amp; EH$1, DataRegularSeason20242025!$D$3:$D$1315, $A8)+SUMIFS(DataRegularSeason20242025!$AB$3:$AB$1315,DataRegularSeason20242025!$B$3:$B$1315, "&lt;=" &amp; EH$1, DataRegularSeason20242025!$E$3:$E$1315, $A8)</f>
        <v>47</v>
      </c>
      <c r="EI8">
        <f>SUMIFS(DataRegularSeason20242025!$AA$3:$AA$1315,DataRegularSeason20242025!$B$3:$B$1315, "&lt;=" &amp; EI$1, DataRegularSeason20242025!$D$3:$D$1315, $A8)+SUMIFS(DataRegularSeason20242025!$AB$3:$AB$1315,DataRegularSeason20242025!$B$3:$B$1315, "&lt;=" &amp; EI$1, DataRegularSeason20242025!$E$3:$E$1315, $A8)</f>
        <v>47</v>
      </c>
      <c r="EJ8">
        <f>SUMIFS(DataRegularSeason20242025!$AA$3:$AA$1315,DataRegularSeason20242025!$B$3:$B$1315, "&lt;=" &amp; EJ$1, DataRegularSeason20242025!$D$3:$D$1315, $A8)+SUMIFS(DataRegularSeason20242025!$AB$3:$AB$1315,DataRegularSeason20242025!$B$3:$B$1315, "&lt;=" &amp; EJ$1, DataRegularSeason20242025!$E$3:$E$1315, $A8)</f>
        <v>47</v>
      </c>
      <c r="EK8">
        <f>SUMIFS(DataRegularSeason20242025!$AA$3:$AA$1315,DataRegularSeason20242025!$B$3:$B$1315, "&lt;=" &amp; EK$1, DataRegularSeason20242025!$D$3:$D$1315, $A8)+SUMIFS(DataRegularSeason20242025!$AB$3:$AB$1315,DataRegularSeason20242025!$B$3:$B$1315, "&lt;=" &amp; EK$1, DataRegularSeason20242025!$E$3:$E$1315, $A8)</f>
        <v>47</v>
      </c>
      <c r="EL8">
        <f>SUMIFS(DataRegularSeason20242025!$AA$3:$AA$1315,DataRegularSeason20242025!$B$3:$B$1315, "&lt;=" &amp; EL$1, DataRegularSeason20242025!$D$3:$D$1315, $A8)+SUMIFS(DataRegularSeason20242025!$AB$3:$AB$1315,DataRegularSeason20242025!$B$3:$B$1315, "&lt;=" &amp; EL$1, DataRegularSeason20242025!$E$3:$E$1315, $A8)</f>
        <v>47</v>
      </c>
      <c r="EM8">
        <f>SUMIFS(DataRegularSeason20242025!$AA$3:$AA$1315,DataRegularSeason20242025!$B$3:$B$1315, "&lt;=" &amp; EM$1, DataRegularSeason20242025!$D$3:$D$1315, $A8)+SUMIFS(DataRegularSeason20242025!$AB$3:$AB$1315,DataRegularSeason20242025!$B$3:$B$1315, "&lt;=" &amp; EM$1, DataRegularSeason20242025!$E$3:$E$1315, $A8)</f>
        <v>47</v>
      </c>
      <c r="EN8">
        <f>SUMIFS(DataRegularSeason20242025!$AA$3:$AA$1315,DataRegularSeason20242025!$B$3:$B$1315, "&lt;=" &amp; EN$1, DataRegularSeason20242025!$D$3:$D$1315, $A8)+SUMIFS(DataRegularSeason20242025!$AB$3:$AB$1315,DataRegularSeason20242025!$B$3:$B$1315, "&lt;=" &amp; EN$1, DataRegularSeason20242025!$E$3:$E$1315, $A8)</f>
        <v>47</v>
      </c>
      <c r="EO8">
        <f>SUMIFS(DataRegularSeason20242025!$AA$3:$AA$1315,DataRegularSeason20242025!$B$3:$B$1315, "&lt;=" &amp; EO$1, DataRegularSeason20242025!$D$3:$D$1315, $A8)+SUMIFS(DataRegularSeason20242025!$AB$3:$AB$1315,DataRegularSeason20242025!$B$3:$B$1315, "&lt;=" &amp; EO$1, DataRegularSeason20242025!$E$3:$E$1315, $A8)</f>
        <v>47</v>
      </c>
      <c r="EP8">
        <f>SUMIFS(DataRegularSeason20242025!$AA$3:$AA$1315,DataRegularSeason20242025!$B$3:$B$1315, "&lt;=" &amp; EP$1, DataRegularSeason20242025!$D$3:$D$1315, $A8)+SUMIFS(DataRegularSeason20242025!$AB$3:$AB$1315,DataRegularSeason20242025!$B$3:$B$1315, "&lt;=" &amp; EP$1, DataRegularSeason20242025!$E$3:$E$1315, $A8)</f>
        <v>47</v>
      </c>
      <c r="EQ8">
        <f>SUMIFS(DataRegularSeason20242025!$AA$3:$AA$1315,DataRegularSeason20242025!$B$3:$B$1315, "&lt;=" &amp; EQ$1, DataRegularSeason20242025!$D$3:$D$1315, $A8)+SUMIFS(DataRegularSeason20242025!$AB$3:$AB$1315,DataRegularSeason20242025!$B$3:$B$1315, "&lt;=" &amp; EQ$1, DataRegularSeason20242025!$E$3:$E$1315, $A8)</f>
        <v>47</v>
      </c>
      <c r="ER8">
        <f>SUMIFS(DataRegularSeason20242025!$AA$3:$AA$1315,DataRegularSeason20242025!$B$3:$B$1315, "&lt;=" &amp; ER$1, DataRegularSeason20242025!$D$3:$D$1315, $A8)+SUMIFS(DataRegularSeason20242025!$AB$3:$AB$1315,DataRegularSeason20242025!$B$3:$B$1315, "&lt;=" &amp; ER$1, DataRegularSeason20242025!$E$3:$E$1315, $A8)</f>
        <v>47</v>
      </c>
      <c r="ES8">
        <f>SUMIFS(DataRegularSeason20242025!$AA$3:$AA$1315,DataRegularSeason20242025!$B$3:$B$1315, "&lt;=" &amp; ES$1, DataRegularSeason20242025!$D$3:$D$1315, $A8)+SUMIFS(DataRegularSeason20242025!$AB$3:$AB$1315,DataRegularSeason20242025!$B$3:$B$1315, "&lt;=" &amp; ES$1, DataRegularSeason20242025!$E$3:$E$1315, $A8)</f>
        <v>47</v>
      </c>
      <c r="ET8">
        <f>SUMIFS(DataRegularSeason20242025!$AA$3:$AA$1315,DataRegularSeason20242025!$B$3:$B$1315, "&lt;=" &amp; ET$1, DataRegularSeason20242025!$D$3:$D$1315, $A8)+SUMIFS(DataRegularSeason20242025!$AB$3:$AB$1315,DataRegularSeason20242025!$B$3:$B$1315, "&lt;=" &amp; ET$1, DataRegularSeason20242025!$E$3:$E$1315, $A8)</f>
        <v>47</v>
      </c>
      <c r="EU8">
        <f>SUMIFS(DataRegularSeason20242025!$AA$3:$AA$1315,DataRegularSeason20242025!$B$3:$B$1315, "&lt;=" &amp; EU$1, DataRegularSeason20242025!$D$3:$D$1315, $A8)+SUMIFS(DataRegularSeason20242025!$AB$3:$AB$1315,DataRegularSeason20242025!$B$3:$B$1315, "&lt;=" &amp; EU$1, DataRegularSeason20242025!$E$3:$E$1315, $A8)</f>
        <v>47</v>
      </c>
      <c r="EV8">
        <f>SUMIFS(DataRegularSeason20242025!$AA$3:$AA$1315,DataRegularSeason20242025!$B$3:$B$1315, "&lt;=" &amp; EV$1, DataRegularSeason20242025!$D$3:$D$1315, $A8)+SUMIFS(DataRegularSeason20242025!$AB$3:$AB$1315,DataRegularSeason20242025!$B$3:$B$1315, "&lt;=" &amp; EV$1, DataRegularSeason20242025!$E$3:$E$1315, $A8)</f>
        <v>47</v>
      </c>
      <c r="EW8">
        <f>SUMIFS(DataRegularSeason20242025!$AA$3:$AA$1315,DataRegularSeason20242025!$B$3:$B$1315, "&lt;=" &amp; EW$1, DataRegularSeason20242025!$D$3:$D$1315, $A8)+SUMIFS(DataRegularSeason20242025!$AB$3:$AB$1315,DataRegularSeason20242025!$B$3:$B$1315, "&lt;=" &amp; EW$1, DataRegularSeason20242025!$E$3:$E$1315, $A8)</f>
        <v>47</v>
      </c>
      <c r="EX8">
        <f>SUMIFS(DataRegularSeason20242025!$AA$3:$AA$1315,DataRegularSeason20242025!$B$3:$B$1315, "&lt;=" &amp; EX$1, DataRegularSeason20242025!$D$3:$D$1315, $A8)+SUMIFS(DataRegularSeason20242025!$AB$3:$AB$1315,DataRegularSeason20242025!$B$3:$B$1315, "&lt;=" &amp; EX$1, DataRegularSeason20242025!$E$3:$E$1315, $A8)</f>
        <v>47</v>
      </c>
      <c r="EY8">
        <f>SUMIFS(DataRegularSeason20242025!$AA$3:$AA$1315,DataRegularSeason20242025!$B$3:$B$1315, "&lt;=" &amp; EY$1, DataRegularSeason20242025!$D$3:$D$1315, $A8)+SUMIFS(DataRegularSeason20242025!$AB$3:$AB$1315,DataRegularSeason20242025!$B$3:$B$1315, "&lt;=" &amp; EY$1, DataRegularSeason20242025!$E$3:$E$1315, $A8)</f>
        <v>47</v>
      </c>
      <c r="EZ8">
        <f>SUMIFS(DataRegularSeason20242025!$AA$3:$AA$1315,DataRegularSeason20242025!$B$3:$B$1315, "&lt;=" &amp; EZ$1, DataRegularSeason20242025!$D$3:$D$1315, $A8)+SUMIFS(DataRegularSeason20242025!$AB$3:$AB$1315,DataRegularSeason20242025!$B$3:$B$1315, "&lt;=" &amp; EZ$1, DataRegularSeason20242025!$E$3:$E$1315, $A8)</f>
        <v>47</v>
      </c>
      <c r="FA8">
        <f>SUMIFS(DataRegularSeason20242025!$AA$3:$AA$1315,DataRegularSeason20242025!$B$3:$B$1315, "&lt;=" &amp; FA$1, DataRegularSeason20242025!$D$3:$D$1315, $A8)+SUMIFS(DataRegularSeason20242025!$AB$3:$AB$1315,DataRegularSeason20242025!$B$3:$B$1315, "&lt;=" &amp; FA$1, DataRegularSeason20242025!$E$3:$E$1315, $A8)</f>
        <v>47</v>
      </c>
      <c r="FB8">
        <f>SUMIFS(DataRegularSeason20242025!$AA$3:$AA$1315,DataRegularSeason20242025!$B$3:$B$1315, "&lt;=" &amp; FB$1, DataRegularSeason20242025!$D$3:$D$1315, $A8)+SUMIFS(DataRegularSeason20242025!$AB$3:$AB$1315,DataRegularSeason20242025!$B$3:$B$1315, "&lt;=" &amp; FB$1, DataRegularSeason20242025!$E$3:$E$1315, $A8)</f>
        <v>47</v>
      </c>
      <c r="FC8">
        <f>SUMIFS(DataRegularSeason20242025!$AA$3:$AA$1315,DataRegularSeason20242025!$B$3:$B$1315, "&lt;=" &amp; FC$1, DataRegularSeason20242025!$D$3:$D$1315, $A8)+SUMIFS(DataRegularSeason20242025!$AB$3:$AB$1315,DataRegularSeason20242025!$B$3:$B$1315, "&lt;=" &amp; FC$1, DataRegularSeason20242025!$E$3:$E$1315, $A8)</f>
        <v>47</v>
      </c>
      <c r="FD8">
        <f>SUMIFS(DataRegularSeason20242025!$AA$3:$AA$1315,DataRegularSeason20242025!$B$3:$B$1315, "&lt;=" &amp; FD$1, DataRegularSeason20242025!$D$3:$D$1315, $A8)+SUMIFS(DataRegularSeason20242025!$AB$3:$AB$1315,DataRegularSeason20242025!$B$3:$B$1315, "&lt;=" &amp; FD$1, DataRegularSeason20242025!$E$3:$E$1315, $A8)</f>
        <v>47</v>
      </c>
      <c r="FE8">
        <f>SUMIFS(DataRegularSeason20242025!$AA$3:$AA$1315,DataRegularSeason20242025!$B$3:$B$1315, "&lt;=" &amp; FE$1, DataRegularSeason20242025!$D$3:$D$1315, $A8)+SUMIFS(DataRegularSeason20242025!$AB$3:$AB$1315,DataRegularSeason20242025!$B$3:$B$1315, "&lt;=" &amp; FE$1, DataRegularSeason20242025!$E$3:$E$1315, $A8)</f>
        <v>47</v>
      </c>
      <c r="FF8">
        <f>SUMIFS(DataRegularSeason20242025!$AA$3:$AA$1315,DataRegularSeason20242025!$B$3:$B$1315, "&lt;=" &amp; FF$1, DataRegularSeason20242025!$D$3:$D$1315, $A8)+SUMIFS(DataRegularSeason20242025!$AB$3:$AB$1315,DataRegularSeason20242025!$B$3:$B$1315, "&lt;=" &amp; FF$1, DataRegularSeason20242025!$E$3:$E$1315, $A8)</f>
        <v>47</v>
      </c>
      <c r="FG8">
        <f>SUMIFS(DataRegularSeason20242025!$AA$3:$AA$1315,DataRegularSeason20242025!$B$3:$B$1315, "&lt;=" &amp; FG$1, DataRegularSeason20242025!$D$3:$D$1315, $A8)+SUMIFS(DataRegularSeason20242025!$AB$3:$AB$1315,DataRegularSeason20242025!$B$3:$B$1315, "&lt;=" &amp; FG$1, DataRegularSeason20242025!$E$3:$E$1315, $A8)</f>
        <v>47</v>
      </c>
      <c r="FH8">
        <f>SUMIFS(DataRegularSeason20242025!$AA$3:$AA$1315,DataRegularSeason20242025!$B$3:$B$1315, "&lt;=" &amp; FH$1, DataRegularSeason20242025!$D$3:$D$1315, $A8)+SUMIFS(DataRegularSeason20242025!$AB$3:$AB$1315,DataRegularSeason20242025!$B$3:$B$1315, "&lt;=" &amp; FH$1, DataRegularSeason20242025!$E$3:$E$1315, $A8)</f>
        <v>47</v>
      </c>
      <c r="FI8">
        <f>SUMIFS(DataRegularSeason20242025!$AA$3:$AA$1315,DataRegularSeason20242025!$B$3:$B$1315, "&lt;=" &amp; FI$1, DataRegularSeason20242025!$D$3:$D$1315, $A8)+SUMIFS(DataRegularSeason20242025!$AB$3:$AB$1315,DataRegularSeason20242025!$B$3:$B$1315, "&lt;=" &amp; FI$1, DataRegularSeason20242025!$E$3:$E$1315, $A8)</f>
        <v>47</v>
      </c>
      <c r="FJ8">
        <f>SUMIFS(DataRegularSeason20242025!$AA$3:$AA$1315,DataRegularSeason20242025!$B$3:$B$1315, "&lt;=" &amp; FJ$1, DataRegularSeason20242025!$D$3:$D$1315, $A8)+SUMIFS(DataRegularSeason20242025!$AB$3:$AB$1315,DataRegularSeason20242025!$B$3:$B$1315, "&lt;=" &amp; FJ$1, DataRegularSeason20242025!$E$3:$E$1315, $A8)</f>
        <v>47</v>
      </c>
      <c r="FK8">
        <f>SUMIFS(DataRegularSeason20242025!$AA$3:$AA$1315,DataRegularSeason20242025!$B$3:$B$1315, "&lt;=" &amp; FK$1, DataRegularSeason20242025!$D$3:$D$1315, $A8)+SUMIFS(DataRegularSeason20242025!$AB$3:$AB$1315,DataRegularSeason20242025!$B$3:$B$1315, "&lt;=" &amp; FK$1, DataRegularSeason20242025!$E$3:$E$1315, $A8)</f>
        <v>47</v>
      </c>
      <c r="FL8">
        <f>SUMIFS(DataRegularSeason20242025!$AA$3:$AA$1315,DataRegularSeason20242025!$B$3:$B$1315, "&lt;=" &amp; FL$1, DataRegularSeason20242025!$D$3:$D$1315, $A8)+SUMIFS(DataRegularSeason20242025!$AB$3:$AB$1315,DataRegularSeason20242025!$B$3:$B$1315, "&lt;=" &amp; FL$1, DataRegularSeason20242025!$E$3:$E$1315, $A8)</f>
        <v>47</v>
      </c>
      <c r="FM8">
        <f>SUMIFS(DataRegularSeason20242025!$AA$3:$AA$1315,DataRegularSeason20242025!$B$3:$B$1315, "&lt;=" &amp; FM$1, DataRegularSeason20242025!$D$3:$D$1315, $A8)+SUMIFS(DataRegularSeason20242025!$AB$3:$AB$1315,DataRegularSeason20242025!$B$3:$B$1315, "&lt;=" &amp; FM$1, DataRegularSeason20242025!$E$3:$E$1315, $A8)</f>
        <v>47</v>
      </c>
      <c r="FN8">
        <f>SUMIFS(DataRegularSeason20242025!$AA$3:$AA$1315,DataRegularSeason20242025!$B$3:$B$1315, "&lt;=" &amp; FN$1, DataRegularSeason20242025!$D$3:$D$1315, $A8)+SUMIFS(DataRegularSeason20242025!$AB$3:$AB$1315,DataRegularSeason20242025!$B$3:$B$1315, "&lt;=" &amp; FN$1, DataRegularSeason20242025!$E$3:$E$1315, $A8)</f>
        <v>47</v>
      </c>
      <c r="FO8">
        <f>SUMIFS(DataRegularSeason20242025!$AA$3:$AA$1315,DataRegularSeason20242025!$B$3:$B$1315, "&lt;=" &amp; FO$1, DataRegularSeason20242025!$D$3:$D$1315, $A8)+SUMIFS(DataRegularSeason20242025!$AB$3:$AB$1315,DataRegularSeason20242025!$B$3:$B$1315, "&lt;=" &amp; FO$1, DataRegularSeason20242025!$E$3:$E$1315, $A8)</f>
        <v>47</v>
      </c>
      <c r="FP8">
        <f>SUMIFS(DataRegularSeason20242025!$AA$3:$AA$1315,DataRegularSeason20242025!$B$3:$B$1315, "&lt;=" &amp; FP$1, DataRegularSeason20242025!$D$3:$D$1315, $A8)+SUMIFS(DataRegularSeason20242025!$AB$3:$AB$1315,DataRegularSeason20242025!$B$3:$B$1315, "&lt;=" &amp; FP$1, DataRegularSeason20242025!$E$3:$E$1315, $A8)</f>
        <v>47</v>
      </c>
      <c r="FQ8">
        <f>SUMIFS(DataRegularSeason20242025!$AA$3:$AA$1315,DataRegularSeason20242025!$B$3:$B$1315, "&lt;=" &amp; FQ$1, DataRegularSeason20242025!$D$3:$D$1315, $A8)+SUMIFS(DataRegularSeason20242025!$AB$3:$AB$1315,DataRegularSeason20242025!$B$3:$B$1315, "&lt;=" &amp; FQ$1, DataRegularSeason20242025!$E$3:$E$1315, $A8)</f>
        <v>47</v>
      </c>
      <c r="FR8">
        <f>SUMIFS(DataRegularSeason20242025!$AA$3:$AA$1315,DataRegularSeason20242025!$B$3:$B$1315, "&lt;=" &amp; FR$1, DataRegularSeason20242025!$D$3:$D$1315, $A8)+SUMIFS(DataRegularSeason20242025!$AB$3:$AB$1315,DataRegularSeason20242025!$B$3:$B$1315, "&lt;=" &amp; FR$1, DataRegularSeason20242025!$E$3:$E$1315, $A8)</f>
        <v>47</v>
      </c>
      <c r="FS8">
        <f>SUMIFS(DataRegularSeason20242025!$AA$3:$AA$1315,DataRegularSeason20242025!$B$3:$B$1315, "&lt;=" &amp; FS$1, DataRegularSeason20242025!$D$3:$D$1315, $A8)+SUMIFS(DataRegularSeason20242025!$AB$3:$AB$1315,DataRegularSeason20242025!$B$3:$B$1315, "&lt;=" &amp; FS$1, DataRegularSeason20242025!$E$3:$E$1315, $A8)</f>
        <v>47</v>
      </c>
      <c r="FT8">
        <f>SUMIFS(DataRegularSeason20242025!$AA$3:$AA$1315,DataRegularSeason20242025!$B$3:$B$1315, "&lt;=" &amp; FT$1, DataRegularSeason20242025!$D$3:$D$1315, $A8)+SUMIFS(DataRegularSeason20242025!$AB$3:$AB$1315,DataRegularSeason20242025!$B$3:$B$1315, "&lt;=" &amp; FT$1, DataRegularSeason20242025!$E$3:$E$1315, $A8)</f>
        <v>47</v>
      </c>
      <c r="FU8">
        <f>SUMIFS(DataRegularSeason20242025!$AA$3:$AA$1315,DataRegularSeason20242025!$B$3:$B$1315, "&lt;=" &amp; FU$1, DataRegularSeason20242025!$D$3:$D$1315, $A8)+SUMIFS(DataRegularSeason20242025!$AB$3:$AB$1315,DataRegularSeason20242025!$B$3:$B$1315, "&lt;=" &amp; FU$1, DataRegularSeason20242025!$E$3:$E$1315, $A8)</f>
        <v>47</v>
      </c>
      <c r="FV8">
        <f>SUMIFS(DataRegularSeason20242025!$AA$3:$AA$1315,DataRegularSeason20242025!$B$3:$B$1315, "&lt;=" &amp; FV$1, DataRegularSeason20242025!$D$3:$D$1315, $A8)+SUMIFS(DataRegularSeason20242025!$AB$3:$AB$1315,DataRegularSeason20242025!$B$3:$B$1315, "&lt;=" &amp; FV$1, DataRegularSeason20242025!$E$3:$E$1315, $A8)</f>
        <v>47</v>
      </c>
      <c r="FW8">
        <f>SUMIFS(DataRegularSeason20242025!$AA$3:$AA$1315,DataRegularSeason20242025!$B$3:$B$1315, "&lt;=" &amp; FW$1, DataRegularSeason20242025!$D$3:$D$1315, $A8)+SUMIFS(DataRegularSeason20242025!$AB$3:$AB$1315,DataRegularSeason20242025!$B$3:$B$1315, "&lt;=" &amp; FW$1, DataRegularSeason20242025!$E$3:$E$1315, $A8)</f>
        <v>47</v>
      </c>
      <c r="FX8">
        <f>SUMIFS(DataRegularSeason20242025!$AA$3:$AA$1315,DataRegularSeason20242025!$B$3:$B$1315, "&lt;=" &amp; FX$1, DataRegularSeason20242025!$D$3:$D$1315, $A8)+SUMIFS(DataRegularSeason20242025!$AB$3:$AB$1315,DataRegularSeason20242025!$B$3:$B$1315, "&lt;=" &amp; FX$1, DataRegularSeason20242025!$E$3:$E$1315, $A8)</f>
        <v>47</v>
      </c>
      <c r="FY8">
        <f>SUMIFS(DataRegularSeason20242025!$AA$3:$AA$1315,DataRegularSeason20242025!$B$3:$B$1315, "&lt;=" &amp; FY$1, DataRegularSeason20242025!$D$3:$D$1315, $A8)+SUMIFS(DataRegularSeason20242025!$AB$3:$AB$1315,DataRegularSeason20242025!$B$3:$B$1315, "&lt;=" &amp; FY$1, DataRegularSeason20242025!$E$3:$E$1315, $A8)</f>
        <v>47</v>
      </c>
      <c r="FZ8">
        <f>SUMIFS(DataRegularSeason20242025!$AA$3:$AA$1315,DataRegularSeason20242025!$B$3:$B$1315, "&lt;=" &amp; FZ$1, DataRegularSeason20242025!$D$3:$D$1315, $A8)+SUMIFS(DataRegularSeason20242025!$AB$3:$AB$1315,DataRegularSeason20242025!$B$3:$B$1315, "&lt;=" &amp; FZ$1, DataRegularSeason20242025!$E$3:$E$1315, $A8)</f>
        <v>47</v>
      </c>
      <c r="GA8">
        <f>SUMIFS(DataRegularSeason20242025!$AA$3:$AA$1315,DataRegularSeason20242025!$B$3:$B$1315, "&lt;=" &amp; GA$1, DataRegularSeason20242025!$D$3:$D$1315, $A8)+SUMIFS(DataRegularSeason20242025!$AB$3:$AB$1315,DataRegularSeason20242025!$B$3:$B$1315, "&lt;=" &amp; GA$1, DataRegularSeason20242025!$E$3:$E$1315, $A8)</f>
        <v>47</v>
      </c>
      <c r="GB8">
        <f>SUMIFS(DataRegularSeason20242025!$AA$3:$AA$1315,DataRegularSeason20242025!$B$3:$B$1315, "&lt;=" &amp; GB$1, DataRegularSeason20242025!$D$3:$D$1315, $A8)+SUMIFS(DataRegularSeason20242025!$AB$3:$AB$1315,DataRegularSeason20242025!$B$3:$B$1315, "&lt;=" &amp; GB$1, DataRegularSeason20242025!$E$3:$E$1315, $A8)</f>
        <v>47</v>
      </c>
      <c r="GC8">
        <f>SUMIFS(DataRegularSeason20242025!$AA$3:$AA$1315,DataRegularSeason20242025!$B$3:$B$1315, "&lt;=" &amp; GC$1, DataRegularSeason20242025!$D$3:$D$1315, $A8)+SUMIFS(DataRegularSeason20242025!$AB$3:$AB$1315,DataRegularSeason20242025!$B$3:$B$1315, "&lt;=" &amp; GC$1, DataRegularSeason20242025!$E$3:$E$1315, $A8)</f>
        <v>47</v>
      </c>
      <c r="GD8">
        <f>SUMIFS(DataRegularSeason20242025!$AA$3:$AA$1315,DataRegularSeason20242025!$B$3:$B$1315, "&lt;=" &amp; GD$1, DataRegularSeason20242025!$D$3:$D$1315, $A8)+SUMIFS(DataRegularSeason20242025!$AB$3:$AB$1315,DataRegularSeason20242025!$B$3:$B$1315, "&lt;=" &amp; GD$1, DataRegularSeason20242025!$E$3:$E$1315, $A8)</f>
        <v>47</v>
      </c>
      <c r="GE8">
        <f>SUMIFS(DataRegularSeason20242025!$AA$3:$AA$1315,DataRegularSeason20242025!$B$3:$B$1315, "&lt;=" &amp; GE$1, DataRegularSeason20242025!$D$3:$D$1315, $A8)+SUMIFS(DataRegularSeason20242025!$AB$3:$AB$1315,DataRegularSeason20242025!$B$3:$B$1315, "&lt;=" &amp; GE$1, DataRegularSeason20242025!$E$3:$E$1315, $A8)</f>
        <v>47</v>
      </c>
      <c r="GF8">
        <f>SUMIFS(DataRegularSeason20242025!$AA$3:$AA$1315,DataRegularSeason20242025!$B$3:$B$1315, "&lt;=" &amp; GF$1, DataRegularSeason20242025!$D$3:$D$1315, $A8)+SUMIFS(DataRegularSeason20242025!$AB$3:$AB$1315,DataRegularSeason20242025!$B$3:$B$1315, "&lt;=" &amp; GF$1, DataRegularSeason20242025!$E$3:$E$1315, $A8)</f>
        <v>47</v>
      </c>
      <c r="GG8">
        <f>SUMIFS(DataRegularSeason20242025!$AA$3:$AA$1315,DataRegularSeason20242025!$B$3:$B$1315, "&lt;=" &amp; GG$1, DataRegularSeason20242025!$D$3:$D$1315, $A8)+SUMIFS(DataRegularSeason20242025!$AB$3:$AB$1315,DataRegularSeason20242025!$B$3:$B$1315, "&lt;=" &amp; GG$1, DataRegularSeason20242025!$E$3:$E$1315, $A8)</f>
        <v>47</v>
      </c>
      <c r="GH8">
        <f>SUMIFS(DataRegularSeason20242025!$AA$3:$AA$1315,DataRegularSeason20242025!$B$3:$B$1315, "&lt;=" &amp; GH$1, DataRegularSeason20242025!$D$3:$D$1315, $A8)+SUMIFS(DataRegularSeason20242025!$AB$3:$AB$1315,DataRegularSeason20242025!$B$3:$B$1315, "&lt;=" &amp; GH$1, DataRegularSeason20242025!$E$3:$E$1315, $A8)</f>
        <v>47</v>
      </c>
      <c r="GI8">
        <f>SUMIFS(DataRegularSeason20242025!$AA$3:$AA$1315,DataRegularSeason20242025!$B$3:$B$1315, "&lt;=" &amp; GI$1, DataRegularSeason20242025!$D$3:$D$1315, $A8)+SUMIFS(DataRegularSeason20242025!$AB$3:$AB$1315,DataRegularSeason20242025!$B$3:$B$1315, "&lt;=" &amp; GI$1, DataRegularSeason20242025!$E$3:$E$1315, $A8)</f>
        <v>47</v>
      </c>
      <c r="GJ8">
        <f>SUMIFS(DataRegularSeason20242025!$AA$3:$AA$1315,DataRegularSeason20242025!$B$3:$B$1315, "&lt;=" &amp; GJ$1, DataRegularSeason20242025!$D$3:$D$1315, $A8)+SUMIFS(DataRegularSeason20242025!$AB$3:$AB$1315,DataRegularSeason20242025!$B$3:$B$1315, "&lt;=" &amp; GJ$1, DataRegularSeason20242025!$E$3:$E$1315, $A8)</f>
        <v>47</v>
      </c>
      <c r="GK8">
        <f>SUMIFS(DataRegularSeason20242025!$AA$3:$AA$1315,DataRegularSeason20242025!$B$3:$B$1315, "&lt;=" &amp; GK$1, DataRegularSeason20242025!$D$3:$D$1315, $A8)+SUMIFS(DataRegularSeason20242025!$AB$3:$AB$1315,DataRegularSeason20242025!$B$3:$B$1315, "&lt;=" &amp; GK$1, DataRegularSeason20242025!$E$3:$E$1315, $A8)</f>
        <v>47</v>
      </c>
      <c r="GL8">
        <f>SUMIFS(DataRegularSeason20242025!$AA$3:$AA$1315,DataRegularSeason20242025!$B$3:$B$1315, "&lt;=" &amp; GL$1, DataRegularSeason20242025!$D$3:$D$1315, $A8)+SUMIFS(DataRegularSeason20242025!$AB$3:$AB$1315,DataRegularSeason20242025!$B$3:$B$1315, "&lt;=" &amp; GL$1, DataRegularSeason20242025!$E$3:$E$1315, $A8)</f>
        <v>47</v>
      </c>
      <c r="GM8">
        <f>SUMIFS(DataRegularSeason20242025!$AA$3:$AA$1315,DataRegularSeason20242025!$B$3:$B$1315, "&lt;=" &amp; GM$1, DataRegularSeason20242025!$D$3:$D$1315, $A8)+SUMIFS(DataRegularSeason20242025!$AB$3:$AB$1315,DataRegularSeason20242025!$B$3:$B$1315, "&lt;=" &amp; GM$1, DataRegularSeason20242025!$E$3:$E$1315, $A8)</f>
        <v>47</v>
      </c>
      <c r="GN8">
        <f>SUMIFS(DataRegularSeason20242025!$AA$3:$AA$1315,DataRegularSeason20242025!$B$3:$B$1315, "&lt;=" &amp; GN$1, DataRegularSeason20242025!$D$3:$D$1315, $A8)+SUMIFS(DataRegularSeason20242025!$AB$3:$AB$1315,DataRegularSeason20242025!$B$3:$B$1315, "&lt;=" &amp; GN$1, DataRegularSeason20242025!$E$3:$E$1315, $A8)</f>
        <v>47</v>
      </c>
      <c r="GO8">
        <f>SUMIFS(DataRegularSeason20242025!$AA$3:$AA$1315,DataRegularSeason20242025!$B$3:$B$1315, "&lt;=" &amp; GO$1, DataRegularSeason20242025!$D$3:$D$1315, $A8)+SUMIFS(DataRegularSeason20242025!$AB$3:$AB$1315,DataRegularSeason20242025!$B$3:$B$1315, "&lt;=" &amp; GO$1, DataRegularSeason20242025!$E$3:$E$1315, $A8)</f>
        <v>47</v>
      </c>
      <c r="GP8">
        <f>SUMIFS(DataRegularSeason20242025!$AA$3:$AA$1315,DataRegularSeason20242025!$B$3:$B$1315, "&lt;=" &amp; GP$1, DataRegularSeason20242025!$D$3:$D$1315, $A8)+SUMIFS(DataRegularSeason20242025!$AB$3:$AB$1315,DataRegularSeason20242025!$B$3:$B$1315, "&lt;=" &amp; GP$1, DataRegularSeason20242025!$E$3:$E$1315, $A8)</f>
        <v>47</v>
      </c>
      <c r="GQ8">
        <f>SUMIFS(DataRegularSeason20242025!$AA$3:$AA$1315,DataRegularSeason20242025!$B$3:$B$1315, "&lt;=" &amp; GQ$1, DataRegularSeason20242025!$D$3:$D$1315, $A8)+SUMIFS(DataRegularSeason20242025!$AB$3:$AB$1315,DataRegularSeason20242025!$B$3:$B$1315, "&lt;=" &amp; GQ$1, DataRegularSeason20242025!$E$3:$E$1315, $A8)</f>
        <v>47</v>
      </c>
      <c r="GR8">
        <f>SUMIFS(DataRegularSeason20242025!$AA$3:$AA$1315,DataRegularSeason20242025!$B$3:$B$1315, "&lt;=" &amp; GR$1, DataRegularSeason20242025!$D$3:$D$1315, $A8)+SUMIFS(DataRegularSeason20242025!$AB$3:$AB$1315,DataRegularSeason20242025!$B$3:$B$1315, "&lt;=" &amp; GR$1, DataRegularSeason20242025!$E$3:$E$1315, $A8)</f>
        <v>47</v>
      </c>
      <c r="GS8">
        <f>SUMIFS(DataRegularSeason20242025!$AA$3:$AA$1315,DataRegularSeason20242025!$B$3:$B$1315, "&lt;=" &amp; GS$1, DataRegularSeason20242025!$D$3:$D$1315, $A8)+SUMIFS(DataRegularSeason20242025!$AB$3:$AB$1315,DataRegularSeason20242025!$B$3:$B$1315, "&lt;=" &amp; GS$1, DataRegularSeason20242025!$E$3:$E$1315, $A8)</f>
        <v>47</v>
      </c>
      <c r="GT8">
        <f>SUMIFS(DataRegularSeason20242025!$AA$3:$AA$1315,DataRegularSeason20242025!$B$3:$B$1315, "&lt;=" &amp; GT$1, DataRegularSeason20242025!$D$3:$D$1315, $A8)+SUMIFS(DataRegularSeason20242025!$AB$3:$AB$1315,DataRegularSeason20242025!$B$3:$B$1315, "&lt;=" &amp; GT$1, DataRegularSeason20242025!$E$3:$E$1315, $A8)</f>
        <v>47</v>
      </c>
      <c r="GU8">
        <f>SUMIFS(DataRegularSeason20242025!$AA$3:$AA$1315,DataRegularSeason20242025!$B$3:$B$1315, "&lt;=" &amp; GU$1, DataRegularSeason20242025!$D$3:$D$1315, $A8)+SUMIFS(DataRegularSeason20242025!$AB$3:$AB$1315,DataRegularSeason20242025!$B$3:$B$1315, "&lt;=" &amp; GU$1, DataRegularSeason20242025!$E$3:$E$1315, $A8)</f>
        <v>47</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39</v>
      </c>
      <c r="DE9">
        <f>SUMIFS(DataRegularSeason20242025!$AA$3:$AA$1315,DataRegularSeason20242025!$B$3:$B$1315, "&lt;=" &amp; DE$1, DataRegularSeason20242025!$D$3:$D$1315, $A9)+SUMIFS(DataRegularSeason20242025!$AB$3:$AB$1315,DataRegularSeason20242025!$B$3:$B$1315, "&lt;=" &amp; DE$1, DataRegularSeason20242025!$E$3:$E$1315, $A9)</f>
        <v>39</v>
      </c>
      <c r="DF9">
        <f>SUMIFS(DataRegularSeason20242025!$AA$3:$AA$1315,DataRegularSeason20242025!$B$3:$B$1315, "&lt;=" &amp; DF$1, DataRegularSeason20242025!$D$3:$D$1315, $A9)+SUMIFS(DataRegularSeason20242025!$AB$3:$AB$1315,DataRegularSeason20242025!$B$3:$B$1315, "&lt;=" &amp; DF$1, DataRegularSeason20242025!$E$3:$E$1315, $A9)</f>
        <v>39</v>
      </c>
      <c r="DG9">
        <f>SUMIFS(DataRegularSeason20242025!$AA$3:$AA$1315,DataRegularSeason20242025!$B$3:$B$1315, "&lt;=" &amp; DG$1, DataRegularSeason20242025!$D$3:$D$1315, $A9)+SUMIFS(DataRegularSeason20242025!$AB$3:$AB$1315,DataRegularSeason20242025!$B$3:$B$1315, "&lt;=" &amp; DG$1, DataRegularSeason20242025!$E$3:$E$1315, $A9)</f>
        <v>39</v>
      </c>
      <c r="DH9">
        <f>SUMIFS(DataRegularSeason20242025!$AA$3:$AA$1315,DataRegularSeason20242025!$B$3:$B$1315, "&lt;=" &amp; DH$1, DataRegularSeason20242025!$D$3:$D$1315, $A9)+SUMIFS(DataRegularSeason20242025!$AB$3:$AB$1315,DataRegularSeason20242025!$B$3:$B$1315, "&lt;=" &amp; DH$1, DataRegularSeason20242025!$E$3:$E$1315, $A9)</f>
        <v>39</v>
      </c>
      <c r="DI9">
        <f>SUMIFS(DataRegularSeason20242025!$AA$3:$AA$1315,DataRegularSeason20242025!$B$3:$B$1315, "&lt;=" &amp; DI$1, DataRegularSeason20242025!$D$3:$D$1315, $A9)+SUMIFS(DataRegularSeason20242025!$AB$3:$AB$1315,DataRegularSeason20242025!$B$3:$B$1315, "&lt;=" &amp; DI$1, DataRegularSeason20242025!$E$3:$E$1315, $A9)</f>
        <v>39</v>
      </c>
      <c r="DJ9">
        <f>SUMIFS(DataRegularSeason20242025!$AA$3:$AA$1315,DataRegularSeason20242025!$B$3:$B$1315, "&lt;=" &amp; DJ$1, DataRegularSeason20242025!$D$3:$D$1315, $A9)+SUMIFS(DataRegularSeason20242025!$AB$3:$AB$1315,DataRegularSeason20242025!$B$3:$B$1315, "&lt;=" &amp; DJ$1, DataRegularSeason20242025!$E$3:$E$1315, $A9)</f>
        <v>39</v>
      </c>
      <c r="DK9">
        <f>SUMIFS(DataRegularSeason20242025!$AA$3:$AA$1315,DataRegularSeason20242025!$B$3:$B$1315, "&lt;=" &amp; DK$1, DataRegularSeason20242025!$D$3:$D$1315, $A9)+SUMIFS(DataRegularSeason20242025!$AB$3:$AB$1315,DataRegularSeason20242025!$B$3:$B$1315, "&lt;=" &amp; DK$1, DataRegularSeason20242025!$E$3:$E$1315, $A9)</f>
        <v>39</v>
      </c>
      <c r="DL9">
        <f>SUMIFS(DataRegularSeason20242025!$AA$3:$AA$1315,DataRegularSeason20242025!$B$3:$B$1315, "&lt;=" &amp; DL$1, DataRegularSeason20242025!$D$3:$D$1315, $A9)+SUMIFS(DataRegularSeason20242025!$AB$3:$AB$1315,DataRegularSeason20242025!$B$3:$B$1315, "&lt;=" &amp; DL$1, DataRegularSeason20242025!$E$3:$E$1315, $A9)</f>
        <v>39</v>
      </c>
      <c r="DM9">
        <f>SUMIFS(DataRegularSeason20242025!$AA$3:$AA$1315,DataRegularSeason20242025!$B$3:$B$1315, "&lt;=" &amp; DM$1, DataRegularSeason20242025!$D$3:$D$1315, $A9)+SUMIFS(DataRegularSeason20242025!$AB$3:$AB$1315,DataRegularSeason20242025!$B$3:$B$1315, "&lt;=" &amp; DM$1, DataRegularSeason20242025!$E$3:$E$1315, $A9)</f>
        <v>39</v>
      </c>
      <c r="DN9">
        <f>SUMIFS(DataRegularSeason20242025!$AA$3:$AA$1315,DataRegularSeason20242025!$B$3:$B$1315, "&lt;=" &amp; DN$1, DataRegularSeason20242025!$D$3:$D$1315, $A9)+SUMIFS(DataRegularSeason20242025!$AB$3:$AB$1315,DataRegularSeason20242025!$B$3:$B$1315, "&lt;=" &amp; DN$1, DataRegularSeason20242025!$E$3:$E$1315, $A9)</f>
        <v>39</v>
      </c>
      <c r="DO9">
        <f>SUMIFS(DataRegularSeason20242025!$AA$3:$AA$1315,DataRegularSeason20242025!$B$3:$B$1315, "&lt;=" &amp; DO$1, DataRegularSeason20242025!$D$3:$D$1315, $A9)+SUMIFS(DataRegularSeason20242025!$AB$3:$AB$1315,DataRegularSeason20242025!$B$3:$B$1315, "&lt;=" &amp; DO$1, DataRegularSeason20242025!$E$3:$E$1315, $A9)</f>
        <v>39</v>
      </c>
      <c r="DP9">
        <f>SUMIFS(DataRegularSeason20242025!$AA$3:$AA$1315,DataRegularSeason20242025!$B$3:$B$1315, "&lt;=" &amp; DP$1, DataRegularSeason20242025!$D$3:$D$1315, $A9)+SUMIFS(DataRegularSeason20242025!$AB$3:$AB$1315,DataRegularSeason20242025!$B$3:$B$1315, "&lt;=" &amp; DP$1, DataRegularSeason20242025!$E$3:$E$1315, $A9)</f>
        <v>39</v>
      </c>
      <c r="DQ9">
        <f>SUMIFS(DataRegularSeason20242025!$AA$3:$AA$1315,DataRegularSeason20242025!$B$3:$B$1315, "&lt;=" &amp; DQ$1, DataRegularSeason20242025!$D$3:$D$1315, $A9)+SUMIFS(DataRegularSeason20242025!$AB$3:$AB$1315,DataRegularSeason20242025!$B$3:$B$1315, "&lt;=" &amp; DQ$1, DataRegularSeason20242025!$E$3:$E$1315, $A9)</f>
        <v>39</v>
      </c>
      <c r="DR9">
        <f>SUMIFS(DataRegularSeason20242025!$AA$3:$AA$1315,DataRegularSeason20242025!$B$3:$B$1315, "&lt;=" &amp; DR$1, DataRegularSeason20242025!$D$3:$D$1315, $A9)+SUMIFS(DataRegularSeason20242025!$AB$3:$AB$1315,DataRegularSeason20242025!$B$3:$B$1315, "&lt;=" &amp; DR$1, DataRegularSeason20242025!$E$3:$E$1315, $A9)</f>
        <v>39</v>
      </c>
      <c r="DS9">
        <f>SUMIFS(DataRegularSeason20242025!$AA$3:$AA$1315,DataRegularSeason20242025!$B$3:$B$1315, "&lt;=" &amp; DS$1, DataRegularSeason20242025!$D$3:$D$1315, $A9)+SUMIFS(DataRegularSeason20242025!$AB$3:$AB$1315,DataRegularSeason20242025!$B$3:$B$1315, "&lt;=" &amp; DS$1, DataRegularSeason20242025!$E$3:$E$1315, $A9)</f>
        <v>39</v>
      </c>
      <c r="DT9">
        <f>SUMIFS(DataRegularSeason20242025!$AA$3:$AA$1315,DataRegularSeason20242025!$B$3:$B$1315, "&lt;=" &amp; DT$1, DataRegularSeason20242025!$D$3:$D$1315, $A9)+SUMIFS(DataRegularSeason20242025!$AB$3:$AB$1315,DataRegularSeason20242025!$B$3:$B$1315, "&lt;=" &amp; DT$1, DataRegularSeason20242025!$E$3:$E$1315, $A9)</f>
        <v>39</v>
      </c>
      <c r="DU9">
        <f>SUMIFS(DataRegularSeason20242025!$AA$3:$AA$1315,DataRegularSeason20242025!$B$3:$B$1315, "&lt;=" &amp; DU$1, DataRegularSeason20242025!$D$3:$D$1315, $A9)+SUMIFS(DataRegularSeason20242025!$AB$3:$AB$1315,DataRegularSeason20242025!$B$3:$B$1315, "&lt;=" &amp; DU$1, DataRegularSeason20242025!$E$3:$E$1315, $A9)</f>
        <v>39</v>
      </c>
      <c r="DV9">
        <f>SUMIFS(DataRegularSeason20242025!$AA$3:$AA$1315,DataRegularSeason20242025!$B$3:$B$1315, "&lt;=" &amp; DV$1, DataRegularSeason20242025!$D$3:$D$1315, $A9)+SUMIFS(DataRegularSeason20242025!$AB$3:$AB$1315,DataRegularSeason20242025!$B$3:$B$1315, "&lt;=" &amp; DV$1, DataRegularSeason20242025!$E$3:$E$1315, $A9)</f>
        <v>39</v>
      </c>
      <c r="DW9">
        <f>SUMIFS(DataRegularSeason20242025!$AA$3:$AA$1315,DataRegularSeason20242025!$B$3:$B$1315, "&lt;=" &amp; DW$1, DataRegularSeason20242025!$D$3:$D$1315, $A9)+SUMIFS(DataRegularSeason20242025!$AB$3:$AB$1315,DataRegularSeason20242025!$B$3:$B$1315, "&lt;=" &amp; DW$1, DataRegularSeason20242025!$E$3:$E$1315, $A9)</f>
        <v>39</v>
      </c>
      <c r="DX9">
        <f>SUMIFS(DataRegularSeason20242025!$AA$3:$AA$1315,DataRegularSeason20242025!$B$3:$B$1315, "&lt;=" &amp; DX$1, DataRegularSeason20242025!$D$3:$D$1315, $A9)+SUMIFS(DataRegularSeason20242025!$AB$3:$AB$1315,DataRegularSeason20242025!$B$3:$B$1315, "&lt;=" &amp; DX$1, DataRegularSeason20242025!$E$3:$E$1315, $A9)</f>
        <v>39</v>
      </c>
      <c r="DY9">
        <f>SUMIFS(DataRegularSeason20242025!$AA$3:$AA$1315,DataRegularSeason20242025!$B$3:$B$1315, "&lt;=" &amp; DY$1, DataRegularSeason20242025!$D$3:$D$1315, $A9)+SUMIFS(DataRegularSeason20242025!$AB$3:$AB$1315,DataRegularSeason20242025!$B$3:$B$1315, "&lt;=" &amp; DY$1, DataRegularSeason20242025!$E$3:$E$1315, $A9)</f>
        <v>39</v>
      </c>
      <c r="DZ9">
        <f>SUMIFS(DataRegularSeason20242025!$AA$3:$AA$1315,DataRegularSeason20242025!$B$3:$B$1315, "&lt;=" &amp; DZ$1, DataRegularSeason20242025!$D$3:$D$1315, $A9)+SUMIFS(DataRegularSeason20242025!$AB$3:$AB$1315,DataRegularSeason20242025!$B$3:$B$1315, "&lt;=" &amp; DZ$1, DataRegularSeason20242025!$E$3:$E$1315, $A9)</f>
        <v>39</v>
      </c>
      <c r="EA9">
        <f>SUMIFS(DataRegularSeason20242025!$AA$3:$AA$1315,DataRegularSeason20242025!$B$3:$B$1315, "&lt;=" &amp; EA$1, DataRegularSeason20242025!$D$3:$D$1315, $A9)+SUMIFS(DataRegularSeason20242025!$AB$3:$AB$1315,DataRegularSeason20242025!$B$3:$B$1315, "&lt;=" &amp; EA$1, DataRegularSeason20242025!$E$3:$E$1315, $A9)</f>
        <v>39</v>
      </c>
      <c r="EB9">
        <f>SUMIFS(DataRegularSeason20242025!$AA$3:$AA$1315,DataRegularSeason20242025!$B$3:$B$1315, "&lt;=" &amp; EB$1, DataRegularSeason20242025!$D$3:$D$1315, $A9)+SUMIFS(DataRegularSeason20242025!$AB$3:$AB$1315,DataRegularSeason20242025!$B$3:$B$1315, "&lt;=" &amp; EB$1, DataRegularSeason20242025!$E$3:$E$1315, $A9)</f>
        <v>39</v>
      </c>
      <c r="EC9">
        <f>SUMIFS(DataRegularSeason20242025!$AA$3:$AA$1315,DataRegularSeason20242025!$B$3:$B$1315, "&lt;=" &amp; EC$1, DataRegularSeason20242025!$D$3:$D$1315, $A9)+SUMIFS(DataRegularSeason20242025!$AB$3:$AB$1315,DataRegularSeason20242025!$B$3:$B$1315, "&lt;=" &amp; EC$1, DataRegularSeason20242025!$E$3:$E$1315, $A9)</f>
        <v>39</v>
      </c>
      <c r="ED9">
        <f>SUMIFS(DataRegularSeason20242025!$AA$3:$AA$1315,DataRegularSeason20242025!$B$3:$B$1315, "&lt;=" &amp; ED$1, DataRegularSeason20242025!$D$3:$D$1315, $A9)+SUMIFS(DataRegularSeason20242025!$AB$3:$AB$1315,DataRegularSeason20242025!$B$3:$B$1315, "&lt;=" &amp; ED$1, DataRegularSeason20242025!$E$3:$E$1315, $A9)</f>
        <v>39</v>
      </c>
      <c r="EE9">
        <f>SUMIFS(DataRegularSeason20242025!$AA$3:$AA$1315,DataRegularSeason20242025!$B$3:$B$1315, "&lt;=" &amp; EE$1, DataRegularSeason20242025!$D$3:$D$1315, $A9)+SUMIFS(DataRegularSeason20242025!$AB$3:$AB$1315,DataRegularSeason20242025!$B$3:$B$1315, "&lt;=" &amp; EE$1, DataRegularSeason20242025!$E$3:$E$1315, $A9)</f>
        <v>39</v>
      </c>
      <c r="EF9">
        <f>SUMIFS(DataRegularSeason20242025!$AA$3:$AA$1315,DataRegularSeason20242025!$B$3:$B$1315, "&lt;=" &amp; EF$1, DataRegularSeason20242025!$D$3:$D$1315, $A9)+SUMIFS(DataRegularSeason20242025!$AB$3:$AB$1315,DataRegularSeason20242025!$B$3:$B$1315, "&lt;=" &amp; EF$1, DataRegularSeason20242025!$E$3:$E$1315, $A9)</f>
        <v>39</v>
      </c>
      <c r="EG9">
        <f>SUMIFS(DataRegularSeason20242025!$AA$3:$AA$1315,DataRegularSeason20242025!$B$3:$B$1315, "&lt;=" &amp; EG$1, DataRegularSeason20242025!$D$3:$D$1315, $A9)+SUMIFS(DataRegularSeason20242025!$AB$3:$AB$1315,DataRegularSeason20242025!$B$3:$B$1315, "&lt;=" &amp; EG$1, DataRegularSeason20242025!$E$3:$E$1315, $A9)</f>
        <v>39</v>
      </c>
      <c r="EH9">
        <f>SUMIFS(DataRegularSeason20242025!$AA$3:$AA$1315,DataRegularSeason20242025!$B$3:$B$1315, "&lt;=" &amp; EH$1, DataRegularSeason20242025!$D$3:$D$1315, $A9)+SUMIFS(DataRegularSeason20242025!$AB$3:$AB$1315,DataRegularSeason20242025!$B$3:$B$1315, "&lt;=" &amp; EH$1, DataRegularSeason20242025!$E$3:$E$1315, $A9)</f>
        <v>39</v>
      </c>
      <c r="EI9">
        <f>SUMIFS(DataRegularSeason20242025!$AA$3:$AA$1315,DataRegularSeason20242025!$B$3:$B$1315, "&lt;=" &amp; EI$1, DataRegularSeason20242025!$D$3:$D$1315, $A9)+SUMIFS(DataRegularSeason20242025!$AB$3:$AB$1315,DataRegularSeason20242025!$B$3:$B$1315, "&lt;=" &amp; EI$1, DataRegularSeason20242025!$E$3:$E$1315, $A9)</f>
        <v>39</v>
      </c>
      <c r="EJ9">
        <f>SUMIFS(DataRegularSeason20242025!$AA$3:$AA$1315,DataRegularSeason20242025!$B$3:$B$1315, "&lt;=" &amp; EJ$1, DataRegularSeason20242025!$D$3:$D$1315, $A9)+SUMIFS(DataRegularSeason20242025!$AB$3:$AB$1315,DataRegularSeason20242025!$B$3:$B$1315, "&lt;=" &amp; EJ$1, DataRegularSeason20242025!$E$3:$E$1315, $A9)</f>
        <v>39</v>
      </c>
      <c r="EK9">
        <f>SUMIFS(DataRegularSeason20242025!$AA$3:$AA$1315,DataRegularSeason20242025!$B$3:$B$1315, "&lt;=" &amp; EK$1, DataRegularSeason20242025!$D$3:$D$1315, $A9)+SUMIFS(DataRegularSeason20242025!$AB$3:$AB$1315,DataRegularSeason20242025!$B$3:$B$1315, "&lt;=" &amp; EK$1, DataRegularSeason20242025!$E$3:$E$1315, $A9)</f>
        <v>39</v>
      </c>
      <c r="EL9">
        <f>SUMIFS(DataRegularSeason20242025!$AA$3:$AA$1315,DataRegularSeason20242025!$B$3:$B$1315, "&lt;=" &amp; EL$1, DataRegularSeason20242025!$D$3:$D$1315, $A9)+SUMIFS(DataRegularSeason20242025!$AB$3:$AB$1315,DataRegularSeason20242025!$B$3:$B$1315, "&lt;=" &amp; EL$1, DataRegularSeason20242025!$E$3:$E$1315, $A9)</f>
        <v>39</v>
      </c>
      <c r="EM9">
        <f>SUMIFS(DataRegularSeason20242025!$AA$3:$AA$1315,DataRegularSeason20242025!$B$3:$B$1315, "&lt;=" &amp; EM$1, DataRegularSeason20242025!$D$3:$D$1315, $A9)+SUMIFS(DataRegularSeason20242025!$AB$3:$AB$1315,DataRegularSeason20242025!$B$3:$B$1315, "&lt;=" &amp; EM$1, DataRegularSeason20242025!$E$3:$E$1315, $A9)</f>
        <v>39</v>
      </c>
      <c r="EN9">
        <f>SUMIFS(DataRegularSeason20242025!$AA$3:$AA$1315,DataRegularSeason20242025!$B$3:$B$1315, "&lt;=" &amp; EN$1, DataRegularSeason20242025!$D$3:$D$1315, $A9)+SUMIFS(DataRegularSeason20242025!$AB$3:$AB$1315,DataRegularSeason20242025!$B$3:$B$1315, "&lt;=" &amp; EN$1, DataRegularSeason20242025!$E$3:$E$1315, $A9)</f>
        <v>39</v>
      </c>
      <c r="EO9">
        <f>SUMIFS(DataRegularSeason20242025!$AA$3:$AA$1315,DataRegularSeason20242025!$B$3:$B$1315, "&lt;=" &amp; EO$1, DataRegularSeason20242025!$D$3:$D$1315, $A9)+SUMIFS(DataRegularSeason20242025!$AB$3:$AB$1315,DataRegularSeason20242025!$B$3:$B$1315, "&lt;=" &amp; EO$1, DataRegularSeason20242025!$E$3:$E$1315, $A9)</f>
        <v>39</v>
      </c>
      <c r="EP9">
        <f>SUMIFS(DataRegularSeason20242025!$AA$3:$AA$1315,DataRegularSeason20242025!$B$3:$B$1315, "&lt;=" &amp; EP$1, DataRegularSeason20242025!$D$3:$D$1315, $A9)+SUMIFS(DataRegularSeason20242025!$AB$3:$AB$1315,DataRegularSeason20242025!$B$3:$B$1315, "&lt;=" &amp; EP$1, DataRegularSeason20242025!$E$3:$E$1315, $A9)</f>
        <v>39</v>
      </c>
      <c r="EQ9">
        <f>SUMIFS(DataRegularSeason20242025!$AA$3:$AA$1315,DataRegularSeason20242025!$B$3:$B$1315, "&lt;=" &amp; EQ$1, DataRegularSeason20242025!$D$3:$D$1315, $A9)+SUMIFS(DataRegularSeason20242025!$AB$3:$AB$1315,DataRegularSeason20242025!$B$3:$B$1315, "&lt;=" &amp; EQ$1, DataRegularSeason20242025!$E$3:$E$1315, $A9)</f>
        <v>39</v>
      </c>
      <c r="ER9">
        <f>SUMIFS(DataRegularSeason20242025!$AA$3:$AA$1315,DataRegularSeason20242025!$B$3:$B$1315, "&lt;=" &amp; ER$1, DataRegularSeason20242025!$D$3:$D$1315, $A9)+SUMIFS(DataRegularSeason20242025!$AB$3:$AB$1315,DataRegularSeason20242025!$B$3:$B$1315, "&lt;=" &amp; ER$1, DataRegularSeason20242025!$E$3:$E$1315, $A9)</f>
        <v>39</v>
      </c>
      <c r="ES9">
        <f>SUMIFS(DataRegularSeason20242025!$AA$3:$AA$1315,DataRegularSeason20242025!$B$3:$B$1315, "&lt;=" &amp; ES$1, DataRegularSeason20242025!$D$3:$D$1315, $A9)+SUMIFS(DataRegularSeason20242025!$AB$3:$AB$1315,DataRegularSeason20242025!$B$3:$B$1315, "&lt;=" &amp; ES$1, DataRegularSeason20242025!$E$3:$E$1315, $A9)</f>
        <v>39</v>
      </c>
      <c r="ET9">
        <f>SUMIFS(DataRegularSeason20242025!$AA$3:$AA$1315,DataRegularSeason20242025!$B$3:$B$1315, "&lt;=" &amp; ET$1, DataRegularSeason20242025!$D$3:$D$1315, $A9)+SUMIFS(DataRegularSeason20242025!$AB$3:$AB$1315,DataRegularSeason20242025!$B$3:$B$1315, "&lt;=" &amp; ET$1, DataRegularSeason20242025!$E$3:$E$1315, $A9)</f>
        <v>39</v>
      </c>
      <c r="EU9">
        <f>SUMIFS(DataRegularSeason20242025!$AA$3:$AA$1315,DataRegularSeason20242025!$B$3:$B$1315, "&lt;=" &amp; EU$1, DataRegularSeason20242025!$D$3:$D$1315, $A9)+SUMIFS(DataRegularSeason20242025!$AB$3:$AB$1315,DataRegularSeason20242025!$B$3:$B$1315, "&lt;=" &amp; EU$1, DataRegularSeason20242025!$E$3:$E$1315, $A9)</f>
        <v>39</v>
      </c>
      <c r="EV9">
        <f>SUMIFS(DataRegularSeason20242025!$AA$3:$AA$1315,DataRegularSeason20242025!$B$3:$B$1315, "&lt;=" &amp; EV$1, DataRegularSeason20242025!$D$3:$D$1315, $A9)+SUMIFS(DataRegularSeason20242025!$AB$3:$AB$1315,DataRegularSeason20242025!$B$3:$B$1315, "&lt;=" &amp; EV$1, DataRegularSeason20242025!$E$3:$E$1315, $A9)</f>
        <v>39</v>
      </c>
      <c r="EW9">
        <f>SUMIFS(DataRegularSeason20242025!$AA$3:$AA$1315,DataRegularSeason20242025!$B$3:$B$1315, "&lt;=" &amp; EW$1, DataRegularSeason20242025!$D$3:$D$1315, $A9)+SUMIFS(DataRegularSeason20242025!$AB$3:$AB$1315,DataRegularSeason20242025!$B$3:$B$1315, "&lt;=" &amp; EW$1, DataRegularSeason20242025!$E$3:$E$1315, $A9)</f>
        <v>39</v>
      </c>
      <c r="EX9">
        <f>SUMIFS(DataRegularSeason20242025!$AA$3:$AA$1315,DataRegularSeason20242025!$B$3:$B$1315, "&lt;=" &amp; EX$1, DataRegularSeason20242025!$D$3:$D$1315, $A9)+SUMIFS(DataRegularSeason20242025!$AB$3:$AB$1315,DataRegularSeason20242025!$B$3:$B$1315, "&lt;=" &amp; EX$1, DataRegularSeason20242025!$E$3:$E$1315, $A9)</f>
        <v>39</v>
      </c>
      <c r="EY9">
        <f>SUMIFS(DataRegularSeason20242025!$AA$3:$AA$1315,DataRegularSeason20242025!$B$3:$B$1315, "&lt;=" &amp; EY$1, DataRegularSeason20242025!$D$3:$D$1315, $A9)+SUMIFS(DataRegularSeason20242025!$AB$3:$AB$1315,DataRegularSeason20242025!$B$3:$B$1315, "&lt;=" &amp; EY$1, DataRegularSeason20242025!$E$3:$E$1315, $A9)</f>
        <v>39</v>
      </c>
      <c r="EZ9">
        <f>SUMIFS(DataRegularSeason20242025!$AA$3:$AA$1315,DataRegularSeason20242025!$B$3:$B$1315, "&lt;=" &amp; EZ$1, DataRegularSeason20242025!$D$3:$D$1315, $A9)+SUMIFS(DataRegularSeason20242025!$AB$3:$AB$1315,DataRegularSeason20242025!$B$3:$B$1315, "&lt;=" &amp; EZ$1, DataRegularSeason20242025!$E$3:$E$1315, $A9)</f>
        <v>39</v>
      </c>
      <c r="FA9">
        <f>SUMIFS(DataRegularSeason20242025!$AA$3:$AA$1315,DataRegularSeason20242025!$B$3:$B$1315, "&lt;=" &amp; FA$1, DataRegularSeason20242025!$D$3:$D$1315, $A9)+SUMIFS(DataRegularSeason20242025!$AB$3:$AB$1315,DataRegularSeason20242025!$B$3:$B$1315, "&lt;=" &amp; FA$1, DataRegularSeason20242025!$E$3:$E$1315, $A9)</f>
        <v>39</v>
      </c>
      <c r="FB9">
        <f>SUMIFS(DataRegularSeason20242025!$AA$3:$AA$1315,DataRegularSeason20242025!$B$3:$B$1315, "&lt;=" &amp; FB$1, DataRegularSeason20242025!$D$3:$D$1315, $A9)+SUMIFS(DataRegularSeason20242025!$AB$3:$AB$1315,DataRegularSeason20242025!$B$3:$B$1315, "&lt;=" &amp; FB$1, DataRegularSeason20242025!$E$3:$E$1315, $A9)</f>
        <v>39</v>
      </c>
      <c r="FC9">
        <f>SUMIFS(DataRegularSeason20242025!$AA$3:$AA$1315,DataRegularSeason20242025!$B$3:$B$1315, "&lt;=" &amp; FC$1, DataRegularSeason20242025!$D$3:$D$1315, $A9)+SUMIFS(DataRegularSeason20242025!$AB$3:$AB$1315,DataRegularSeason20242025!$B$3:$B$1315, "&lt;=" &amp; FC$1, DataRegularSeason20242025!$E$3:$E$1315, $A9)</f>
        <v>39</v>
      </c>
      <c r="FD9">
        <f>SUMIFS(DataRegularSeason20242025!$AA$3:$AA$1315,DataRegularSeason20242025!$B$3:$B$1315, "&lt;=" &amp; FD$1, DataRegularSeason20242025!$D$3:$D$1315, $A9)+SUMIFS(DataRegularSeason20242025!$AB$3:$AB$1315,DataRegularSeason20242025!$B$3:$B$1315, "&lt;=" &amp; FD$1, DataRegularSeason20242025!$E$3:$E$1315, $A9)</f>
        <v>39</v>
      </c>
      <c r="FE9">
        <f>SUMIFS(DataRegularSeason20242025!$AA$3:$AA$1315,DataRegularSeason20242025!$B$3:$B$1315, "&lt;=" &amp; FE$1, DataRegularSeason20242025!$D$3:$D$1315, $A9)+SUMIFS(DataRegularSeason20242025!$AB$3:$AB$1315,DataRegularSeason20242025!$B$3:$B$1315, "&lt;=" &amp; FE$1, DataRegularSeason20242025!$E$3:$E$1315, $A9)</f>
        <v>39</v>
      </c>
      <c r="FF9">
        <f>SUMIFS(DataRegularSeason20242025!$AA$3:$AA$1315,DataRegularSeason20242025!$B$3:$B$1315, "&lt;=" &amp; FF$1, DataRegularSeason20242025!$D$3:$D$1315, $A9)+SUMIFS(DataRegularSeason20242025!$AB$3:$AB$1315,DataRegularSeason20242025!$B$3:$B$1315, "&lt;=" &amp; FF$1, DataRegularSeason20242025!$E$3:$E$1315, $A9)</f>
        <v>39</v>
      </c>
      <c r="FG9">
        <f>SUMIFS(DataRegularSeason20242025!$AA$3:$AA$1315,DataRegularSeason20242025!$B$3:$B$1315, "&lt;=" &amp; FG$1, DataRegularSeason20242025!$D$3:$D$1315, $A9)+SUMIFS(DataRegularSeason20242025!$AB$3:$AB$1315,DataRegularSeason20242025!$B$3:$B$1315, "&lt;=" &amp; FG$1, DataRegularSeason20242025!$E$3:$E$1315, $A9)</f>
        <v>39</v>
      </c>
      <c r="FH9">
        <f>SUMIFS(DataRegularSeason20242025!$AA$3:$AA$1315,DataRegularSeason20242025!$B$3:$B$1315, "&lt;=" &amp; FH$1, DataRegularSeason20242025!$D$3:$D$1315, $A9)+SUMIFS(DataRegularSeason20242025!$AB$3:$AB$1315,DataRegularSeason20242025!$B$3:$B$1315, "&lt;=" &amp; FH$1, DataRegularSeason20242025!$E$3:$E$1315, $A9)</f>
        <v>39</v>
      </c>
      <c r="FI9">
        <f>SUMIFS(DataRegularSeason20242025!$AA$3:$AA$1315,DataRegularSeason20242025!$B$3:$B$1315, "&lt;=" &amp; FI$1, DataRegularSeason20242025!$D$3:$D$1315, $A9)+SUMIFS(DataRegularSeason20242025!$AB$3:$AB$1315,DataRegularSeason20242025!$B$3:$B$1315, "&lt;=" &amp; FI$1, DataRegularSeason20242025!$E$3:$E$1315, $A9)</f>
        <v>39</v>
      </c>
      <c r="FJ9">
        <f>SUMIFS(DataRegularSeason20242025!$AA$3:$AA$1315,DataRegularSeason20242025!$B$3:$B$1315, "&lt;=" &amp; FJ$1, DataRegularSeason20242025!$D$3:$D$1315, $A9)+SUMIFS(DataRegularSeason20242025!$AB$3:$AB$1315,DataRegularSeason20242025!$B$3:$B$1315, "&lt;=" &amp; FJ$1, DataRegularSeason20242025!$E$3:$E$1315, $A9)</f>
        <v>39</v>
      </c>
      <c r="FK9">
        <f>SUMIFS(DataRegularSeason20242025!$AA$3:$AA$1315,DataRegularSeason20242025!$B$3:$B$1315, "&lt;=" &amp; FK$1, DataRegularSeason20242025!$D$3:$D$1315, $A9)+SUMIFS(DataRegularSeason20242025!$AB$3:$AB$1315,DataRegularSeason20242025!$B$3:$B$1315, "&lt;=" &amp; FK$1, DataRegularSeason20242025!$E$3:$E$1315, $A9)</f>
        <v>39</v>
      </c>
      <c r="FL9">
        <f>SUMIFS(DataRegularSeason20242025!$AA$3:$AA$1315,DataRegularSeason20242025!$B$3:$B$1315, "&lt;=" &amp; FL$1, DataRegularSeason20242025!$D$3:$D$1315, $A9)+SUMIFS(DataRegularSeason20242025!$AB$3:$AB$1315,DataRegularSeason20242025!$B$3:$B$1315, "&lt;=" &amp; FL$1, DataRegularSeason20242025!$E$3:$E$1315, $A9)</f>
        <v>39</v>
      </c>
      <c r="FM9">
        <f>SUMIFS(DataRegularSeason20242025!$AA$3:$AA$1315,DataRegularSeason20242025!$B$3:$B$1315, "&lt;=" &amp; FM$1, DataRegularSeason20242025!$D$3:$D$1315, $A9)+SUMIFS(DataRegularSeason20242025!$AB$3:$AB$1315,DataRegularSeason20242025!$B$3:$B$1315, "&lt;=" &amp; FM$1, DataRegularSeason20242025!$E$3:$E$1315, $A9)</f>
        <v>39</v>
      </c>
      <c r="FN9">
        <f>SUMIFS(DataRegularSeason20242025!$AA$3:$AA$1315,DataRegularSeason20242025!$B$3:$B$1315, "&lt;=" &amp; FN$1, DataRegularSeason20242025!$D$3:$D$1315, $A9)+SUMIFS(DataRegularSeason20242025!$AB$3:$AB$1315,DataRegularSeason20242025!$B$3:$B$1315, "&lt;=" &amp; FN$1, DataRegularSeason20242025!$E$3:$E$1315, $A9)</f>
        <v>39</v>
      </c>
      <c r="FO9">
        <f>SUMIFS(DataRegularSeason20242025!$AA$3:$AA$1315,DataRegularSeason20242025!$B$3:$B$1315, "&lt;=" &amp; FO$1, DataRegularSeason20242025!$D$3:$D$1315, $A9)+SUMIFS(DataRegularSeason20242025!$AB$3:$AB$1315,DataRegularSeason20242025!$B$3:$B$1315, "&lt;=" &amp; FO$1, DataRegularSeason20242025!$E$3:$E$1315, $A9)</f>
        <v>39</v>
      </c>
      <c r="FP9">
        <f>SUMIFS(DataRegularSeason20242025!$AA$3:$AA$1315,DataRegularSeason20242025!$B$3:$B$1315, "&lt;=" &amp; FP$1, DataRegularSeason20242025!$D$3:$D$1315, $A9)+SUMIFS(DataRegularSeason20242025!$AB$3:$AB$1315,DataRegularSeason20242025!$B$3:$B$1315, "&lt;=" &amp; FP$1, DataRegularSeason20242025!$E$3:$E$1315, $A9)</f>
        <v>39</v>
      </c>
      <c r="FQ9">
        <f>SUMIFS(DataRegularSeason20242025!$AA$3:$AA$1315,DataRegularSeason20242025!$B$3:$B$1315, "&lt;=" &amp; FQ$1, DataRegularSeason20242025!$D$3:$D$1315, $A9)+SUMIFS(DataRegularSeason20242025!$AB$3:$AB$1315,DataRegularSeason20242025!$B$3:$B$1315, "&lt;=" &amp; FQ$1, DataRegularSeason20242025!$E$3:$E$1315, $A9)</f>
        <v>39</v>
      </c>
      <c r="FR9">
        <f>SUMIFS(DataRegularSeason20242025!$AA$3:$AA$1315,DataRegularSeason20242025!$B$3:$B$1315, "&lt;=" &amp; FR$1, DataRegularSeason20242025!$D$3:$D$1315, $A9)+SUMIFS(DataRegularSeason20242025!$AB$3:$AB$1315,DataRegularSeason20242025!$B$3:$B$1315, "&lt;=" &amp; FR$1, DataRegularSeason20242025!$E$3:$E$1315, $A9)</f>
        <v>39</v>
      </c>
      <c r="FS9">
        <f>SUMIFS(DataRegularSeason20242025!$AA$3:$AA$1315,DataRegularSeason20242025!$B$3:$B$1315, "&lt;=" &amp; FS$1, DataRegularSeason20242025!$D$3:$D$1315, $A9)+SUMIFS(DataRegularSeason20242025!$AB$3:$AB$1315,DataRegularSeason20242025!$B$3:$B$1315, "&lt;=" &amp; FS$1, DataRegularSeason20242025!$E$3:$E$1315, $A9)</f>
        <v>39</v>
      </c>
      <c r="FT9">
        <f>SUMIFS(DataRegularSeason20242025!$AA$3:$AA$1315,DataRegularSeason20242025!$B$3:$B$1315, "&lt;=" &amp; FT$1, DataRegularSeason20242025!$D$3:$D$1315, $A9)+SUMIFS(DataRegularSeason20242025!$AB$3:$AB$1315,DataRegularSeason20242025!$B$3:$B$1315, "&lt;=" &amp; FT$1, DataRegularSeason20242025!$E$3:$E$1315, $A9)</f>
        <v>39</v>
      </c>
      <c r="FU9">
        <f>SUMIFS(DataRegularSeason20242025!$AA$3:$AA$1315,DataRegularSeason20242025!$B$3:$B$1315, "&lt;=" &amp; FU$1, DataRegularSeason20242025!$D$3:$D$1315, $A9)+SUMIFS(DataRegularSeason20242025!$AB$3:$AB$1315,DataRegularSeason20242025!$B$3:$B$1315, "&lt;=" &amp; FU$1, DataRegularSeason20242025!$E$3:$E$1315, $A9)</f>
        <v>39</v>
      </c>
      <c r="FV9">
        <f>SUMIFS(DataRegularSeason20242025!$AA$3:$AA$1315,DataRegularSeason20242025!$B$3:$B$1315, "&lt;=" &amp; FV$1, DataRegularSeason20242025!$D$3:$D$1315, $A9)+SUMIFS(DataRegularSeason20242025!$AB$3:$AB$1315,DataRegularSeason20242025!$B$3:$B$1315, "&lt;=" &amp; FV$1, DataRegularSeason20242025!$E$3:$E$1315, $A9)</f>
        <v>39</v>
      </c>
      <c r="FW9">
        <f>SUMIFS(DataRegularSeason20242025!$AA$3:$AA$1315,DataRegularSeason20242025!$B$3:$B$1315, "&lt;=" &amp; FW$1, DataRegularSeason20242025!$D$3:$D$1315, $A9)+SUMIFS(DataRegularSeason20242025!$AB$3:$AB$1315,DataRegularSeason20242025!$B$3:$B$1315, "&lt;=" &amp; FW$1, DataRegularSeason20242025!$E$3:$E$1315, $A9)</f>
        <v>39</v>
      </c>
      <c r="FX9">
        <f>SUMIFS(DataRegularSeason20242025!$AA$3:$AA$1315,DataRegularSeason20242025!$B$3:$B$1315, "&lt;=" &amp; FX$1, DataRegularSeason20242025!$D$3:$D$1315, $A9)+SUMIFS(DataRegularSeason20242025!$AB$3:$AB$1315,DataRegularSeason20242025!$B$3:$B$1315, "&lt;=" &amp; FX$1, DataRegularSeason20242025!$E$3:$E$1315, $A9)</f>
        <v>39</v>
      </c>
      <c r="FY9">
        <f>SUMIFS(DataRegularSeason20242025!$AA$3:$AA$1315,DataRegularSeason20242025!$B$3:$B$1315, "&lt;=" &amp; FY$1, DataRegularSeason20242025!$D$3:$D$1315, $A9)+SUMIFS(DataRegularSeason20242025!$AB$3:$AB$1315,DataRegularSeason20242025!$B$3:$B$1315, "&lt;=" &amp; FY$1, DataRegularSeason20242025!$E$3:$E$1315, $A9)</f>
        <v>39</v>
      </c>
      <c r="FZ9">
        <f>SUMIFS(DataRegularSeason20242025!$AA$3:$AA$1315,DataRegularSeason20242025!$B$3:$B$1315, "&lt;=" &amp; FZ$1, DataRegularSeason20242025!$D$3:$D$1315, $A9)+SUMIFS(DataRegularSeason20242025!$AB$3:$AB$1315,DataRegularSeason20242025!$B$3:$B$1315, "&lt;=" &amp; FZ$1, DataRegularSeason20242025!$E$3:$E$1315, $A9)</f>
        <v>39</v>
      </c>
      <c r="GA9">
        <f>SUMIFS(DataRegularSeason20242025!$AA$3:$AA$1315,DataRegularSeason20242025!$B$3:$B$1315, "&lt;=" &amp; GA$1, DataRegularSeason20242025!$D$3:$D$1315, $A9)+SUMIFS(DataRegularSeason20242025!$AB$3:$AB$1315,DataRegularSeason20242025!$B$3:$B$1315, "&lt;=" &amp; GA$1, DataRegularSeason20242025!$E$3:$E$1315, $A9)</f>
        <v>39</v>
      </c>
      <c r="GB9">
        <f>SUMIFS(DataRegularSeason20242025!$AA$3:$AA$1315,DataRegularSeason20242025!$B$3:$B$1315, "&lt;=" &amp; GB$1, DataRegularSeason20242025!$D$3:$D$1315, $A9)+SUMIFS(DataRegularSeason20242025!$AB$3:$AB$1315,DataRegularSeason20242025!$B$3:$B$1315, "&lt;=" &amp; GB$1, DataRegularSeason20242025!$E$3:$E$1315, $A9)</f>
        <v>39</v>
      </c>
      <c r="GC9">
        <f>SUMIFS(DataRegularSeason20242025!$AA$3:$AA$1315,DataRegularSeason20242025!$B$3:$B$1315, "&lt;=" &amp; GC$1, DataRegularSeason20242025!$D$3:$D$1315, $A9)+SUMIFS(DataRegularSeason20242025!$AB$3:$AB$1315,DataRegularSeason20242025!$B$3:$B$1315, "&lt;=" &amp; GC$1, DataRegularSeason20242025!$E$3:$E$1315, $A9)</f>
        <v>39</v>
      </c>
      <c r="GD9">
        <f>SUMIFS(DataRegularSeason20242025!$AA$3:$AA$1315,DataRegularSeason20242025!$B$3:$B$1315, "&lt;=" &amp; GD$1, DataRegularSeason20242025!$D$3:$D$1315, $A9)+SUMIFS(DataRegularSeason20242025!$AB$3:$AB$1315,DataRegularSeason20242025!$B$3:$B$1315, "&lt;=" &amp; GD$1, DataRegularSeason20242025!$E$3:$E$1315, $A9)</f>
        <v>39</v>
      </c>
      <c r="GE9">
        <f>SUMIFS(DataRegularSeason20242025!$AA$3:$AA$1315,DataRegularSeason20242025!$B$3:$B$1315, "&lt;=" &amp; GE$1, DataRegularSeason20242025!$D$3:$D$1315, $A9)+SUMIFS(DataRegularSeason20242025!$AB$3:$AB$1315,DataRegularSeason20242025!$B$3:$B$1315, "&lt;=" &amp; GE$1, DataRegularSeason20242025!$E$3:$E$1315, $A9)</f>
        <v>39</v>
      </c>
      <c r="GF9">
        <f>SUMIFS(DataRegularSeason20242025!$AA$3:$AA$1315,DataRegularSeason20242025!$B$3:$B$1315, "&lt;=" &amp; GF$1, DataRegularSeason20242025!$D$3:$D$1315, $A9)+SUMIFS(DataRegularSeason20242025!$AB$3:$AB$1315,DataRegularSeason20242025!$B$3:$B$1315, "&lt;=" &amp; GF$1, DataRegularSeason20242025!$E$3:$E$1315, $A9)</f>
        <v>39</v>
      </c>
      <c r="GG9">
        <f>SUMIFS(DataRegularSeason20242025!$AA$3:$AA$1315,DataRegularSeason20242025!$B$3:$B$1315, "&lt;=" &amp; GG$1, DataRegularSeason20242025!$D$3:$D$1315, $A9)+SUMIFS(DataRegularSeason20242025!$AB$3:$AB$1315,DataRegularSeason20242025!$B$3:$B$1315, "&lt;=" &amp; GG$1, DataRegularSeason20242025!$E$3:$E$1315, $A9)</f>
        <v>39</v>
      </c>
      <c r="GH9">
        <f>SUMIFS(DataRegularSeason20242025!$AA$3:$AA$1315,DataRegularSeason20242025!$B$3:$B$1315, "&lt;=" &amp; GH$1, DataRegularSeason20242025!$D$3:$D$1315, $A9)+SUMIFS(DataRegularSeason20242025!$AB$3:$AB$1315,DataRegularSeason20242025!$B$3:$B$1315, "&lt;=" &amp; GH$1, DataRegularSeason20242025!$E$3:$E$1315, $A9)</f>
        <v>39</v>
      </c>
      <c r="GI9">
        <f>SUMIFS(DataRegularSeason20242025!$AA$3:$AA$1315,DataRegularSeason20242025!$B$3:$B$1315, "&lt;=" &amp; GI$1, DataRegularSeason20242025!$D$3:$D$1315, $A9)+SUMIFS(DataRegularSeason20242025!$AB$3:$AB$1315,DataRegularSeason20242025!$B$3:$B$1315, "&lt;=" &amp; GI$1, DataRegularSeason20242025!$E$3:$E$1315, $A9)</f>
        <v>39</v>
      </c>
      <c r="GJ9">
        <f>SUMIFS(DataRegularSeason20242025!$AA$3:$AA$1315,DataRegularSeason20242025!$B$3:$B$1315, "&lt;=" &amp; GJ$1, DataRegularSeason20242025!$D$3:$D$1315, $A9)+SUMIFS(DataRegularSeason20242025!$AB$3:$AB$1315,DataRegularSeason20242025!$B$3:$B$1315, "&lt;=" &amp; GJ$1, DataRegularSeason20242025!$E$3:$E$1315, $A9)</f>
        <v>39</v>
      </c>
      <c r="GK9">
        <f>SUMIFS(DataRegularSeason20242025!$AA$3:$AA$1315,DataRegularSeason20242025!$B$3:$B$1315, "&lt;=" &amp; GK$1, DataRegularSeason20242025!$D$3:$D$1315, $A9)+SUMIFS(DataRegularSeason20242025!$AB$3:$AB$1315,DataRegularSeason20242025!$B$3:$B$1315, "&lt;=" &amp; GK$1, DataRegularSeason20242025!$E$3:$E$1315, $A9)</f>
        <v>39</v>
      </c>
      <c r="GL9">
        <f>SUMIFS(DataRegularSeason20242025!$AA$3:$AA$1315,DataRegularSeason20242025!$B$3:$B$1315, "&lt;=" &amp; GL$1, DataRegularSeason20242025!$D$3:$D$1315, $A9)+SUMIFS(DataRegularSeason20242025!$AB$3:$AB$1315,DataRegularSeason20242025!$B$3:$B$1315, "&lt;=" &amp; GL$1, DataRegularSeason20242025!$E$3:$E$1315, $A9)</f>
        <v>39</v>
      </c>
      <c r="GM9">
        <f>SUMIFS(DataRegularSeason20242025!$AA$3:$AA$1315,DataRegularSeason20242025!$B$3:$B$1315, "&lt;=" &amp; GM$1, DataRegularSeason20242025!$D$3:$D$1315, $A9)+SUMIFS(DataRegularSeason20242025!$AB$3:$AB$1315,DataRegularSeason20242025!$B$3:$B$1315, "&lt;=" &amp; GM$1, DataRegularSeason20242025!$E$3:$E$1315, $A9)</f>
        <v>39</v>
      </c>
      <c r="GN9">
        <f>SUMIFS(DataRegularSeason20242025!$AA$3:$AA$1315,DataRegularSeason20242025!$B$3:$B$1315, "&lt;=" &amp; GN$1, DataRegularSeason20242025!$D$3:$D$1315, $A9)+SUMIFS(DataRegularSeason20242025!$AB$3:$AB$1315,DataRegularSeason20242025!$B$3:$B$1315, "&lt;=" &amp; GN$1, DataRegularSeason20242025!$E$3:$E$1315, $A9)</f>
        <v>39</v>
      </c>
      <c r="GO9">
        <f>SUMIFS(DataRegularSeason20242025!$AA$3:$AA$1315,DataRegularSeason20242025!$B$3:$B$1315, "&lt;=" &amp; GO$1, DataRegularSeason20242025!$D$3:$D$1315, $A9)+SUMIFS(DataRegularSeason20242025!$AB$3:$AB$1315,DataRegularSeason20242025!$B$3:$B$1315, "&lt;=" &amp; GO$1, DataRegularSeason20242025!$E$3:$E$1315, $A9)</f>
        <v>39</v>
      </c>
      <c r="GP9">
        <f>SUMIFS(DataRegularSeason20242025!$AA$3:$AA$1315,DataRegularSeason20242025!$B$3:$B$1315, "&lt;=" &amp; GP$1, DataRegularSeason20242025!$D$3:$D$1315, $A9)+SUMIFS(DataRegularSeason20242025!$AB$3:$AB$1315,DataRegularSeason20242025!$B$3:$B$1315, "&lt;=" &amp; GP$1, DataRegularSeason20242025!$E$3:$E$1315, $A9)</f>
        <v>39</v>
      </c>
      <c r="GQ9">
        <f>SUMIFS(DataRegularSeason20242025!$AA$3:$AA$1315,DataRegularSeason20242025!$B$3:$B$1315, "&lt;=" &amp; GQ$1, DataRegularSeason20242025!$D$3:$D$1315, $A9)+SUMIFS(DataRegularSeason20242025!$AB$3:$AB$1315,DataRegularSeason20242025!$B$3:$B$1315, "&lt;=" &amp; GQ$1, DataRegularSeason20242025!$E$3:$E$1315, $A9)</f>
        <v>39</v>
      </c>
      <c r="GR9">
        <f>SUMIFS(DataRegularSeason20242025!$AA$3:$AA$1315,DataRegularSeason20242025!$B$3:$B$1315, "&lt;=" &amp; GR$1, DataRegularSeason20242025!$D$3:$D$1315, $A9)+SUMIFS(DataRegularSeason20242025!$AB$3:$AB$1315,DataRegularSeason20242025!$B$3:$B$1315, "&lt;=" &amp; GR$1, DataRegularSeason20242025!$E$3:$E$1315, $A9)</f>
        <v>39</v>
      </c>
      <c r="GS9">
        <f>SUMIFS(DataRegularSeason20242025!$AA$3:$AA$1315,DataRegularSeason20242025!$B$3:$B$1315, "&lt;=" &amp; GS$1, DataRegularSeason20242025!$D$3:$D$1315, $A9)+SUMIFS(DataRegularSeason20242025!$AB$3:$AB$1315,DataRegularSeason20242025!$B$3:$B$1315, "&lt;=" &amp; GS$1, DataRegularSeason20242025!$E$3:$E$1315, $A9)</f>
        <v>39</v>
      </c>
      <c r="GT9">
        <f>SUMIFS(DataRegularSeason20242025!$AA$3:$AA$1315,DataRegularSeason20242025!$B$3:$B$1315, "&lt;=" &amp; GT$1, DataRegularSeason20242025!$D$3:$D$1315, $A9)+SUMIFS(DataRegularSeason20242025!$AB$3:$AB$1315,DataRegularSeason20242025!$B$3:$B$1315, "&lt;=" &amp; GT$1, DataRegularSeason20242025!$E$3:$E$1315, $A9)</f>
        <v>39</v>
      </c>
      <c r="GU9">
        <f>SUMIFS(DataRegularSeason20242025!$AA$3:$AA$1315,DataRegularSeason20242025!$B$3:$B$1315, "&lt;=" &amp; GU$1, DataRegularSeason20242025!$D$3:$D$1315, $A9)+SUMIFS(DataRegularSeason20242025!$AB$3:$AB$1315,DataRegularSeason20242025!$B$3:$B$1315, "&lt;=" &amp; GU$1, DataRegularSeason20242025!$E$3:$E$1315, $A9)</f>
        <v>39</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63</v>
      </c>
      <c r="DD10">
        <f>SUMIFS(DataRegularSeason20242025!$AA$3:$AA$1315,DataRegularSeason20242025!$B$3:$B$1315, "&lt;=" &amp; DD$1, DataRegularSeason20242025!$D$3:$D$1315, $A10)+SUMIFS(DataRegularSeason20242025!$AB$3:$AB$1315,DataRegularSeason20242025!$B$3:$B$1315, "&lt;=" &amp; DD$1, DataRegularSeason20242025!$E$3:$E$1315, $A10)</f>
        <v>63</v>
      </c>
      <c r="DE10">
        <f>SUMIFS(DataRegularSeason20242025!$AA$3:$AA$1315,DataRegularSeason20242025!$B$3:$B$1315, "&lt;=" &amp; DE$1, DataRegularSeason20242025!$D$3:$D$1315, $A10)+SUMIFS(DataRegularSeason20242025!$AB$3:$AB$1315,DataRegularSeason20242025!$B$3:$B$1315, "&lt;=" &amp; DE$1, DataRegularSeason20242025!$E$3:$E$1315, $A10)</f>
        <v>65</v>
      </c>
      <c r="DF10">
        <f>SUMIFS(DataRegularSeason20242025!$AA$3:$AA$1315,DataRegularSeason20242025!$B$3:$B$1315, "&lt;=" &amp; DF$1, DataRegularSeason20242025!$D$3:$D$1315, $A10)+SUMIFS(DataRegularSeason20242025!$AB$3:$AB$1315,DataRegularSeason20242025!$B$3:$B$1315, "&lt;=" &amp; DF$1, DataRegularSeason20242025!$E$3:$E$1315, $A10)</f>
        <v>65</v>
      </c>
      <c r="DG10">
        <f>SUMIFS(DataRegularSeason20242025!$AA$3:$AA$1315,DataRegularSeason20242025!$B$3:$B$1315, "&lt;=" &amp; DG$1, DataRegularSeason20242025!$D$3:$D$1315, $A10)+SUMIFS(DataRegularSeason20242025!$AB$3:$AB$1315,DataRegularSeason20242025!$B$3:$B$1315, "&lt;=" &amp; DG$1, DataRegularSeason20242025!$E$3:$E$1315, $A10)</f>
        <v>67</v>
      </c>
      <c r="DH10">
        <f>SUMIFS(DataRegularSeason20242025!$AA$3:$AA$1315,DataRegularSeason20242025!$B$3:$B$1315, "&lt;=" &amp; DH$1, DataRegularSeason20242025!$D$3:$D$1315, $A10)+SUMIFS(DataRegularSeason20242025!$AB$3:$AB$1315,DataRegularSeason20242025!$B$3:$B$1315, "&lt;=" &amp; DH$1, DataRegularSeason20242025!$E$3:$E$1315, $A10)</f>
        <v>67</v>
      </c>
      <c r="DI10">
        <f>SUMIFS(DataRegularSeason20242025!$AA$3:$AA$1315,DataRegularSeason20242025!$B$3:$B$1315, "&lt;=" &amp; DI$1, DataRegularSeason20242025!$D$3:$D$1315, $A10)+SUMIFS(DataRegularSeason20242025!$AB$3:$AB$1315,DataRegularSeason20242025!$B$3:$B$1315, "&lt;=" &amp; DI$1, DataRegularSeason20242025!$E$3:$E$1315, $A10)</f>
        <v>67</v>
      </c>
      <c r="DJ10">
        <f>SUMIFS(DataRegularSeason20242025!$AA$3:$AA$1315,DataRegularSeason20242025!$B$3:$B$1315, "&lt;=" &amp; DJ$1, DataRegularSeason20242025!$D$3:$D$1315, $A10)+SUMIFS(DataRegularSeason20242025!$AB$3:$AB$1315,DataRegularSeason20242025!$B$3:$B$1315, "&lt;=" &amp; DJ$1, DataRegularSeason20242025!$E$3:$E$1315, $A10)</f>
        <v>67</v>
      </c>
      <c r="DK10">
        <f>SUMIFS(DataRegularSeason20242025!$AA$3:$AA$1315,DataRegularSeason20242025!$B$3:$B$1315, "&lt;=" &amp; DK$1, DataRegularSeason20242025!$D$3:$D$1315, $A10)+SUMIFS(DataRegularSeason20242025!$AB$3:$AB$1315,DataRegularSeason20242025!$B$3:$B$1315, "&lt;=" &amp; DK$1, DataRegularSeason20242025!$E$3:$E$1315, $A10)</f>
        <v>67</v>
      </c>
      <c r="DL10">
        <f>SUMIFS(DataRegularSeason20242025!$AA$3:$AA$1315,DataRegularSeason20242025!$B$3:$B$1315, "&lt;=" &amp; DL$1, DataRegularSeason20242025!$D$3:$D$1315, $A10)+SUMIFS(DataRegularSeason20242025!$AB$3:$AB$1315,DataRegularSeason20242025!$B$3:$B$1315, "&lt;=" &amp; DL$1, DataRegularSeason20242025!$E$3:$E$1315, $A10)</f>
        <v>67</v>
      </c>
      <c r="DM10">
        <f>SUMIFS(DataRegularSeason20242025!$AA$3:$AA$1315,DataRegularSeason20242025!$B$3:$B$1315, "&lt;=" &amp; DM$1, DataRegularSeason20242025!$D$3:$D$1315, $A10)+SUMIFS(DataRegularSeason20242025!$AB$3:$AB$1315,DataRegularSeason20242025!$B$3:$B$1315, "&lt;=" &amp; DM$1, DataRegularSeason20242025!$E$3:$E$1315, $A10)</f>
        <v>67</v>
      </c>
      <c r="DN10">
        <f>SUMIFS(DataRegularSeason20242025!$AA$3:$AA$1315,DataRegularSeason20242025!$B$3:$B$1315, "&lt;=" &amp; DN$1, DataRegularSeason20242025!$D$3:$D$1315, $A10)+SUMIFS(DataRegularSeason20242025!$AB$3:$AB$1315,DataRegularSeason20242025!$B$3:$B$1315, "&lt;=" &amp; DN$1, DataRegularSeason20242025!$E$3:$E$1315, $A10)</f>
        <v>67</v>
      </c>
      <c r="DO10">
        <f>SUMIFS(DataRegularSeason20242025!$AA$3:$AA$1315,DataRegularSeason20242025!$B$3:$B$1315, "&lt;=" &amp; DO$1, DataRegularSeason20242025!$D$3:$D$1315, $A10)+SUMIFS(DataRegularSeason20242025!$AB$3:$AB$1315,DataRegularSeason20242025!$B$3:$B$1315, "&lt;=" &amp; DO$1, DataRegularSeason20242025!$E$3:$E$1315, $A10)</f>
        <v>67</v>
      </c>
      <c r="DP10">
        <f>SUMIFS(DataRegularSeason20242025!$AA$3:$AA$1315,DataRegularSeason20242025!$B$3:$B$1315, "&lt;=" &amp; DP$1, DataRegularSeason20242025!$D$3:$D$1315, $A10)+SUMIFS(DataRegularSeason20242025!$AB$3:$AB$1315,DataRegularSeason20242025!$B$3:$B$1315, "&lt;=" &amp; DP$1, DataRegularSeason20242025!$E$3:$E$1315, $A10)</f>
        <v>67</v>
      </c>
      <c r="DQ10">
        <f>SUMIFS(DataRegularSeason20242025!$AA$3:$AA$1315,DataRegularSeason20242025!$B$3:$B$1315, "&lt;=" &amp; DQ$1, DataRegularSeason20242025!$D$3:$D$1315, $A10)+SUMIFS(DataRegularSeason20242025!$AB$3:$AB$1315,DataRegularSeason20242025!$B$3:$B$1315, "&lt;=" &amp; DQ$1, DataRegularSeason20242025!$E$3:$E$1315, $A10)</f>
        <v>67</v>
      </c>
      <c r="DR10">
        <f>SUMIFS(DataRegularSeason20242025!$AA$3:$AA$1315,DataRegularSeason20242025!$B$3:$B$1315, "&lt;=" &amp; DR$1, DataRegularSeason20242025!$D$3:$D$1315, $A10)+SUMIFS(DataRegularSeason20242025!$AB$3:$AB$1315,DataRegularSeason20242025!$B$3:$B$1315, "&lt;=" &amp; DR$1, DataRegularSeason20242025!$E$3:$E$1315, $A10)</f>
        <v>67</v>
      </c>
      <c r="DS10">
        <f>SUMIFS(DataRegularSeason20242025!$AA$3:$AA$1315,DataRegularSeason20242025!$B$3:$B$1315, "&lt;=" &amp; DS$1, DataRegularSeason20242025!$D$3:$D$1315, $A10)+SUMIFS(DataRegularSeason20242025!$AB$3:$AB$1315,DataRegularSeason20242025!$B$3:$B$1315, "&lt;=" &amp; DS$1, DataRegularSeason20242025!$E$3:$E$1315, $A10)</f>
        <v>67</v>
      </c>
      <c r="DT10">
        <f>SUMIFS(DataRegularSeason20242025!$AA$3:$AA$1315,DataRegularSeason20242025!$B$3:$B$1315, "&lt;=" &amp; DT$1, DataRegularSeason20242025!$D$3:$D$1315, $A10)+SUMIFS(DataRegularSeason20242025!$AB$3:$AB$1315,DataRegularSeason20242025!$B$3:$B$1315, "&lt;=" &amp; DT$1, DataRegularSeason20242025!$E$3:$E$1315, $A10)</f>
        <v>67</v>
      </c>
      <c r="DU10">
        <f>SUMIFS(DataRegularSeason20242025!$AA$3:$AA$1315,DataRegularSeason20242025!$B$3:$B$1315, "&lt;=" &amp; DU$1, DataRegularSeason20242025!$D$3:$D$1315, $A10)+SUMIFS(DataRegularSeason20242025!$AB$3:$AB$1315,DataRegularSeason20242025!$B$3:$B$1315, "&lt;=" &amp; DU$1, DataRegularSeason20242025!$E$3:$E$1315, $A10)</f>
        <v>67</v>
      </c>
      <c r="DV10">
        <f>SUMIFS(DataRegularSeason20242025!$AA$3:$AA$1315,DataRegularSeason20242025!$B$3:$B$1315, "&lt;=" &amp; DV$1, DataRegularSeason20242025!$D$3:$D$1315, $A10)+SUMIFS(DataRegularSeason20242025!$AB$3:$AB$1315,DataRegularSeason20242025!$B$3:$B$1315, "&lt;=" &amp; DV$1, DataRegularSeason20242025!$E$3:$E$1315, $A10)</f>
        <v>67</v>
      </c>
      <c r="DW10">
        <f>SUMIFS(DataRegularSeason20242025!$AA$3:$AA$1315,DataRegularSeason20242025!$B$3:$B$1315, "&lt;=" &amp; DW$1, DataRegularSeason20242025!$D$3:$D$1315, $A10)+SUMIFS(DataRegularSeason20242025!$AB$3:$AB$1315,DataRegularSeason20242025!$B$3:$B$1315, "&lt;=" &amp; DW$1, DataRegularSeason20242025!$E$3:$E$1315, $A10)</f>
        <v>67</v>
      </c>
      <c r="DX10">
        <f>SUMIFS(DataRegularSeason20242025!$AA$3:$AA$1315,DataRegularSeason20242025!$B$3:$B$1315, "&lt;=" &amp; DX$1, DataRegularSeason20242025!$D$3:$D$1315, $A10)+SUMIFS(DataRegularSeason20242025!$AB$3:$AB$1315,DataRegularSeason20242025!$B$3:$B$1315, "&lt;=" &amp; DX$1, DataRegularSeason20242025!$E$3:$E$1315, $A10)</f>
        <v>67</v>
      </c>
      <c r="DY10">
        <f>SUMIFS(DataRegularSeason20242025!$AA$3:$AA$1315,DataRegularSeason20242025!$B$3:$B$1315, "&lt;=" &amp; DY$1, DataRegularSeason20242025!$D$3:$D$1315, $A10)+SUMIFS(DataRegularSeason20242025!$AB$3:$AB$1315,DataRegularSeason20242025!$B$3:$B$1315, "&lt;=" &amp; DY$1, DataRegularSeason20242025!$E$3:$E$1315, $A10)</f>
        <v>67</v>
      </c>
      <c r="DZ10">
        <f>SUMIFS(DataRegularSeason20242025!$AA$3:$AA$1315,DataRegularSeason20242025!$B$3:$B$1315, "&lt;=" &amp; DZ$1, DataRegularSeason20242025!$D$3:$D$1315, $A10)+SUMIFS(DataRegularSeason20242025!$AB$3:$AB$1315,DataRegularSeason20242025!$B$3:$B$1315, "&lt;=" &amp; DZ$1, DataRegularSeason20242025!$E$3:$E$1315, $A10)</f>
        <v>67</v>
      </c>
      <c r="EA10">
        <f>SUMIFS(DataRegularSeason20242025!$AA$3:$AA$1315,DataRegularSeason20242025!$B$3:$B$1315, "&lt;=" &amp; EA$1, DataRegularSeason20242025!$D$3:$D$1315, $A10)+SUMIFS(DataRegularSeason20242025!$AB$3:$AB$1315,DataRegularSeason20242025!$B$3:$B$1315, "&lt;=" &amp; EA$1, DataRegularSeason20242025!$E$3:$E$1315, $A10)</f>
        <v>67</v>
      </c>
      <c r="EB10">
        <f>SUMIFS(DataRegularSeason20242025!$AA$3:$AA$1315,DataRegularSeason20242025!$B$3:$B$1315, "&lt;=" &amp; EB$1, DataRegularSeason20242025!$D$3:$D$1315, $A10)+SUMIFS(DataRegularSeason20242025!$AB$3:$AB$1315,DataRegularSeason20242025!$B$3:$B$1315, "&lt;=" &amp; EB$1, DataRegularSeason20242025!$E$3:$E$1315, $A10)</f>
        <v>67</v>
      </c>
      <c r="EC10">
        <f>SUMIFS(DataRegularSeason20242025!$AA$3:$AA$1315,DataRegularSeason20242025!$B$3:$B$1315, "&lt;=" &amp; EC$1, DataRegularSeason20242025!$D$3:$D$1315, $A10)+SUMIFS(DataRegularSeason20242025!$AB$3:$AB$1315,DataRegularSeason20242025!$B$3:$B$1315, "&lt;=" &amp; EC$1, DataRegularSeason20242025!$E$3:$E$1315, $A10)</f>
        <v>67</v>
      </c>
      <c r="ED10">
        <f>SUMIFS(DataRegularSeason20242025!$AA$3:$AA$1315,DataRegularSeason20242025!$B$3:$B$1315, "&lt;=" &amp; ED$1, DataRegularSeason20242025!$D$3:$D$1315, $A10)+SUMIFS(DataRegularSeason20242025!$AB$3:$AB$1315,DataRegularSeason20242025!$B$3:$B$1315, "&lt;=" &amp; ED$1, DataRegularSeason20242025!$E$3:$E$1315, $A10)</f>
        <v>67</v>
      </c>
      <c r="EE10">
        <f>SUMIFS(DataRegularSeason20242025!$AA$3:$AA$1315,DataRegularSeason20242025!$B$3:$B$1315, "&lt;=" &amp; EE$1, DataRegularSeason20242025!$D$3:$D$1315, $A10)+SUMIFS(DataRegularSeason20242025!$AB$3:$AB$1315,DataRegularSeason20242025!$B$3:$B$1315, "&lt;=" &amp; EE$1, DataRegularSeason20242025!$E$3:$E$1315, $A10)</f>
        <v>67</v>
      </c>
      <c r="EF10">
        <f>SUMIFS(DataRegularSeason20242025!$AA$3:$AA$1315,DataRegularSeason20242025!$B$3:$B$1315, "&lt;=" &amp; EF$1, DataRegularSeason20242025!$D$3:$D$1315, $A10)+SUMIFS(DataRegularSeason20242025!$AB$3:$AB$1315,DataRegularSeason20242025!$B$3:$B$1315, "&lt;=" &amp; EF$1, DataRegularSeason20242025!$E$3:$E$1315, $A10)</f>
        <v>67</v>
      </c>
      <c r="EG10">
        <f>SUMIFS(DataRegularSeason20242025!$AA$3:$AA$1315,DataRegularSeason20242025!$B$3:$B$1315, "&lt;=" &amp; EG$1, DataRegularSeason20242025!$D$3:$D$1315, $A10)+SUMIFS(DataRegularSeason20242025!$AB$3:$AB$1315,DataRegularSeason20242025!$B$3:$B$1315, "&lt;=" &amp; EG$1, DataRegularSeason20242025!$E$3:$E$1315, $A10)</f>
        <v>67</v>
      </c>
      <c r="EH10">
        <f>SUMIFS(DataRegularSeason20242025!$AA$3:$AA$1315,DataRegularSeason20242025!$B$3:$B$1315, "&lt;=" &amp; EH$1, DataRegularSeason20242025!$D$3:$D$1315, $A10)+SUMIFS(DataRegularSeason20242025!$AB$3:$AB$1315,DataRegularSeason20242025!$B$3:$B$1315, "&lt;=" &amp; EH$1, DataRegularSeason20242025!$E$3:$E$1315, $A10)</f>
        <v>67</v>
      </c>
      <c r="EI10">
        <f>SUMIFS(DataRegularSeason20242025!$AA$3:$AA$1315,DataRegularSeason20242025!$B$3:$B$1315, "&lt;=" &amp; EI$1, DataRegularSeason20242025!$D$3:$D$1315, $A10)+SUMIFS(DataRegularSeason20242025!$AB$3:$AB$1315,DataRegularSeason20242025!$B$3:$B$1315, "&lt;=" &amp; EI$1, DataRegularSeason20242025!$E$3:$E$1315, $A10)</f>
        <v>67</v>
      </c>
      <c r="EJ10">
        <f>SUMIFS(DataRegularSeason20242025!$AA$3:$AA$1315,DataRegularSeason20242025!$B$3:$B$1315, "&lt;=" &amp; EJ$1, DataRegularSeason20242025!$D$3:$D$1315, $A10)+SUMIFS(DataRegularSeason20242025!$AB$3:$AB$1315,DataRegularSeason20242025!$B$3:$B$1315, "&lt;=" &amp; EJ$1, DataRegularSeason20242025!$E$3:$E$1315, $A10)</f>
        <v>67</v>
      </c>
      <c r="EK10">
        <f>SUMIFS(DataRegularSeason20242025!$AA$3:$AA$1315,DataRegularSeason20242025!$B$3:$B$1315, "&lt;=" &amp; EK$1, DataRegularSeason20242025!$D$3:$D$1315, $A10)+SUMIFS(DataRegularSeason20242025!$AB$3:$AB$1315,DataRegularSeason20242025!$B$3:$B$1315, "&lt;=" &amp; EK$1, DataRegularSeason20242025!$E$3:$E$1315, $A10)</f>
        <v>67</v>
      </c>
      <c r="EL10">
        <f>SUMIFS(DataRegularSeason20242025!$AA$3:$AA$1315,DataRegularSeason20242025!$B$3:$B$1315, "&lt;=" &amp; EL$1, DataRegularSeason20242025!$D$3:$D$1315, $A10)+SUMIFS(DataRegularSeason20242025!$AB$3:$AB$1315,DataRegularSeason20242025!$B$3:$B$1315, "&lt;=" &amp; EL$1, DataRegularSeason20242025!$E$3:$E$1315, $A10)</f>
        <v>67</v>
      </c>
      <c r="EM10">
        <f>SUMIFS(DataRegularSeason20242025!$AA$3:$AA$1315,DataRegularSeason20242025!$B$3:$B$1315, "&lt;=" &amp; EM$1, DataRegularSeason20242025!$D$3:$D$1315, $A10)+SUMIFS(DataRegularSeason20242025!$AB$3:$AB$1315,DataRegularSeason20242025!$B$3:$B$1315, "&lt;=" &amp; EM$1, DataRegularSeason20242025!$E$3:$E$1315, $A10)</f>
        <v>67</v>
      </c>
      <c r="EN10">
        <f>SUMIFS(DataRegularSeason20242025!$AA$3:$AA$1315,DataRegularSeason20242025!$B$3:$B$1315, "&lt;=" &amp; EN$1, DataRegularSeason20242025!$D$3:$D$1315, $A10)+SUMIFS(DataRegularSeason20242025!$AB$3:$AB$1315,DataRegularSeason20242025!$B$3:$B$1315, "&lt;=" &amp; EN$1, DataRegularSeason20242025!$E$3:$E$1315, $A10)</f>
        <v>67</v>
      </c>
      <c r="EO10">
        <f>SUMIFS(DataRegularSeason20242025!$AA$3:$AA$1315,DataRegularSeason20242025!$B$3:$B$1315, "&lt;=" &amp; EO$1, DataRegularSeason20242025!$D$3:$D$1315, $A10)+SUMIFS(DataRegularSeason20242025!$AB$3:$AB$1315,DataRegularSeason20242025!$B$3:$B$1315, "&lt;=" &amp; EO$1, DataRegularSeason20242025!$E$3:$E$1315, $A10)</f>
        <v>67</v>
      </c>
      <c r="EP10">
        <f>SUMIFS(DataRegularSeason20242025!$AA$3:$AA$1315,DataRegularSeason20242025!$B$3:$B$1315, "&lt;=" &amp; EP$1, DataRegularSeason20242025!$D$3:$D$1315, $A10)+SUMIFS(DataRegularSeason20242025!$AB$3:$AB$1315,DataRegularSeason20242025!$B$3:$B$1315, "&lt;=" &amp; EP$1, DataRegularSeason20242025!$E$3:$E$1315, $A10)</f>
        <v>67</v>
      </c>
      <c r="EQ10">
        <f>SUMIFS(DataRegularSeason20242025!$AA$3:$AA$1315,DataRegularSeason20242025!$B$3:$B$1315, "&lt;=" &amp; EQ$1, DataRegularSeason20242025!$D$3:$D$1315, $A10)+SUMIFS(DataRegularSeason20242025!$AB$3:$AB$1315,DataRegularSeason20242025!$B$3:$B$1315, "&lt;=" &amp; EQ$1, DataRegularSeason20242025!$E$3:$E$1315, $A10)</f>
        <v>67</v>
      </c>
      <c r="ER10">
        <f>SUMIFS(DataRegularSeason20242025!$AA$3:$AA$1315,DataRegularSeason20242025!$B$3:$B$1315, "&lt;=" &amp; ER$1, DataRegularSeason20242025!$D$3:$D$1315, $A10)+SUMIFS(DataRegularSeason20242025!$AB$3:$AB$1315,DataRegularSeason20242025!$B$3:$B$1315, "&lt;=" &amp; ER$1, DataRegularSeason20242025!$E$3:$E$1315, $A10)</f>
        <v>67</v>
      </c>
      <c r="ES10">
        <f>SUMIFS(DataRegularSeason20242025!$AA$3:$AA$1315,DataRegularSeason20242025!$B$3:$B$1315, "&lt;=" &amp; ES$1, DataRegularSeason20242025!$D$3:$D$1315, $A10)+SUMIFS(DataRegularSeason20242025!$AB$3:$AB$1315,DataRegularSeason20242025!$B$3:$B$1315, "&lt;=" &amp; ES$1, DataRegularSeason20242025!$E$3:$E$1315, $A10)</f>
        <v>67</v>
      </c>
      <c r="ET10">
        <f>SUMIFS(DataRegularSeason20242025!$AA$3:$AA$1315,DataRegularSeason20242025!$B$3:$B$1315, "&lt;=" &amp; ET$1, DataRegularSeason20242025!$D$3:$D$1315, $A10)+SUMIFS(DataRegularSeason20242025!$AB$3:$AB$1315,DataRegularSeason20242025!$B$3:$B$1315, "&lt;=" &amp; ET$1, DataRegularSeason20242025!$E$3:$E$1315, $A10)</f>
        <v>67</v>
      </c>
      <c r="EU10">
        <f>SUMIFS(DataRegularSeason20242025!$AA$3:$AA$1315,DataRegularSeason20242025!$B$3:$B$1315, "&lt;=" &amp; EU$1, DataRegularSeason20242025!$D$3:$D$1315, $A10)+SUMIFS(DataRegularSeason20242025!$AB$3:$AB$1315,DataRegularSeason20242025!$B$3:$B$1315, "&lt;=" &amp; EU$1, DataRegularSeason20242025!$E$3:$E$1315, $A10)</f>
        <v>67</v>
      </c>
      <c r="EV10">
        <f>SUMIFS(DataRegularSeason20242025!$AA$3:$AA$1315,DataRegularSeason20242025!$B$3:$B$1315, "&lt;=" &amp; EV$1, DataRegularSeason20242025!$D$3:$D$1315, $A10)+SUMIFS(DataRegularSeason20242025!$AB$3:$AB$1315,DataRegularSeason20242025!$B$3:$B$1315, "&lt;=" &amp; EV$1, DataRegularSeason20242025!$E$3:$E$1315, $A10)</f>
        <v>67</v>
      </c>
      <c r="EW10">
        <f>SUMIFS(DataRegularSeason20242025!$AA$3:$AA$1315,DataRegularSeason20242025!$B$3:$B$1315, "&lt;=" &amp; EW$1, DataRegularSeason20242025!$D$3:$D$1315, $A10)+SUMIFS(DataRegularSeason20242025!$AB$3:$AB$1315,DataRegularSeason20242025!$B$3:$B$1315, "&lt;=" &amp; EW$1, DataRegularSeason20242025!$E$3:$E$1315, $A10)</f>
        <v>67</v>
      </c>
      <c r="EX10">
        <f>SUMIFS(DataRegularSeason20242025!$AA$3:$AA$1315,DataRegularSeason20242025!$B$3:$B$1315, "&lt;=" &amp; EX$1, DataRegularSeason20242025!$D$3:$D$1315, $A10)+SUMIFS(DataRegularSeason20242025!$AB$3:$AB$1315,DataRegularSeason20242025!$B$3:$B$1315, "&lt;=" &amp; EX$1, DataRegularSeason20242025!$E$3:$E$1315, $A10)</f>
        <v>67</v>
      </c>
      <c r="EY10">
        <f>SUMIFS(DataRegularSeason20242025!$AA$3:$AA$1315,DataRegularSeason20242025!$B$3:$B$1315, "&lt;=" &amp; EY$1, DataRegularSeason20242025!$D$3:$D$1315, $A10)+SUMIFS(DataRegularSeason20242025!$AB$3:$AB$1315,DataRegularSeason20242025!$B$3:$B$1315, "&lt;=" &amp; EY$1, DataRegularSeason20242025!$E$3:$E$1315, $A10)</f>
        <v>67</v>
      </c>
      <c r="EZ10">
        <f>SUMIFS(DataRegularSeason20242025!$AA$3:$AA$1315,DataRegularSeason20242025!$B$3:$B$1315, "&lt;=" &amp; EZ$1, DataRegularSeason20242025!$D$3:$D$1315, $A10)+SUMIFS(DataRegularSeason20242025!$AB$3:$AB$1315,DataRegularSeason20242025!$B$3:$B$1315, "&lt;=" &amp; EZ$1, DataRegularSeason20242025!$E$3:$E$1315, $A10)</f>
        <v>67</v>
      </c>
      <c r="FA10">
        <f>SUMIFS(DataRegularSeason20242025!$AA$3:$AA$1315,DataRegularSeason20242025!$B$3:$B$1315, "&lt;=" &amp; FA$1, DataRegularSeason20242025!$D$3:$D$1315, $A10)+SUMIFS(DataRegularSeason20242025!$AB$3:$AB$1315,DataRegularSeason20242025!$B$3:$B$1315, "&lt;=" &amp; FA$1, DataRegularSeason20242025!$E$3:$E$1315, $A10)</f>
        <v>67</v>
      </c>
      <c r="FB10">
        <f>SUMIFS(DataRegularSeason20242025!$AA$3:$AA$1315,DataRegularSeason20242025!$B$3:$B$1315, "&lt;=" &amp; FB$1, DataRegularSeason20242025!$D$3:$D$1315, $A10)+SUMIFS(DataRegularSeason20242025!$AB$3:$AB$1315,DataRegularSeason20242025!$B$3:$B$1315, "&lt;=" &amp; FB$1, DataRegularSeason20242025!$E$3:$E$1315, $A10)</f>
        <v>67</v>
      </c>
      <c r="FC10">
        <f>SUMIFS(DataRegularSeason20242025!$AA$3:$AA$1315,DataRegularSeason20242025!$B$3:$B$1315, "&lt;=" &amp; FC$1, DataRegularSeason20242025!$D$3:$D$1315, $A10)+SUMIFS(DataRegularSeason20242025!$AB$3:$AB$1315,DataRegularSeason20242025!$B$3:$B$1315, "&lt;=" &amp; FC$1, DataRegularSeason20242025!$E$3:$E$1315, $A10)</f>
        <v>67</v>
      </c>
      <c r="FD10">
        <f>SUMIFS(DataRegularSeason20242025!$AA$3:$AA$1315,DataRegularSeason20242025!$B$3:$B$1315, "&lt;=" &amp; FD$1, DataRegularSeason20242025!$D$3:$D$1315, $A10)+SUMIFS(DataRegularSeason20242025!$AB$3:$AB$1315,DataRegularSeason20242025!$B$3:$B$1315, "&lt;=" &amp; FD$1, DataRegularSeason20242025!$E$3:$E$1315, $A10)</f>
        <v>67</v>
      </c>
      <c r="FE10">
        <f>SUMIFS(DataRegularSeason20242025!$AA$3:$AA$1315,DataRegularSeason20242025!$B$3:$B$1315, "&lt;=" &amp; FE$1, DataRegularSeason20242025!$D$3:$D$1315, $A10)+SUMIFS(DataRegularSeason20242025!$AB$3:$AB$1315,DataRegularSeason20242025!$B$3:$B$1315, "&lt;=" &amp; FE$1, DataRegularSeason20242025!$E$3:$E$1315, $A10)</f>
        <v>67</v>
      </c>
      <c r="FF10">
        <f>SUMIFS(DataRegularSeason20242025!$AA$3:$AA$1315,DataRegularSeason20242025!$B$3:$B$1315, "&lt;=" &amp; FF$1, DataRegularSeason20242025!$D$3:$D$1315, $A10)+SUMIFS(DataRegularSeason20242025!$AB$3:$AB$1315,DataRegularSeason20242025!$B$3:$B$1315, "&lt;=" &amp; FF$1, DataRegularSeason20242025!$E$3:$E$1315, $A10)</f>
        <v>67</v>
      </c>
      <c r="FG10">
        <f>SUMIFS(DataRegularSeason20242025!$AA$3:$AA$1315,DataRegularSeason20242025!$B$3:$B$1315, "&lt;=" &amp; FG$1, DataRegularSeason20242025!$D$3:$D$1315, $A10)+SUMIFS(DataRegularSeason20242025!$AB$3:$AB$1315,DataRegularSeason20242025!$B$3:$B$1315, "&lt;=" &amp; FG$1, DataRegularSeason20242025!$E$3:$E$1315, $A10)</f>
        <v>67</v>
      </c>
      <c r="FH10">
        <f>SUMIFS(DataRegularSeason20242025!$AA$3:$AA$1315,DataRegularSeason20242025!$B$3:$B$1315, "&lt;=" &amp; FH$1, DataRegularSeason20242025!$D$3:$D$1315, $A10)+SUMIFS(DataRegularSeason20242025!$AB$3:$AB$1315,DataRegularSeason20242025!$B$3:$B$1315, "&lt;=" &amp; FH$1, DataRegularSeason20242025!$E$3:$E$1315, $A10)</f>
        <v>67</v>
      </c>
      <c r="FI10">
        <f>SUMIFS(DataRegularSeason20242025!$AA$3:$AA$1315,DataRegularSeason20242025!$B$3:$B$1315, "&lt;=" &amp; FI$1, DataRegularSeason20242025!$D$3:$D$1315, $A10)+SUMIFS(DataRegularSeason20242025!$AB$3:$AB$1315,DataRegularSeason20242025!$B$3:$B$1315, "&lt;=" &amp; FI$1, DataRegularSeason20242025!$E$3:$E$1315, $A10)</f>
        <v>67</v>
      </c>
      <c r="FJ10">
        <f>SUMIFS(DataRegularSeason20242025!$AA$3:$AA$1315,DataRegularSeason20242025!$B$3:$B$1315, "&lt;=" &amp; FJ$1, DataRegularSeason20242025!$D$3:$D$1315, $A10)+SUMIFS(DataRegularSeason20242025!$AB$3:$AB$1315,DataRegularSeason20242025!$B$3:$B$1315, "&lt;=" &amp; FJ$1, DataRegularSeason20242025!$E$3:$E$1315, $A10)</f>
        <v>67</v>
      </c>
      <c r="FK10">
        <f>SUMIFS(DataRegularSeason20242025!$AA$3:$AA$1315,DataRegularSeason20242025!$B$3:$B$1315, "&lt;=" &amp; FK$1, DataRegularSeason20242025!$D$3:$D$1315, $A10)+SUMIFS(DataRegularSeason20242025!$AB$3:$AB$1315,DataRegularSeason20242025!$B$3:$B$1315, "&lt;=" &amp; FK$1, DataRegularSeason20242025!$E$3:$E$1315, $A10)</f>
        <v>67</v>
      </c>
      <c r="FL10">
        <f>SUMIFS(DataRegularSeason20242025!$AA$3:$AA$1315,DataRegularSeason20242025!$B$3:$B$1315, "&lt;=" &amp; FL$1, DataRegularSeason20242025!$D$3:$D$1315, $A10)+SUMIFS(DataRegularSeason20242025!$AB$3:$AB$1315,DataRegularSeason20242025!$B$3:$B$1315, "&lt;=" &amp; FL$1, DataRegularSeason20242025!$E$3:$E$1315, $A10)</f>
        <v>67</v>
      </c>
      <c r="FM10">
        <f>SUMIFS(DataRegularSeason20242025!$AA$3:$AA$1315,DataRegularSeason20242025!$B$3:$B$1315, "&lt;=" &amp; FM$1, DataRegularSeason20242025!$D$3:$D$1315, $A10)+SUMIFS(DataRegularSeason20242025!$AB$3:$AB$1315,DataRegularSeason20242025!$B$3:$B$1315, "&lt;=" &amp; FM$1, DataRegularSeason20242025!$E$3:$E$1315, $A10)</f>
        <v>67</v>
      </c>
      <c r="FN10">
        <f>SUMIFS(DataRegularSeason20242025!$AA$3:$AA$1315,DataRegularSeason20242025!$B$3:$B$1315, "&lt;=" &amp; FN$1, DataRegularSeason20242025!$D$3:$D$1315, $A10)+SUMIFS(DataRegularSeason20242025!$AB$3:$AB$1315,DataRegularSeason20242025!$B$3:$B$1315, "&lt;=" &amp; FN$1, DataRegularSeason20242025!$E$3:$E$1315, $A10)</f>
        <v>67</v>
      </c>
      <c r="FO10">
        <f>SUMIFS(DataRegularSeason20242025!$AA$3:$AA$1315,DataRegularSeason20242025!$B$3:$B$1315, "&lt;=" &amp; FO$1, DataRegularSeason20242025!$D$3:$D$1315, $A10)+SUMIFS(DataRegularSeason20242025!$AB$3:$AB$1315,DataRegularSeason20242025!$B$3:$B$1315, "&lt;=" &amp; FO$1, DataRegularSeason20242025!$E$3:$E$1315, $A10)</f>
        <v>67</v>
      </c>
      <c r="FP10">
        <f>SUMIFS(DataRegularSeason20242025!$AA$3:$AA$1315,DataRegularSeason20242025!$B$3:$B$1315, "&lt;=" &amp; FP$1, DataRegularSeason20242025!$D$3:$D$1315, $A10)+SUMIFS(DataRegularSeason20242025!$AB$3:$AB$1315,DataRegularSeason20242025!$B$3:$B$1315, "&lt;=" &amp; FP$1, DataRegularSeason20242025!$E$3:$E$1315, $A10)</f>
        <v>67</v>
      </c>
      <c r="FQ10">
        <f>SUMIFS(DataRegularSeason20242025!$AA$3:$AA$1315,DataRegularSeason20242025!$B$3:$B$1315, "&lt;=" &amp; FQ$1, DataRegularSeason20242025!$D$3:$D$1315, $A10)+SUMIFS(DataRegularSeason20242025!$AB$3:$AB$1315,DataRegularSeason20242025!$B$3:$B$1315, "&lt;=" &amp; FQ$1, DataRegularSeason20242025!$E$3:$E$1315, $A10)</f>
        <v>67</v>
      </c>
      <c r="FR10">
        <f>SUMIFS(DataRegularSeason20242025!$AA$3:$AA$1315,DataRegularSeason20242025!$B$3:$B$1315, "&lt;=" &amp; FR$1, DataRegularSeason20242025!$D$3:$D$1315, $A10)+SUMIFS(DataRegularSeason20242025!$AB$3:$AB$1315,DataRegularSeason20242025!$B$3:$B$1315, "&lt;=" &amp; FR$1, DataRegularSeason20242025!$E$3:$E$1315, $A10)</f>
        <v>67</v>
      </c>
      <c r="FS10">
        <f>SUMIFS(DataRegularSeason20242025!$AA$3:$AA$1315,DataRegularSeason20242025!$B$3:$B$1315, "&lt;=" &amp; FS$1, DataRegularSeason20242025!$D$3:$D$1315, $A10)+SUMIFS(DataRegularSeason20242025!$AB$3:$AB$1315,DataRegularSeason20242025!$B$3:$B$1315, "&lt;=" &amp; FS$1, DataRegularSeason20242025!$E$3:$E$1315, $A10)</f>
        <v>67</v>
      </c>
      <c r="FT10">
        <f>SUMIFS(DataRegularSeason20242025!$AA$3:$AA$1315,DataRegularSeason20242025!$B$3:$B$1315, "&lt;=" &amp; FT$1, DataRegularSeason20242025!$D$3:$D$1315, $A10)+SUMIFS(DataRegularSeason20242025!$AB$3:$AB$1315,DataRegularSeason20242025!$B$3:$B$1315, "&lt;=" &amp; FT$1, DataRegularSeason20242025!$E$3:$E$1315, $A10)</f>
        <v>67</v>
      </c>
      <c r="FU10">
        <f>SUMIFS(DataRegularSeason20242025!$AA$3:$AA$1315,DataRegularSeason20242025!$B$3:$B$1315, "&lt;=" &amp; FU$1, DataRegularSeason20242025!$D$3:$D$1315, $A10)+SUMIFS(DataRegularSeason20242025!$AB$3:$AB$1315,DataRegularSeason20242025!$B$3:$B$1315, "&lt;=" &amp; FU$1, DataRegularSeason20242025!$E$3:$E$1315, $A10)</f>
        <v>67</v>
      </c>
      <c r="FV10">
        <f>SUMIFS(DataRegularSeason20242025!$AA$3:$AA$1315,DataRegularSeason20242025!$B$3:$B$1315, "&lt;=" &amp; FV$1, DataRegularSeason20242025!$D$3:$D$1315, $A10)+SUMIFS(DataRegularSeason20242025!$AB$3:$AB$1315,DataRegularSeason20242025!$B$3:$B$1315, "&lt;=" &amp; FV$1, DataRegularSeason20242025!$E$3:$E$1315, $A10)</f>
        <v>67</v>
      </c>
      <c r="FW10">
        <f>SUMIFS(DataRegularSeason20242025!$AA$3:$AA$1315,DataRegularSeason20242025!$B$3:$B$1315, "&lt;=" &amp; FW$1, DataRegularSeason20242025!$D$3:$D$1315, $A10)+SUMIFS(DataRegularSeason20242025!$AB$3:$AB$1315,DataRegularSeason20242025!$B$3:$B$1315, "&lt;=" &amp; FW$1, DataRegularSeason20242025!$E$3:$E$1315, $A10)</f>
        <v>67</v>
      </c>
      <c r="FX10">
        <f>SUMIFS(DataRegularSeason20242025!$AA$3:$AA$1315,DataRegularSeason20242025!$B$3:$B$1315, "&lt;=" &amp; FX$1, DataRegularSeason20242025!$D$3:$D$1315, $A10)+SUMIFS(DataRegularSeason20242025!$AB$3:$AB$1315,DataRegularSeason20242025!$B$3:$B$1315, "&lt;=" &amp; FX$1, DataRegularSeason20242025!$E$3:$E$1315, $A10)</f>
        <v>67</v>
      </c>
      <c r="FY10">
        <f>SUMIFS(DataRegularSeason20242025!$AA$3:$AA$1315,DataRegularSeason20242025!$B$3:$B$1315, "&lt;=" &amp; FY$1, DataRegularSeason20242025!$D$3:$D$1315, $A10)+SUMIFS(DataRegularSeason20242025!$AB$3:$AB$1315,DataRegularSeason20242025!$B$3:$B$1315, "&lt;=" &amp; FY$1, DataRegularSeason20242025!$E$3:$E$1315, $A10)</f>
        <v>67</v>
      </c>
      <c r="FZ10">
        <f>SUMIFS(DataRegularSeason20242025!$AA$3:$AA$1315,DataRegularSeason20242025!$B$3:$B$1315, "&lt;=" &amp; FZ$1, DataRegularSeason20242025!$D$3:$D$1315, $A10)+SUMIFS(DataRegularSeason20242025!$AB$3:$AB$1315,DataRegularSeason20242025!$B$3:$B$1315, "&lt;=" &amp; FZ$1, DataRegularSeason20242025!$E$3:$E$1315, $A10)</f>
        <v>67</v>
      </c>
      <c r="GA10">
        <f>SUMIFS(DataRegularSeason20242025!$AA$3:$AA$1315,DataRegularSeason20242025!$B$3:$B$1315, "&lt;=" &amp; GA$1, DataRegularSeason20242025!$D$3:$D$1315, $A10)+SUMIFS(DataRegularSeason20242025!$AB$3:$AB$1315,DataRegularSeason20242025!$B$3:$B$1315, "&lt;=" &amp; GA$1, DataRegularSeason20242025!$E$3:$E$1315, $A10)</f>
        <v>67</v>
      </c>
      <c r="GB10">
        <f>SUMIFS(DataRegularSeason20242025!$AA$3:$AA$1315,DataRegularSeason20242025!$B$3:$B$1315, "&lt;=" &amp; GB$1, DataRegularSeason20242025!$D$3:$D$1315, $A10)+SUMIFS(DataRegularSeason20242025!$AB$3:$AB$1315,DataRegularSeason20242025!$B$3:$B$1315, "&lt;=" &amp; GB$1, DataRegularSeason20242025!$E$3:$E$1315, $A10)</f>
        <v>67</v>
      </c>
      <c r="GC10">
        <f>SUMIFS(DataRegularSeason20242025!$AA$3:$AA$1315,DataRegularSeason20242025!$B$3:$B$1315, "&lt;=" &amp; GC$1, DataRegularSeason20242025!$D$3:$D$1315, $A10)+SUMIFS(DataRegularSeason20242025!$AB$3:$AB$1315,DataRegularSeason20242025!$B$3:$B$1315, "&lt;=" &amp; GC$1, DataRegularSeason20242025!$E$3:$E$1315, $A10)</f>
        <v>67</v>
      </c>
      <c r="GD10">
        <f>SUMIFS(DataRegularSeason20242025!$AA$3:$AA$1315,DataRegularSeason20242025!$B$3:$B$1315, "&lt;=" &amp; GD$1, DataRegularSeason20242025!$D$3:$D$1315, $A10)+SUMIFS(DataRegularSeason20242025!$AB$3:$AB$1315,DataRegularSeason20242025!$B$3:$B$1315, "&lt;=" &amp; GD$1, DataRegularSeason20242025!$E$3:$E$1315, $A10)</f>
        <v>67</v>
      </c>
      <c r="GE10">
        <f>SUMIFS(DataRegularSeason20242025!$AA$3:$AA$1315,DataRegularSeason20242025!$B$3:$B$1315, "&lt;=" &amp; GE$1, DataRegularSeason20242025!$D$3:$D$1315, $A10)+SUMIFS(DataRegularSeason20242025!$AB$3:$AB$1315,DataRegularSeason20242025!$B$3:$B$1315, "&lt;=" &amp; GE$1, DataRegularSeason20242025!$E$3:$E$1315, $A10)</f>
        <v>67</v>
      </c>
      <c r="GF10">
        <f>SUMIFS(DataRegularSeason20242025!$AA$3:$AA$1315,DataRegularSeason20242025!$B$3:$B$1315, "&lt;=" &amp; GF$1, DataRegularSeason20242025!$D$3:$D$1315, $A10)+SUMIFS(DataRegularSeason20242025!$AB$3:$AB$1315,DataRegularSeason20242025!$B$3:$B$1315, "&lt;=" &amp; GF$1, DataRegularSeason20242025!$E$3:$E$1315, $A10)</f>
        <v>67</v>
      </c>
      <c r="GG10">
        <f>SUMIFS(DataRegularSeason20242025!$AA$3:$AA$1315,DataRegularSeason20242025!$B$3:$B$1315, "&lt;=" &amp; GG$1, DataRegularSeason20242025!$D$3:$D$1315, $A10)+SUMIFS(DataRegularSeason20242025!$AB$3:$AB$1315,DataRegularSeason20242025!$B$3:$B$1315, "&lt;=" &amp; GG$1, DataRegularSeason20242025!$E$3:$E$1315, $A10)</f>
        <v>67</v>
      </c>
      <c r="GH10">
        <f>SUMIFS(DataRegularSeason20242025!$AA$3:$AA$1315,DataRegularSeason20242025!$B$3:$B$1315, "&lt;=" &amp; GH$1, DataRegularSeason20242025!$D$3:$D$1315, $A10)+SUMIFS(DataRegularSeason20242025!$AB$3:$AB$1315,DataRegularSeason20242025!$B$3:$B$1315, "&lt;=" &amp; GH$1, DataRegularSeason20242025!$E$3:$E$1315, $A10)</f>
        <v>67</v>
      </c>
      <c r="GI10">
        <f>SUMIFS(DataRegularSeason20242025!$AA$3:$AA$1315,DataRegularSeason20242025!$B$3:$B$1315, "&lt;=" &amp; GI$1, DataRegularSeason20242025!$D$3:$D$1315, $A10)+SUMIFS(DataRegularSeason20242025!$AB$3:$AB$1315,DataRegularSeason20242025!$B$3:$B$1315, "&lt;=" &amp; GI$1, DataRegularSeason20242025!$E$3:$E$1315, $A10)</f>
        <v>67</v>
      </c>
      <c r="GJ10">
        <f>SUMIFS(DataRegularSeason20242025!$AA$3:$AA$1315,DataRegularSeason20242025!$B$3:$B$1315, "&lt;=" &amp; GJ$1, DataRegularSeason20242025!$D$3:$D$1315, $A10)+SUMIFS(DataRegularSeason20242025!$AB$3:$AB$1315,DataRegularSeason20242025!$B$3:$B$1315, "&lt;=" &amp; GJ$1, DataRegularSeason20242025!$E$3:$E$1315, $A10)</f>
        <v>67</v>
      </c>
      <c r="GK10">
        <f>SUMIFS(DataRegularSeason20242025!$AA$3:$AA$1315,DataRegularSeason20242025!$B$3:$B$1315, "&lt;=" &amp; GK$1, DataRegularSeason20242025!$D$3:$D$1315, $A10)+SUMIFS(DataRegularSeason20242025!$AB$3:$AB$1315,DataRegularSeason20242025!$B$3:$B$1315, "&lt;=" &amp; GK$1, DataRegularSeason20242025!$E$3:$E$1315, $A10)</f>
        <v>67</v>
      </c>
      <c r="GL10">
        <f>SUMIFS(DataRegularSeason20242025!$AA$3:$AA$1315,DataRegularSeason20242025!$B$3:$B$1315, "&lt;=" &amp; GL$1, DataRegularSeason20242025!$D$3:$D$1315, $A10)+SUMIFS(DataRegularSeason20242025!$AB$3:$AB$1315,DataRegularSeason20242025!$B$3:$B$1315, "&lt;=" &amp; GL$1, DataRegularSeason20242025!$E$3:$E$1315, $A10)</f>
        <v>67</v>
      </c>
      <c r="GM10">
        <f>SUMIFS(DataRegularSeason20242025!$AA$3:$AA$1315,DataRegularSeason20242025!$B$3:$B$1315, "&lt;=" &amp; GM$1, DataRegularSeason20242025!$D$3:$D$1315, $A10)+SUMIFS(DataRegularSeason20242025!$AB$3:$AB$1315,DataRegularSeason20242025!$B$3:$B$1315, "&lt;=" &amp; GM$1, DataRegularSeason20242025!$E$3:$E$1315, $A10)</f>
        <v>67</v>
      </c>
      <c r="GN10">
        <f>SUMIFS(DataRegularSeason20242025!$AA$3:$AA$1315,DataRegularSeason20242025!$B$3:$B$1315, "&lt;=" &amp; GN$1, DataRegularSeason20242025!$D$3:$D$1315, $A10)+SUMIFS(DataRegularSeason20242025!$AB$3:$AB$1315,DataRegularSeason20242025!$B$3:$B$1315, "&lt;=" &amp; GN$1, DataRegularSeason20242025!$E$3:$E$1315, $A10)</f>
        <v>67</v>
      </c>
      <c r="GO10">
        <f>SUMIFS(DataRegularSeason20242025!$AA$3:$AA$1315,DataRegularSeason20242025!$B$3:$B$1315, "&lt;=" &amp; GO$1, DataRegularSeason20242025!$D$3:$D$1315, $A10)+SUMIFS(DataRegularSeason20242025!$AB$3:$AB$1315,DataRegularSeason20242025!$B$3:$B$1315, "&lt;=" &amp; GO$1, DataRegularSeason20242025!$E$3:$E$1315, $A10)</f>
        <v>67</v>
      </c>
      <c r="GP10">
        <f>SUMIFS(DataRegularSeason20242025!$AA$3:$AA$1315,DataRegularSeason20242025!$B$3:$B$1315, "&lt;=" &amp; GP$1, DataRegularSeason20242025!$D$3:$D$1315, $A10)+SUMIFS(DataRegularSeason20242025!$AB$3:$AB$1315,DataRegularSeason20242025!$B$3:$B$1315, "&lt;=" &amp; GP$1, DataRegularSeason20242025!$E$3:$E$1315, $A10)</f>
        <v>67</v>
      </c>
      <c r="GQ10">
        <f>SUMIFS(DataRegularSeason20242025!$AA$3:$AA$1315,DataRegularSeason20242025!$B$3:$B$1315, "&lt;=" &amp; GQ$1, DataRegularSeason20242025!$D$3:$D$1315, $A10)+SUMIFS(DataRegularSeason20242025!$AB$3:$AB$1315,DataRegularSeason20242025!$B$3:$B$1315, "&lt;=" &amp; GQ$1, DataRegularSeason20242025!$E$3:$E$1315, $A10)</f>
        <v>67</v>
      </c>
      <c r="GR10">
        <f>SUMIFS(DataRegularSeason20242025!$AA$3:$AA$1315,DataRegularSeason20242025!$B$3:$B$1315, "&lt;=" &amp; GR$1, DataRegularSeason20242025!$D$3:$D$1315, $A10)+SUMIFS(DataRegularSeason20242025!$AB$3:$AB$1315,DataRegularSeason20242025!$B$3:$B$1315, "&lt;=" &amp; GR$1, DataRegularSeason20242025!$E$3:$E$1315, $A10)</f>
        <v>67</v>
      </c>
      <c r="GS10">
        <f>SUMIFS(DataRegularSeason20242025!$AA$3:$AA$1315,DataRegularSeason20242025!$B$3:$B$1315, "&lt;=" &amp; GS$1, DataRegularSeason20242025!$D$3:$D$1315, $A10)+SUMIFS(DataRegularSeason20242025!$AB$3:$AB$1315,DataRegularSeason20242025!$B$3:$B$1315, "&lt;=" &amp; GS$1, DataRegularSeason20242025!$E$3:$E$1315, $A10)</f>
        <v>67</v>
      </c>
      <c r="GT10">
        <f>SUMIFS(DataRegularSeason20242025!$AA$3:$AA$1315,DataRegularSeason20242025!$B$3:$B$1315, "&lt;=" &amp; GT$1, DataRegularSeason20242025!$D$3:$D$1315, $A10)+SUMIFS(DataRegularSeason20242025!$AB$3:$AB$1315,DataRegularSeason20242025!$B$3:$B$1315, "&lt;=" &amp; GT$1, DataRegularSeason20242025!$E$3:$E$1315, $A10)</f>
        <v>67</v>
      </c>
      <c r="GU10">
        <f>SUMIFS(DataRegularSeason20242025!$AA$3:$AA$1315,DataRegularSeason20242025!$B$3:$B$1315, "&lt;=" &amp; GU$1, DataRegularSeason20242025!$D$3:$D$1315, $A10)+SUMIFS(DataRegularSeason20242025!$AB$3:$AB$1315,DataRegularSeason20242025!$B$3:$B$1315, "&lt;=" &amp; GU$1, DataRegularSeason20242025!$E$3:$E$1315, $A10)</f>
        <v>67</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31</v>
      </c>
      <c r="BF11">
        <f>SUMIFS(DataRegularSeason20242025!$AA$3:$AA$1315,DataRegularSeason20242025!$B$3:$B$1315, "&lt;=" &amp; BF$1, DataRegularSeason20242025!$D$3:$D$1315, $A11)+SUMIFS(DataRegularSeason20242025!$AB$3:$AB$1315,DataRegularSeason20242025!$B$3:$B$1315, "&lt;=" &amp; BF$1, DataRegularSeason20242025!$E$3:$E$1315, $A11)</f>
        <v>31</v>
      </c>
      <c r="BG11">
        <f>SUMIFS(DataRegularSeason20242025!$AA$3:$AA$1315,DataRegularSeason20242025!$B$3:$B$1315, "&lt;=" &amp; BG$1, DataRegularSeason20242025!$D$3:$D$1315, $A11)+SUMIFS(DataRegularSeason20242025!$AB$3:$AB$1315,DataRegularSeason20242025!$B$3:$B$1315, "&lt;=" &amp; BG$1, DataRegularSeason20242025!$E$3:$E$1315, $A11)</f>
        <v>33</v>
      </c>
      <c r="BH11">
        <f>SUMIFS(DataRegularSeason20242025!$AA$3:$AA$1315,DataRegularSeason20242025!$B$3:$B$1315, "&lt;=" &amp; BH$1, DataRegularSeason20242025!$D$3:$D$1315, $A11)+SUMIFS(DataRegularSeason20242025!$AB$3:$AB$1315,DataRegularSeason20242025!$B$3:$B$1315, "&lt;=" &amp; BH$1, DataRegularSeason20242025!$E$3:$E$1315, $A11)</f>
        <v>33</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33</v>
      </c>
      <c r="BK11">
        <f>SUMIFS(DataRegularSeason20242025!$AA$3:$AA$1315,DataRegularSeason20242025!$B$3:$B$1315, "&lt;=" &amp; BK$1, DataRegularSeason20242025!$D$3:$D$1315, $A11)+SUMIFS(DataRegularSeason20242025!$AB$3:$AB$1315,DataRegularSeason20242025!$B$3:$B$1315, "&lt;=" &amp; BK$1, DataRegularSeason20242025!$E$3:$E$1315, $A11)</f>
        <v>33</v>
      </c>
      <c r="BL11">
        <f>SUMIFS(DataRegularSeason20242025!$AA$3:$AA$1315,DataRegularSeason20242025!$B$3:$B$1315, "&lt;=" &amp; BL$1, DataRegularSeason20242025!$D$3:$D$1315, $A11)+SUMIFS(DataRegularSeason20242025!$AB$3:$AB$1315,DataRegularSeason20242025!$B$3:$B$1315, "&lt;=" &amp; BL$1, DataRegularSeason20242025!$E$3:$E$1315, $A11)</f>
        <v>33</v>
      </c>
      <c r="BM11">
        <f>SUMIFS(DataRegularSeason20242025!$AA$3:$AA$1315,DataRegularSeason20242025!$B$3:$B$1315, "&lt;=" &amp; BM$1, DataRegularSeason20242025!$D$3:$D$1315, $A11)+SUMIFS(DataRegularSeason20242025!$AB$3:$AB$1315,DataRegularSeason20242025!$B$3:$B$1315, "&lt;=" &amp; BM$1, DataRegularSeason20242025!$E$3:$E$1315, $A11)</f>
        <v>33</v>
      </c>
      <c r="BN11">
        <f>SUMIFS(DataRegularSeason20242025!$AA$3:$AA$1315,DataRegularSeason20242025!$B$3:$B$1315, "&lt;=" &amp; BN$1, DataRegularSeason20242025!$D$3:$D$1315, $A11)+SUMIFS(DataRegularSeason20242025!$AB$3:$AB$1315,DataRegularSeason20242025!$B$3:$B$1315, "&lt;=" &amp; BN$1, DataRegularSeason20242025!$E$3:$E$1315, $A11)</f>
        <v>33</v>
      </c>
      <c r="BO11">
        <f>SUMIFS(DataRegularSeason20242025!$AA$3:$AA$1315,DataRegularSeason20242025!$B$3:$B$1315, "&lt;=" &amp; BO$1, DataRegularSeason20242025!$D$3:$D$1315, $A11)+SUMIFS(DataRegularSeason20242025!$AB$3:$AB$1315,DataRegularSeason20242025!$B$3:$B$1315, "&lt;=" &amp; BO$1, DataRegularSeason20242025!$E$3:$E$1315, $A11)</f>
        <v>35</v>
      </c>
      <c r="BP11">
        <f>SUMIFS(DataRegularSeason20242025!$AA$3:$AA$1315,DataRegularSeason20242025!$B$3:$B$1315, "&lt;=" &amp; BP$1, DataRegularSeason20242025!$D$3:$D$1315, $A11)+SUMIFS(DataRegularSeason20242025!$AB$3:$AB$1315,DataRegularSeason20242025!$B$3:$B$1315, "&lt;=" &amp; BP$1, DataRegularSeason20242025!$E$3:$E$1315, $A11)</f>
        <v>35</v>
      </c>
      <c r="BQ11">
        <f>SUMIFS(DataRegularSeason20242025!$AA$3:$AA$1315,DataRegularSeason20242025!$B$3:$B$1315, "&lt;=" &amp; BQ$1, DataRegularSeason20242025!$D$3:$D$1315, $A11)+SUMIFS(DataRegularSeason20242025!$AB$3:$AB$1315,DataRegularSeason20242025!$B$3:$B$1315, "&lt;=" &amp; BQ$1, DataRegularSeason20242025!$E$3:$E$1315, $A11)</f>
        <v>35</v>
      </c>
      <c r="BR11">
        <f>SUMIFS(DataRegularSeason20242025!$AA$3:$AA$1315,DataRegularSeason20242025!$B$3:$B$1315, "&lt;=" &amp; BR$1, DataRegularSeason20242025!$D$3:$D$1315, $A11)+SUMIFS(DataRegularSeason20242025!$AB$3:$AB$1315,DataRegularSeason20242025!$B$3:$B$1315, "&lt;=" &amp; BR$1, DataRegularSeason20242025!$E$3:$E$1315, $A11)</f>
        <v>35</v>
      </c>
      <c r="BS11">
        <f>SUMIFS(DataRegularSeason20242025!$AA$3:$AA$1315,DataRegularSeason20242025!$B$3:$B$1315, "&lt;=" &amp; BS$1, DataRegularSeason20242025!$D$3:$D$1315, $A11)+SUMIFS(DataRegularSeason20242025!$AB$3:$AB$1315,DataRegularSeason20242025!$B$3:$B$1315, "&lt;=" &amp; BS$1, DataRegularSeason20242025!$E$3:$E$1315, $A11)</f>
        <v>35</v>
      </c>
      <c r="BT11">
        <f>SUMIFS(DataRegularSeason20242025!$AA$3:$AA$1315,DataRegularSeason20242025!$B$3:$B$1315, "&lt;=" &amp; BT$1, DataRegularSeason20242025!$D$3:$D$1315, $A11)+SUMIFS(DataRegularSeason20242025!$AB$3:$AB$1315,DataRegularSeason20242025!$B$3:$B$1315, "&lt;=" &amp; BT$1, DataRegularSeason20242025!$E$3:$E$1315, $A11)</f>
        <v>37</v>
      </c>
      <c r="BU11">
        <f>SUMIFS(DataRegularSeason20242025!$AA$3:$AA$1315,DataRegularSeason20242025!$B$3:$B$1315, "&lt;=" &amp; BU$1, DataRegularSeason20242025!$D$3:$D$1315, $A11)+SUMIFS(DataRegularSeason20242025!$AB$3:$AB$1315,DataRegularSeason20242025!$B$3:$B$1315, "&lt;=" &amp; BU$1, DataRegularSeason20242025!$E$3:$E$1315, $A11)</f>
        <v>37</v>
      </c>
      <c r="BV11">
        <f>SUMIFS(DataRegularSeason20242025!$AA$3:$AA$1315,DataRegularSeason20242025!$B$3:$B$1315, "&lt;=" &amp; BV$1, DataRegularSeason20242025!$D$3:$D$1315, $A11)+SUMIFS(DataRegularSeason20242025!$AB$3:$AB$1315,DataRegularSeason20242025!$B$3:$B$1315, "&lt;=" &amp; BV$1, DataRegularSeason20242025!$E$3:$E$1315, $A11)</f>
        <v>37</v>
      </c>
      <c r="BW11">
        <f>SUMIFS(DataRegularSeason20242025!$AA$3:$AA$1315,DataRegularSeason20242025!$B$3:$B$1315, "&lt;=" &amp; BW$1, DataRegularSeason20242025!$D$3:$D$1315, $A11)+SUMIFS(DataRegularSeason20242025!$AB$3:$AB$1315,DataRegularSeason20242025!$B$3:$B$1315, "&lt;=" &amp; BW$1, DataRegularSeason20242025!$E$3:$E$1315, $A11)</f>
        <v>37</v>
      </c>
      <c r="BX11">
        <f>SUMIFS(DataRegularSeason20242025!$AA$3:$AA$1315,DataRegularSeason20242025!$B$3:$B$1315, "&lt;=" &amp; BX$1, DataRegularSeason20242025!$D$3:$D$1315, $A11)+SUMIFS(DataRegularSeason20242025!$AB$3:$AB$1315,DataRegularSeason20242025!$B$3:$B$1315, "&lt;=" &amp; BX$1, DataRegularSeason20242025!$E$3:$E$1315, $A11)</f>
        <v>37</v>
      </c>
      <c r="BY11">
        <f>SUMIFS(DataRegularSeason20242025!$AA$3:$AA$1315,DataRegularSeason20242025!$B$3:$B$1315, "&lt;=" &amp; BY$1, DataRegularSeason20242025!$D$3:$D$1315, $A11)+SUMIFS(DataRegularSeason20242025!$AB$3:$AB$1315,DataRegularSeason20242025!$B$3:$B$1315, "&lt;=" &amp; BY$1, DataRegularSeason20242025!$E$3:$E$1315, $A11)</f>
        <v>39</v>
      </c>
      <c r="BZ11">
        <f>SUMIFS(DataRegularSeason20242025!$AA$3:$AA$1315,DataRegularSeason20242025!$B$3:$B$1315, "&lt;=" &amp; BZ$1, DataRegularSeason20242025!$D$3:$D$1315, $A11)+SUMIFS(DataRegularSeason20242025!$AB$3:$AB$1315,DataRegularSeason20242025!$B$3:$B$1315, "&lt;=" &amp; BZ$1, DataRegularSeason20242025!$E$3:$E$1315, $A11)</f>
        <v>39</v>
      </c>
      <c r="CA11">
        <f>SUMIFS(DataRegularSeason20242025!$AA$3:$AA$1315,DataRegularSeason20242025!$B$3:$B$1315, "&lt;=" &amp; CA$1, DataRegularSeason20242025!$D$3:$D$1315, $A11)+SUMIFS(DataRegularSeason20242025!$AB$3:$AB$1315,DataRegularSeason20242025!$B$3:$B$1315, "&lt;=" &amp; CA$1, DataRegularSeason20242025!$E$3:$E$1315, $A11)</f>
        <v>41</v>
      </c>
      <c r="CB11">
        <f>SUMIFS(DataRegularSeason20242025!$AA$3:$AA$1315,DataRegularSeason20242025!$B$3:$B$1315, "&lt;=" &amp; CB$1, DataRegularSeason20242025!$D$3:$D$1315, $A11)+SUMIFS(DataRegularSeason20242025!$AB$3:$AB$1315,DataRegularSeason20242025!$B$3:$B$1315, "&lt;=" &amp; CB$1, DataRegularSeason20242025!$E$3:$E$1315, $A11)</f>
        <v>41</v>
      </c>
      <c r="CC11">
        <f>SUMIFS(DataRegularSeason20242025!$AA$3:$AA$1315,DataRegularSeason20242025!$B$3:$B$1315, "&lt;=" &amp; CC$1, DataRegularSeason20242025!$D$3:$D$1315, $A11)+SUMIFS(DataRegularSeason20242025!$AB$3:$AB$1315,DataRegularSeason20242025!$B$3:$B$1315, "&lt;=" &amp; CC$1, DataRegularSeason20242025!$E$3:$E$1315, $A11)</f>
        <v>41</v>
      </c>
      <c r="CD11">
        <f>SUMIFS(DataRegularSeason20242025!$AA$3:$AA$1315,DataRegularSeason20242025!$B$3:$B$1315, "&lt;=" &amp; CD$1, DataRegularSeason20242025!$D$3:$D$1315, $A11)+SUMIFS(DataRegularSeason20242025!$AB$3:$AB$1315,DataRegularSeason20242025!$B$3:$B$1315, "&lt;=" &amp; CD$1, DataRegularSeason20242025!$E$3:$E$1315, $A11)</f>
        <v>41</v>
      </c>
      <c r="CE11">
        <f>SUMIFS(DataRegularSeason20242025!$AA$3:$AA$1315,DataRegularSeason20242025!$B$3:$B$1315, "&lt;=" &amp; CE$1, DataRegularSeason20242025!$D$3:$D$1315, $A11)+SUMIFS(DataRegularSeason20242025!$AB$3:$AB$1315,DataRegularSeason20242025!$B$3:$B$1315, "&lt;=" &amp; CE$1, DataRegularSeason20242025!$E$3:$E$1315, $A11)</f>
        <v>41</v>
      </c>
      <c r="CF11">
        <f>SUMIFS(DataRegularSeason20242025!$AA$3:$AA$1315,DataRegularSeason20242025!$B$3:$B$1315, "&lt;=" &amp; CF$1, DataRegularSeason20242025!$D$3:$D$1315, $A11)+SUMIFS(DataRegularSeason20242025!$AB$3:$AB$1315,DataRegularSeason20242025!$B$3:$B$1315, "&lt;=" &amp; CF$1, DataRegularSeason20242025!$E$3:$E$1315, $A11)</f>
        <v>43</v>
      </c>
      <c r="CG11">
        <f>SUMIFS(DataRegularSeason20242025!$AA$3:$AA$1315,DataRegularSeason20242025!$B$3:$B$1315, "&lt;=" &amp; CG$1, DataRegularSeason20242025!$D$3:$D$1315, $A11)+SUMIFS(DataRegularSeason20242025!$AB$3:$AB$1315,DataRegularSeason20242025!$B$3:$B$1315, "&lt;=" &amp; CG$1, DataRegularSeason20242025!$E$3:$E$1315, $A11)</f>
        <v>43</v>
      </c>
      <c r="CH11">
        <f>SUMIFS(DataRegularSeason20242025!$AA$3:$AA$1315,DataRegularSeason20242025!$B$3:$B$1315, "&lt;=" &amp; CH$1, DataRegularSeason20242025!$D$3:$D$1315, $A11)+SUMIFS(DataRegularSeason20242025!$AB$3:$AB$1315,DataRegularSeason20242025!$B$3:$B$1315, "&lt;=" &amp; CH$1, DataRegularSeason20242025!$E$3:$E$1315, $A11)</f>
        <v>43</v>
      </c>
      <c r="CI11">
        <f>SUMIFS(DataRegularSeason20242025!$AA$3:$AA$1315,DataRegularSeason20242025!$B$3:$B$1315, "&lt;=" &amp; CI$1, DataRegularSeason20242025!$D$3:$D$1315, $A11)+SUMIFS(DataRegularSeason20242025!$AB$3:$AB$1315,DataRegularSeason20242025!$B$3:$B$1315, "&lt;=" &amp; CI$1, DataRegularSeason20242025!$E$3:$E$1315, $A11)</f>
        <v>43</v>
      </c>
      <c r="CJ11">
        <f>SUMIFS(DataRegularSeason20242025!$AA$3:$AA$1315,DataRegularSeason20242025!$B$3:$B$1315, "&lt;=" &amp; CJ$1, DataRegularSeason20242025!$D$3:$D$1315, $A11)+SUMIFS(DataRegularSeason20242025!$AB$3:$AB$1315,DataRegularSeason20242025!$B$3:$B$1315, "&lt;=" &amp; CJ$1, DataRegularSeason20242025!$E$3:$E$1315, $A11)</f>
        <v>43</v>
      </c>
      <c r="CK11">
        <f>SUMIFS(DataRegularSeason20242025!$AA$3:$AA$1315,DataRegularSeason20242025!$B$3:$B$1315, "&lt;=" &amp; CK$1, DataRegularSeason20242025!$D$3:$D$1315, $A11)+SUMIFS(DataRegularSeason20242025!$AB$3:$AB$1315,DataRegularSeason20242025!$B$3:$B$1315, "&lt;=" &amp; CK$1, DataRegularSeason20242025!$E$3:$E$1315, $A11)</f>
        <v>43</v>
      </c>
      <c r="CL11">
        <f>SUMIFS(DataRegularSeason20242025!$AA$3:$AA$1315,DataRegularSeason20242025!$B$3:$B$1315, "&lt;=" &amp; CL$1, DataRegularSeason20242025!$D$3:$D$1315, $A11)+SUMIFS(DataRegularSeason20242025!$AB$3:$AB$1315,DataRegularSeason20242025!$B$3:$B$1315, "&lt;=" &amp; CL$1, DataRegularSeason20242025!$E$3:$E$1315, $A11)</f>
        <v>45</v>
      </c>
      <c r="CM11">
        <f>SUMIFS(DataRegularSeason20242025!$AA$3:$AA$1315,DataRegularSeason20242025!$B$3:$B$1315, "&lt;=" &amp; CM$1, DataRegularSeason20242025!$D$3:$D$1315, $A11)+SUMIFS(DataRegularSeason20242025!$AB$3:$AB$1315,DataRegularSeason20242025!$B$3:$B$1315, "&lt;=" &amp; CM$1, DataRegularSeason20242025!$E$3:$E$1315, $A11)</f>
        <v>45</v>
      </c>
      <c r="CN11">
        <f>SUMIFS(DataRegularSeason20242025!$AA$3:$AA$1315,DataRegularSeason20242025!$B$3:$B$1315, "&lt;=" &amp; CN$1, DataRegularSeason20242025!$D$3:$D$1315, $A11)+SUMIFS(DataRegularSeason20242025!$AB$3:$AB$1315,DataRegularSeason20242025!$B$3:$B$1315, "&lt;=" &amp; CN$1, DataRegularSeason20242025!$E$3:$E$1315, $A11)</f>
        <v>45</v>
      </c>
      <c r="CO11">
        <f>SUMIFS(DataRegularSeason20242025!$AA$3:$AA$1315,DataRegularSeason20242025!$B$3:$B$1315, "&lt;=" &amp; CO$1, DataRegularSeason20242025!$D$3:$D$1315, $A11)+SUMIFS(DataRegularSeason20242025!$AB$3:$AB$1315,DataRegularSeason20242025!$B$3:$B$1315, "&lt;=" &amp; CO$1, DataRegularSeason20242025!$E$3:$E$1315, $A11)</f>
        <v>46</v>
      </c>
      <c r="CP11">
        <f>SUMIFS(DataRegularSeason20242025!$AA$3:$AA$1315,DataRegularSeason20242025!$B$3:$B$1315, "&lt;=" &amp; CP$1, DataRegularSeason20242025!$D$3:$D$1315, $A11)+SUMIFS(DataRegularSeason20242025!$AB$3:$AB$1315,DataRegularSeason20242025!$B$3:$B$1315, "&lt;=" &amp; CP$1, DataRegularSeason20242025!$E$3:$E$1315, $A11)</f>
        <v>46</v>
      </c>
      <c r="CQ11">
        <f>SUMIFS(DataRegularSeason20242025!$AA$3:$AA$1315,DataRegularSeason20242025!$B$3:$B$1315, "&lt;=" &amp; CQ$1, DataRegularSeason20242025!$D$3:$D$1315, $A11)+SUMIFS(DataRegularSeason20242025!$AB$3:$AB$1315,DataRegularSeason20242025!$B$3:$B$1315, "&lt;=" &amp; CQ$1, DataRegularSeason20242025!$E$3:$E$1315, $A11)</f>
        <v>48</v>
      </c>
      <c r="CR11">
        <f>SUMIFS(DataRegularSeason20242025!$AA$3:$AA$1315,DataRegularSeason20242025!$B$3:$B$1315, "&lt;=" &amp; CR$1, DataRegularSeason20242025!$D$3:$D$1315, $A11)+SUMIFS(DataRegularSeason20242025!$AB$3:$AB$1315,DataRegularSeason20242025!$B$3:$B$1315, "&lt;=" &amp; CR$1, DataRegularSeason20242025!$E$3:$E$1315, $A11)</f>
        <v>48</v>
      </c>
      <c r="CS11">
        <f>SUMIFS(DataRegularSeason20242025!$AA$3:$AA$1315,DataRegularSeason20242025!$B$3:$B$1315, "&lt;=" &amp; CS$1, DataRegularSeason20242025!$D$3:$D$1315, $A11)+SUMIFS(DataRegularSeason20242025!$AB$3:$AB$1315,DataRegularSeason20242025!$B$3:$B$1315, "&lt;=" &amp; CS$1, DataRegularSeason20242025!$E$3:$E$1315, $A11)</f>
        <v>48</v>
      </c>
      <c r="CT11">
        <f>SUMIFS(DataRegularSeason20242025!$AA$3:$AA$1315,DataRegularSeason20242025!$B$3:$B$1315, "&lt;=" &amp; CT$1, DataRegularSeason20242025!$D$3:$D$1315, $A11)+SUMIFS(DataRegularSeason20242025!$AB$3:$AB$1315,DataRegularSeason20242025!$B$3:$B$1315, "&lt;=" &amp; CT$1, DataRegularSeason20242025!$E$3:$E$1315, $A11)</f>
        <v>50</v>
      </c>
      <c r="CU11">
        <f>SUMIFS(DataRegularSeason20242025!$AA$3:$AA$1315,DataRegularSeason20242025!$B$3:$B$1315, "&lt;=" &amp; CU$1, DataRegularSeason20242025!$D$3:$D$1315, $A11)+SUMIFS(DataRegularSeason20242025!$AB$3:$AB$1315,DataRegularSeason20242025!$B$3:$B$1315, "&lt;=" &amp; CU$1, DataRegularSeason20242025!$E$3:$E$1315, $A11)</f>
        <v>50</v>
      </c>
      <c r="CV11">
        <f>SUMIFS(DataRegularSeason20242025!$AA$3:$AA$1315,DataRegularSeason20242025!$B$3:$B$1315, "&lt;=" &amp; CV$1, DataRegularSeason20242025!$D$3:$D$1315, $A11)+SUMIFS(DataRegularSeason20242025!$AB$3:$AB$1315,DataRegularSeason20242025!$B$3:$B$1315, "&lt;=" &amp; CV$1, DataRegularSeason20242025!$E$3:$E$1315, $A11)</f>
        <v>50</v>
      </c>
      <c r="CW11">
        <f>SUMIFS(DataRegularSeason20242025!$AA$3:$AA$1315,DataRegularSeason20242025!$B$3:$B$1315, "&lt;=" &amp; CW$1, DataRegularSeason20242025!$D$3:$D$1315, $A11)+SUMIFS(DataRegularSeason20242025!$AB$3:$AB$1315,DataRegularSeason20242025!$B$3:$B$1315, "&lt;=" &amp; CW$1, DataRegularSeason20242025!$E$3:$E$1315, $A11)</f>
        <v>50</v>
      </c>
      <c r="CX11">
        <f>SUMIFS(DataRegularSeason20242025!$AA$3:$AA$1315,DataRegularSeason20242025!$B$3:$B$1315, "&lt;=" &amp; CX$1, DataRegularSeason20242025!$D$3:$D$1315, $A11)+SUMIFS(DataRegularSeason20242025!$AB$3:$AB$1315,DataRegularSeason20242025!$B$3:$B$1315, "&lt;=" &amp; CX$1, DataRegularSeason20242025!$E$3:$E$1315, $A11)</f>
        <v>52</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54</v>
      </c>
      <c r="DA11">
        <f>SUMIFS(DataRegularSeason20242025!$AA$3:$AA$1315,DataRegularSeason20242025!$B$3:$B$1315, "&lt;=" &amp; DA$1, DataRegularSeason20242025!$D$3:$D$1315, $A11)+SUMIFS(DataRegularSeason20242025!$AB$3:$AB$1315,DataRegularSeason20242025!$B$3:$B$1315, "&lt;=" &amp; DA$1, DataRegularSeason20242025!$E$3:$E$1315, $A11)</f>
        <v>55</v>
      </c>
      <c r="DB11">
        <f>SUMIFS(DataRegularSeason20242025!$AA$3:$AA$1315,DataRegularSeason20242025!$B$3:$B$1315, "&lt;=" &amp; DB$1, DataRegularSeason20242025!$D$3:$D$1315, $A11)+SUMIFS(DataRegularSeason20242025!$AB$3:$AB$1315,DataRegularSeason20242025!$B$3:$B$1315, "&lt;=" &amp; DB$1, DataRegularSeason20242025!$E$3:$E$1315, $A11)</f>
        <v>55</v>
      </c>
      <c r="DC11">
        <f>SUMIFS(DataRegularSeason20242025!$AA$3:$AA$1315,DataRegularSeason20242025!$B$3:$B$1315, "&lt;=" &amp; DC$1, DataRegularSeason20242025!$D$3:$D$1315, $A11)+SUMIFS(DataRegularSeason20242025!$AB$3:$AB$1315,DataRegularSeason20242025!$B$3:$B$1315, "&lt;=" &amp; DC$1, DataRegularSeason20242025!$E$3:$E$1315, $A11)</f>
        <v>55</v>
      </c>
      <c r="DD11">
        <f>SUMIFS(DataRegularSeason20242025!$AA$3:$AA$1315,DataRegularSeason20242025!$B$3:$B$1315, "&lt;=" &amp; DD$1, DataRegularSeason20242025!$D$3:$D$1315, $A11)+SUMIFS(DataRegularSeason20242025!$AB$3:$AB$1315,DataRegularSeason20242025!$B$3:$B$1315, "&lt;=" &amp; DD$1, DataRegularSeason20242025!$E$3:$E$1315, $A11)</f>
        <v>55</v>
      </c>
      <c r="DE11">
        <f>SUMIFS(DataRegularSeason20242025!$AA$3:$AA$1315,DataRegularSeason20242025!$B$3:$B$1315, "&lt;=" &amp; DE$1, DataRegularSeason20242025!$D$3:$D$1315, $A11)+SUMIFS(DataRegularSeason20242025!$AB$3:$AB$1315,DataRegularSeason20242025!$B$3:$B$1315, "&lt;=" &amp; DE$1, DataRegularSeason20242025!$E$3:$E$1315, $A11)</f>
        <v>55</v>
      </c>
      <c r="DF11">
        <f>SUMIFS(DataRegularSeason20242025!$AA$3:$AA$1315,DataRegularSeason20242025!$B$3:$B$1315, "&lt;=" &amp; DF$1, DataRegularSeason20242025!$D$3:$D$1315, $A11)+SUMIFS(DataRegularSeason20242025!$AB$3:$AB$1315,DataRegularSeason20242025!$B$3:$B$1315, "&lt;=" &amp; DF$1, DataRegularSeason20242025!$E$3:$E$1315, $A11)</f>
        <v>57</v>
      </c>
      <c r="DG11">
        <f>SUMIFS(DataRegularSeason20242025!$AA$3:$AA$1315,DataRegularSeason20242025!$B$3:$B$1315, "&lt;=" &amp; DG$1, DataRegularSeason20242025!$D$3:$D$1315, $A11)+SUMIFS(DataRegularSeason20242025!$AB$3:$AB$1315,DataRegularSeason20242025!$B$3:$B$1315, "&lt;=" &amp; DG$1, DataRegularSeason20242025!$E$3:$E$1315, $A11)</f>
        <v>57</v>
      </c>
      <c r="DH11">
        <f>SUMIFS(DataRegularSeason20242025!$AA$3:$AA$1315,DataRegularSeason20242025!$B$3:$B$1315, "&lt;=" &amp; DH$1, DataRegularSeason20242025!$D$3:$D$1315, $A11)+SUMIFS(DataRegularSeason20242025!$AB$3:$AB$1315,DataRegularSeason20242025!$B$3:$B$1315, "&lt;=" &amp; DH$1, DataRegularSeason20242025!$E$3:$E$1315, $A11)</f>
        <v>57</v>
      </c>
      <c r="DI11">
        <f>SUMIFS(DataRegularSeason20242025!$AA$3:$AA$1315,DataRegularSeason20242025!$B$3:$B$1315, "&lt;=" &amp; DI$1, DataRegularSeason20242025!$D$3:$D$1315, $A11)+SUMIFS(DataRegularSeason20242025!$AB$3:$AB$1315,DataRegularSeason20242025!$B$3:$B$1315, "&lt;=" &amp; DI$1, DataRegularSeason20242025!$E$3:$E$1315, $A11)</f>
        <v>59</v>
      </c>
      <c r="DJ11">
        <f>SUMIFS(DataRegularSeason20242025!$AA$3:$AA$1315,DataRegularSeason20242025!$B$3:$B$1315, "&lt;=" &amp; DJ$1, DataRegularSeason20242025!$D$3:$D$1315, $A11)+SUMIFS(DataRegularSeason20242025!$AB$3:$AB$1315,DataRegularSeason20242025!$B$3:$B$1315, "&lt;=" &amp; DJ$1, DataRegularSeason20242025!$E$3:$E$1315, $A11)</f>
        <v>59</v>
      </c>
      <c r="DK11">
        <f>SUMIFS(DataRegularSeason20242025!$AA$3:$AA$1315,DataRegularSeason20242025!$B$3:$B$1315, "&lt;=" &amp; DK$1, DataRegularSeason20242025!$D$3:$D$1315, $A11)+SUMIFS(DataRegularSeason20242025!$AB$3:$AB$1315,DataRegularSeason20242025!$B$3:$B$1315, "&lt;=" &amp; DK$1, DataRegularSeason20242025!$E$3:$E$1315, $A11)</f>
        <v>59</v>
      </c>
      <c r="DL11">
        <f>SUMIFS(DataRegularSeason20242025!$AA$3:$AA$1315,DataRegularSeason20242025!$B$3:$B$1315, "&lt;=" &amp; DL$1, DataRegularSeason20242025!$D$3:$D$1315, $A11)+SUMIFS(DataRegularSeason20242025!$AB$3:$AB$1315,DataRegularSeason20242025!$B$3:$B$1315, "&lt;=" &amp; DL$1, DataRegularSeason20242025!$E$3:$E$1315, $A11)</f>
        <v>59</v>
      </c>
      <c r="DM11">
        <f>SUMIFS(DataRegularSeason20242025!$AA$3:$AA$1315,DataRegularSeason20242025!$B$3:$B$1315, "&lt;=" &amp; DM$1, DataRegularSeason20242025!$D$3:$D$1315, $A11)+SUMIFS(DataRegularSeason20242025!$AB$3:$AB$1315,DataRegularSeason20242025!$B$3:$B$1315, "&lt;=" &amp; DM$1, DataRegularSeason20242025!$E$3:$E$1315, $A11)</f>
        <v>59</v>
      </c>
      <c r="DN11">
        <f>SUMIFS(DataRegularSeason20242025!$AA$3:$AA$1315,DataRegularSeason20242025!$B$3:$B$1315, "&lt;=" &amp; DN$1, DataRegularSeason20242025!$D$3:$D$1315, $A11)+SUMIFS(DataRegularSeason20242025!$AB$3:$AB$1315,DataRegularSeason20242025!$B$3:$B$1315, "&lt;=" &amp; DN$1, DataRegularSeason20242025!$E$3:$E$1315, $A11)</f>
        <v>59</v>
      </c>
      <c r="DO11">
        <f>SUMIFS(DataRegularSeason20242025!$AA$3:$AA$1315,DataRegularSeason20242025!$B$3:$B$1315, "&lt;=" &amp; DO$1, DataRegularSeason20242025!$D$3:$D$1315, $A11)+SUMIFS(DataRegularSeason20242025!$AB$3:$AB$1315,DataRegularSeason20242025!$B$3:$B$1315, "&lt;=" &amp; DO$1, DataRegularSeason20242025!$E$3:$E$1315, $A11)</f>
        <v>59</v>
      </c>
      <c r="DP11">
        <f>SUMIFS(DataRegularSeason20242025!$AA$3:$AA$1315,DataRegularSeason20242025!$B$3:$B$1315, "&lt;=" &amp; DP$1, DataRegularSeason20242025!$D$3:$D$1315, $A11)+SUMIFS(DataRegularSeason20242025!$AB$3:$AB$1315,DataRegularSeason20242025!$B$3:$B$1315, "&lt;=" &amp; DP$1, DataRegularSeason20242025!$E$3:$E$1315, $A11)</f>
        <v>59</v>
      </c>
      <c r="DQ11">
        <f>SUMIFS(DataRegularSeason20242025!$AA$3:$AA$1315,DataRegularSeason20242025!$B$3:$B$1315, "&lt;=" &amp; DQ$1, DataRegularSeason20242025!$D$3:$D$1315, $A11)+SUMIFS(DataRegularSeason20242025!$AB$3:$AB$1315,DataRegularSeason20242025!$B$3:$B$1315, "&lt;=" &amp; DQ$1, DataRegularSeason20242025!$E$3:$E$1315, $A11)</f>
        <v>59</v>
      </c>
      <c r="DR11">
        <f>SUMIFS(DataRegularSeason20242025!$AA$3:$AA$1315,DataRegularSeason20242025!$B$3:$B$1315, "&lt;=" &amp; DR$1, DataRegularSeason20242025!$D$3:$D$1315, $A11)+SUMIFS(DataRegularSeason20242025!$AB$3:$AB$1315,DataRegularSeason20242025!$B$3:$B$1315, "&lt;=" &amp; DR$1, DataRegularSeason20242025!$E$3:$E$1315, $A11)</f>
        <v>59</v>
      </c>
      <c r="DS11">
        <f>SUMIFS(DataRegularSeason20242025!$AA$3:$AA$1315,DataRegularSeason20242025!$B$3:$B$1315, "&lt;=" &amp; DS$1, DataRegularSeason20242025!$D$3:$D$1315, $A11)+SUMIFS(DataRegularSeason20242025!$AB$3:$AB$1315,DataRegularSeason20242025!$B$3:$B$1315, "&lt;=" &amp; DS$1, DataRegularSeason20242025!$E$3:$E$1315, $A11)</f>
        <v>59</v>
      </c>
      <c r="DT11">
        <f>SUMIFS(DataRegularSeason20242025!$AA$3:$AA$1315,DataRegularSeason20242025!$B$3:$B$1315, "&lt;=" &amp; DT$1, DataRegularSeason20242025!$D$3:$D$1315, $A11)+SUMIFS(DataRegularSeason20242025!$AB$3:$AB$1315,DataRegularSeason20242025!$B$3:$B$1315, "&lt;=" &amp; DT$1, DataRegularSeason20242025!$E$3:$E$1315, $A11)</f>
        <v>59</v>
      </c>
      <c r="DU11">
        <f>SUMIFS(DataRegularSeason20242025!$AA$3:$AA$1315,DataRegularSeason20242025!$B$3:$B$1315, "&lt;=" &amp; DU$1, DataRegularSeason20242025!$D$3:$D$1315, $A11)+SUMIFS(DataRegularSeason20242025!$AB$3:$AB$1315,DataRegularSeason20242025!$B$3:$B$1315, "&lt;=" &amp; DU$1, DataRegularSeason20242025!$E$3:$E$1315, $A11)</f>
        <v>59</v>
      </c>
      <c r="DV11">
        <f>SUMIFS(DataRegularSeason20242025!$AA$3:$AA$1315,DataRegularSeason20242025!$B$3:$B$1315, "&lt;=" &amp; DV$1, DataRegularSeason20242025!$D$3:$D$1315, $A11)+SUMIFS(DataRegularSeason20242025!$AB$3:$AB$1315,DataRegularSeason20242025!$B$3:$B$1315, "&lt;=" &amp; DV$1, DataRegularSeason20242025!$E$3:$E$1315, $A11)</f>
        <v>59</v>
      </c>
      <c r="DW11">
        <f>SUMIFS(DataRegularSeason20242025!$AA$3:$AA$1315,DataRegularSeason20242025!$B$3:$B$1315, "&lt;=" &amp; DW$1, DataRegularSeason20242025!$D$3:$D$1315, $A11)+SUMIFS(DataRegularSeason20242025!$AB$3:$AB$1315,DataRegularSeason20242025!$B$3:$B$1315, "&lt;=" &amp; DW$1, DataRegularSeason20242025!$E$3:$E$1315, $A11)</f>
        <v>59</v>
      </c>
      <c r="DX11">
        <f>SUMIFS(DataRegularSeason20242025!$AA$3:$AA$1315,DataRegularSeason20242025!$B$3:$B$1315, "&lt;=" &amp; DX$1, DataRegularSeason20242025!$D$3:$D$1315, $A11)+SUMIFS(DataRegularSeason20242025!$AB$3:$AB$1315,DataRegularSeason20242025!$B$3:$B$1315, "&lt;=" &amp; DX$1, DataRegularSeason20242025!$E$3:$E$1315, $A11)</f>
        <v>59</v>
      </c>
      <c r="DY11">
        <f>SUMIFS(DataRegularSeason20242025!$AA$3:$AA$1315,DataRegularSeason20242025!$B$3:$B$1315, "&lt;=" &amp; DY$1, DataRegularSeason20242025!$D$3:$D$1315, $A11)+SUMIFS(DataRegularSeason20242025!$AB$3:$AB$1315,DataRegularSeason20242025!$B$3:$B$1315, "&lt;=" &amp; DY$1, DataRegularSeason20242025!$E$3:$E$1315, $A11)</f>
        <v>59</v>
      </c>
      <c r="DZ11">
        <f>SUMIFS(DataRegularSeason20242025!$AA$3:$AA$1315,DataRegularSeason20242025!$B$3:$B$1315, "&lt;=" &amp; DZ$1, DataRegularSeason20242025!$D$3:$D$1315, $A11)+SUMIFS(DataRegularSeason20242025!$AB$3:$AB$1315,DataRegularSeason20242025!$B$3:$B$1315, "&lt;=" &amp; DZ$1, DataRegularSeason20242025!$E$3:$E$1315, $A11)</f>
        <v>59</v>
      </c>
      <c r="EA11">
        <f>SUMIFS(DataRegularSeason20242025!$AA$3:$AA$1315,DataRegularSeason20242025!$B$3:$B$1315, "&lt;=" &amp; EA$1, DataRegularSeason20242025!$D$3:$D$1315, $A11)+SUMIFS(DataRegularSeason20242025!$AB$3:$AB$1315,DataRegularSeason20242025!$B$3:$B$1315, "&lt;=" &amp; EA$1, DataRegularSeason20242025!$E$3:$E$1315, $A11)</f>
        <v>59</v>
      </c>
      <c r="EB11">
        <f>SUMIFS(DataRegularSeason20242025!$AA$3:$AA$1315,DataRegularSeason20242025!$B$3:$B$1315, "&lt;=" &amp; EB$1, DataRegularSeason20242025!$D$3:$D$1315, $A11)+SUMIFS(DataRegularSeason20242025!$AB$3:$AB$1315,DataRegularSeason20242025!$B$3:$B$1315, "&lt;=" &amp; EB$1, DataRegularSeason20242025!$E$3:$E$1315, $A11)</f>
        <v>59</v>
      </c>
      <c r="EC11">
        <f>SUMIFS(DataRegularSeason20242025!$AA$3:$AA$1315,DataRegularSeason20242025!$B$3:$B$1315, "&lt;=" &amp; EC$1, DataRegularSeason20242025!$D$3:$D$1315, $A11)+SUMIFS(DataRegularSeason20242025!$AB$3:$AB$1315,DataRegularSeason20242025!$B$3:$B$1315, "&lt;=" &amp; EC$1, DataRegularSeason20242025!$E$3:$E$1315, $A11)</f>
        <v>59</v>
      </c>
      <c r="ED11">
        <f>SUMIFS(DataRegularSeason20242025!$AA$3:$AA$1315,DataRegularSeason20242025!$B$3:$B$1315, "&lt;=" &amp; ED$1, DataRegularSeason20242025!$D$3:$D$1315, $A11)+SUMIFS(DataRegularSeason20242025!$AB$3:$AB$1315,DataRegularSeason20242025!$B$3:$B$1315, "&lt;=" &amp; ED$1, DataRegularSeason20242025!$E$3:$E$1315, $A11)</f>
        <v>59</v>
      </c>
      <c r="EE11">
        <f>SUMIFS(DataRegularSeason20242025!$AA$3:$AA$1315,DataRegularSeason20242025!$B$3:$B$1315, "&lt;=" &amp; EE$1, DataRegularSeason20242025!$D$3:$D$1315, $A11)+SUMIFS(DataRegularSeason20242025!$AB$3:$AB$1315,DataRegularSeason20242025!$B$3:$B$1315, "&lt;=" &amp; EE$1, DataRegularSeason20242025!$E$3:$E$1315, $A11)</f>
        <v>59</v>
      </c>
      <c r="EF11">
        <f>SUMIFS(DataRegularSeason20242025!$AA$3:$AA$1315,DataRegularSeason20242025!$B$3:$B$1315, "&lt;=" &amp; EF$1, DataRegularSeason20242025!$D$3:$D$1315, $A11)+SUMIFS(DataRegularSeason20242025!$AB$3:$AB$1315,DataRegularSeason20242025!$B$3:$B$1315, "&lt;=" &amp; EF$1, DataRegularSeason20242025!$E$3:$E$1315, $A11)</f>
        <v>59</v>
      </c>
      <c r="EG11">
        <f>SUMIFS(DataRegularSeason20242025!$AA$3:$AA$1315,DataRegularSeason20242025!$B$3:$B$1315, "&lt;=" &amp; EG$1, DataRegularSeason20242025!$D$3:$D$1315, $A11)+SUMIFS(DataRegularSeason20242025!$AB$3:$AB$1315,DataRegularSeason20242025!$B$3:$B$1315, "&lt;=" &amp; EG$1, DataRegularSeason20242025!$E$3:$E$1315, $A11)</f>
        <v>59</v>
      </c>
      <c r="EH11">
        <f>SUMIFS(DataRegularSeason20242025!$AA$3:$AA$1315,DataRegularSeason20242025!$B$3:$B$1315, "&lt;=" &amp; EH$1, DataRegularSeason20242025!$D$3:$D$1315, $A11)+SUMIFS(DataRegularSeason20242025!$AB$3:$AB$1315,DataRegularSeason20242025!$B$3:$B$1315, "&lt;=" &amp; EH$1, DataRegularSeason20242025!$E$3:$E$1315, $A11)</f>
        <v>59</v>
      </c>
      <c r="EI11">
        <f>SUMIFS(DataRegularSeason20242025!$AA$3:$AA$1315,DataRegularSeason20242025!$B$3:$B$1315, "&lt;=" &amp; EI$1, DataRegularSeason20242025!$D$3:$D$1315, $A11)+SUMIFS(DataRegularSeason20242025!$AB$3:$AB$1315,DataRegularSeason20242025!$B$3:$B$1315, "&lt;=" &amp; EI$1, DataRegularSeason20242025!$E$3:$E$1315, $A11)</f>
        <v>59</v>
      </c>
      <c r="EJ11">
        <f>SUMIFS(DataRegularSeason20242025!$AA$3:$AA$1315,DataRegularSeason20242025!$B$3:$B$1315, "&lt;=" &amp; EJ$1, DataRegularSeason20242025!$D$3:$D$1315, $A11)+SUMIFS(DataRegularSeason20242025!$AB$3:$AB$1315,DataRegularSeason20242025!$B$3:$B$1315, "&lt;=" &amp; EJ$1, DataRegularSeason20242025!$E$3:$E$1315, $A11)</f>
        <v>59</v>
      </c>
      <c r="EK11">
        <f>SUMIFS(DataRegularSeason20242025!$AA$3:$AA$1315,DataRegularSeason20242025!$B$3:$B$1315, "&lt;=" &amp; EK$1, DataRegularSeason20242025!$D$3:$D$1315, $A11)+SUMIFS(DataRegularSeason20242025!$AB$3:$AB$1315,DataRegularSeason20242025!$B$3:$B$1315, "&lt;=" &amp; EK$1, DataRegularSeason20242025!$E$3:$E$1315, $A11)</f>
        <v>59</v>
      </c>
      <c r="EL11">
        <f>SUMIFS(DataRegularSeason20242025!$AA$3:$AA$1315,DataRegularSeason20242025!$B$3:$B$1315, "&lt;=" &amp; EL$1, DataRegularSeason20242025!$D$3:$D$1315, $A11)+SUMIFS(DataRegularSeason20242025!$AB$3:$AB$1315,DataRegularSeason20242025!$B$3:$B$1315, "&lt;=" &amp; EL$1, DataRegularSeason20242025!$E$3:$E$1315, $A11)</f>
        <v>59</v>
      </c>
      <c r="EM11">
        <f>SUMIFS(DataRegularSeason20242025!$AA$3:$AA$1315,DataRegularSeason20242025!$B$3:$B$1315, "&lt;=" &amp; EM$1, DataRegularSeason20242025!$D$3:$D$1315, $A11)+SUMIFS(DataRegularSeason20242025!$AB$3:$AB$1315,DataRegularSeason20242025!$B$3:$B$1315, "&lt;=" &amp; EM$1, DataRegularSeason20242025!$E$3:$E$1315, $A11)</f>
        <v>59</v>
      </c>
      <c r="EN11">
        <f>SUMIFS(DataRegularSeason20242025!$AA$3:$AA$1315,DataRegularSeason20242025!$B$3:$B$1315, "&lt;=" &amp; EN$1, DataRegularSeason20242025!$D$3:$D$1315, $A11)+SUMIFS(DataRegularSeason20242025!$AB$3:$AB$1315,DataRegularSeason20242025!$B$3:$B$1315, "&lt;=" &amp; EN$1, DataRegularSeason20242025!$E$3:$E$1315, $A11)</f>
        <v>59</v>
      </c>
      <c r="EO11">
        <f>SUMIFS(DataRegularSeason20242025!$AA$3:$AA$1315,DataRegularSeason20242025!$B$3:$B$1315, "&lt;=" &amp; EO$1, DataRegularSeason20242025!$D$3:$D$1315, $A11)+SUMIFS(DataRegularSeason20242025!$AB$3:$AB$1315,DataRegularSeason20242025!$B$3:$B$1315, "&lt;=" &amp; EO$1, DataRegularSeason20242025!$E$3:$E$1315, $A11)</f>
        <v>59</v>
      </c>
      <c r="EP11">
        <f>SUMIFS(DataRegularSeason20242025!$AA$3:$AA$1315,DataRegularSeason20242025!$B$3:$B$1315, "&lt;=" &amp; EP$1, DataRegularSeason20242025!$D$3:$D$1315, $A11)+SUMIFS(DataRegularSeason20242025!$AB$3:$AB$1315,DataRegularSeason20242025!$B$3:$B$1315, "&lt;=" &amp; EP$1, DataRegularSeason20242025!$E$3:$E$1315, $A11)</f>
        <v>59</v>
      </c>
      <c r="EQ11">
        <f>SUMIFS(DataRegularSeason20242025!$AA$3:$AA$1315,DataRegularSeason20242025!$B$3:$B$1315, "&lt;=" &amp; EQ$1, DataRegularSeason20242025!$D$3:$D$1315, $A11)+SUMIFS(DataRegularSeason20242025!$AB$3:$AB$1315,DataRegularSeason20242025!$B$3:$B$1315, "&lt;=" &amp; EQ$1, DataRegularSeason20242025!$E$3:$E$1315, $A11)</f>
        <v>59</v>
      </c>
      <c r="ER11">
        <f>SUMIFS(DataRegularSeason20242025!$AA$3:$AA$1315,DataRegularSeason20242025!$B$3:$B$1315, "&lt;=" &amp; ER$1, DataRegularSeason20242025!$D$3:$D$1315, $A11)+SUMIFS(DataRegularSeason20242025!$AB$3:$AB$1315,DataRegularSeason20242025!$B$3:$B$1315, "&lt;=" &amp; ER$1, DataRegularSeason20242025!$E$3:$E$1315, $A11)</f>
        <v>59</v>
      </c>
      <c r="ES11">
        <f>SUMIFS(DataRegularSeason20242025!$AA$3:$AA$1315,DataRegularSeason20242025!$B$3:$B$1315, "&lt;=" &amp; ES$1, DataRegularSeason20242025!$D$3:$D$1315, $A11)+SUMIFS(DataRegularSeason20242025!$AB$3:$AB$1315,DataRegularSeason20242025!$B$3:$B$1315, "&lt;=" &amp; ES$1, DataRegularSeason20242025!$E$3:$E$1315, $A11)</f>
        <v>59</v>
      </c>
      <c r="ET11">
        <f>SUMIFS(DataRegularSeason20242025!$AA$3:$AA$1315,DataRegularSeason20242025!$B$3:$B$1315, "&lt;=" &amp; ET$1, DataRegularSeason20242025!$D$3:$D$1315, $A11)+SUMIFS(DataRegularSeason20242025!$AB$3:$AB$1315,DataRegularSeason20242025!$B$3:$B$1315, "&lt;=" &amp; ET$1, DataRegularSeason20242025!$E$3:$E$1315, $A11)</f>
        <v>59</v>
      </c>
      <c r="EU11">
        <f>SUMIFS(DataRegularSeason20242025!$AA$3:$AA$1315,DataRegularSeason20242025!$B$3:$B$1315, "&lt;=" &amp; EU$1, DataRegularSeason20242025!$D$3:$D$1315, $A11)+SUMIFS(DataRegularSeason20242025!$AB$3:$AB$1315,DataRegularSeason20242025!$B$3:$B$1315, "&lt;=" &amp; EU$1, DataRegularSeason20242025!$E$3:$E$1315, $A11)</f>
        <v>59</v>
      </c>
      <c r="EV11">
        <f>SUMIFS(DataRegularSeason20242025!$AA$3:$AA$1315,DataRegularSeason20242025!$B$3:$B$1315, "&lt;=" &amp; EV$1, DataRegularSeason20242025!$D$3:$D$1315, $A11)+SUMIFS(DataRegularSeason20242025!$AB$3:$AB$1315,DataRegularSeason20242025!$B$3:$B$1315, "&lt;=" &amp; EV$1, DataRegularSeason20242025!$E$3:$E$1315, $A11)</f>
        <v>59</v>
      </c>
      <c r="EW11">
        <f>SUMIFS(DataRegularSeason20242025!$AA$3:$AA$1315,DataRegularSeason20242025!$B$3:$B$1315, "&lt;=" &amp; EW$1, DataRegularSeason20242025!$D$3:$D$1315, $A11)+SUMIFS(DataRegularSeason20242025!$AB$3:$AB$1315,DataRegularSeason20242025!$B$3:$B$1315, "&lt;=" &amp; EW$1, DataRegularSeason20242025!$E$3:$E$1315, $A11)</f>
        <v>59</v>
      </c>
      <c r="EX11">
        <f>SUMIFS(DataRegularSeason20242025!$AA$3:$AA$1315,DataRegularSeason20242025!$B$3:$B$1315, "&lt;=" &amp; EX$1, DataRegularSeason20242025!$D$3:$D$1315, $A11)+SUMIFS(DataRegularSeason20242025!$AB$3:$AB$1315,DataRegularSeason20242025!$B$3:$B$1315, "&lt;=" &amp; EX$1, DataRegularSeason20242025!$E$3:$E$1315, $A11)</f>
        <v>59</v>
      </c>
      <c r="EY11">
        <f>SUMIFS(DataRegularSeason20242025!$AA$3:$AA$1315,DataRegularSeason20242025!$B$3:$B$1315, "&lt;=" &amp; EY$1, DataRegularSeason20242025!$D$3:$D$1315, $A11)+SUMIFS(DataRegularSeason20242025!$AB$3:$AB$1315,DataRegularSeason20242025!$B$3:$B$1315, "&lt;=" &amp; EY$1, DataRegularSeason20242025!$E$3:$E$1315, $A11)</f>
        <v>59</v>
      </c>
      <c r="EZ11">
        <f>SUMIFS(DataRegularSeason20242025!$AA$3:$AA$1315,DataRegularSeason20242025!$B$3:$B$1315, "&lt;=" &amp; EZ$1, DataRegularSeason20242025!$D$3:$D$1315, $A11)+SUMIFS(DataRegularSeason20242025!$AB$3:$AB$1315,DataRegularSeason20242025!$B$3:$B$1315, "&lt;=" &amp; EZ$1, DataRegularSeason20242025!$E$3:$E$1315, $A11)</f>
        <v>59</v>
      </c>
      <c r="FA11">
        <f>SUMIFS(DataRegularSeason20242025!$AA$3:$AA$1315,DataRegularSeason20242025!$B$3:$B$1315, "&lt;=" &amp; FA$1, DataRegularSeason20242025!$D$3:$D$1315, $A11)+SUMIFS(DataRegularSeason20242025!$AB$3:$AB$1315,DataRegularSeason20242025!$B$3:$B$1315, "&lt;=" &amp; FA$1, DataRegularSeason20242025!$E$3:$E$1315, $A11)</f>
        <v>59</v>
      </c>
      <c r="FB11">
        <f>SUMIFS(DataRegularSeason20242025!$AA$3:$AA$1315,DataRegularSeason20242025!$B$3:$B$1315, "&lt;=" &amp; FB$1, DataRegularSeason20242025!$D$3:$D$1315, $A11)+SUMIFS(DataRegularSeason20242025!$AB$3:$AB$1315,DataRegularSeason20242025!$B$3:$B$1315, "&lt;=" &amp; FB$1, DataRegularSeason20242025!$E$3:$E$1315, $A11)</f>
        <v>59</v>
      </c>
      <c r="FC11">
        <f>SUMIFS(DataRegularSeason20242025!$AA$3:$AA$1315,DataRegularSeason20242025!$B$3:$B$1315, "&lt;=" &amp; FC$1, DataRegularSeason20242025!$D$3:$D$1315, $A11)+SUMIFS(DataRegularSeason20242025!$AB$3:$AB$1315,DataRegularSeason20242025!$B$3:$B$1315, "&lt;=" &amp; FC$1, DataRegularSeason20242025!$E$3:$E$1315, $A11)</f>
        <v>59</v>
      </c>
      <c r="FD11">
        <f>SUMIFS(DataRegularSeason20242025!$AA$3:$AA$1315,DataRegularSeason20242025!$B$3:$B$1315, "&lt;=" &amp; FD$1, DataRegularSeason20242025!$D$3:$D$1315, $A11)+SUMIFS(DataRegularSeason20242025!$AB$3:$AB$1315,DataRegularSeason20242025!$B$3:$B$1315, "&lt;=" &amp; FD$1, DataRegularSeason20242025!$E$3:$E$1315, $A11)</f>
        <v>59</v>
      </c>
      <c r="FE11">
        <f>SUMIFS(DataRegularSeason20242025!$AA$3:$AA$1315,DataRegularSeason20242025!$B$3:$B$1315, "&lt;=" &amp; FE$1, DataRegularSeason20242025!$D$3:$D$1315, $A11)+SUMIFS(DataRegularSeason20242025!$AB$3:$AB$1315,DataRegularSeason20242025!$B$3:$B$1315, "&lt;=" &amp; FE$1, DataRegularSeason20242025!$E$3:$E$1315, $A11)</f>
        <v>59</v>
      </c>
      <c r="FF11">
        <f>SUMIFS(DataRegularSeason20242025!$AA$3:$AA$1315,DataRegularSeason20242025!$B$3:$B$1315, "&lt;=" &amp; FF$1, DataRegularSeason20242025!$D$3:$D$1315, $A11)+SUMIFS(DataRegularSeason20242025!$AB$3:$AB$1315,DataRegularSeason20242025!$B$3:$B$1315, "&lt;=" &amp; FF$1, DataRegularSeason20242025!$E$3:$E$1315, $A11)</f>
        <v>59</v>
      </c>
      <c r="FG11">
        <f>SUMIFS(DataRegularSeason20242025!$AA$3:$AA$1315,DataRegularSeason20242025!$B$3:$B$1315, "&lt;=" &amp; FG$1, DataRegularSeason20242025!$D$3:$D$1315, $A11)+SUMIFS(DataRegularSeason20242025!$AB$3:$AB$1315,DataRegularSeason20242025!$B$3:$B$1315, "&lt;=" &amp; FG$1, DataRegularSeason20242025!$E$3:$E$1315, $A11)</f>
        <v>59</v>
      </c>
      <c r="FH11">
        <f>SUMIFS(DataRegularSeason20242025!$AA$3:$AA$1315,DataRegularSeason20242025!$B$3:$B$1315, "&lt;=" &amp; FH$1, DataRegularSeason20242025!$D$3:$D$1315, $A11)+SUMIFS(DataRegularSeason20242025!$AB$3:$AB$1315,DataRegularSeason20242025!$B$3:$B$1315, "&lt;=" &amp; FH$1, DataRegularSeason20242025!$E$3:$E$1315, $A11)</f>
        <v>59</v>
      </c>
      <c r="FI11">
        <f>SUMIFS(DataRegularSeason20242025!$AA$3:$AA$1315,DataRegularSeason20242025!$B$3:$B$1315, "&lt;=" &amp; FI$1, DataRegularSeason20242025!$D$3:$D$1315, $A11)+SUMIFS(DataRegularSeason20242025!$AB$3:$AB$1315,DataRegularSeason20242025!$B$3:$B$1315, "&lt;=" &amp; FI$1, DataRegularSeason20242025!$E$3:$E$1315, $A11)</f>
        <v>59</v>
      </c>
      <c r="FJ11">
        <f>SUMIFS(DataRegularSeason20242025!$AA$3:$AA$1315,DataRegularSeason20242025!$B$3:$B$1315, "&lt;=" &amp; FJ$1, DataRegularSeason20242025!$D$3:$D$1315, $A11)+SUMIFS(DataRegularSeason20242025!$AB$3:$AB$1315,DataRegularSeason20242025!$B$3:$B$1315, "&lt;=" &amp; FJ$1, DataRegularSeason20242025!$E$3:$E$1315, $A11)</f>
        <v>59</v>
      </c>
      <c r="FK11">
        <f>SUMIFS(DataRegularSeason20242025!$AA$3:$AA$1315,DataRegularSeason20242025!$B$3:$B$1315, "&lt;=" &amp; FK$1, DataRegularSeason20242025!$D$3:$D$1315, $A11)+SUMIFS(DataRegularSeason20242025!$AB$3:$AB$1315,DataRegularSeason20242025!$B$3:$B$1315, "&lt;=" &amp; FK$1, DataRegularSeason20242025!$E$3:$E$1315, $A11)</f>
        <v>59</v>
      </c>
      <c r="FL11">
        <f>SUMIFS(DataRegularSeason20242025!$AA$3:$AA$1315,DataRegularSeason20242025!$B$3:$B$1315, "&lt;=" &amp; FL$1, DataRegularSeason20242025!$D$3:$D$1315, $A11)+SUMIFS(DataRegularSeason20242025!$AB$3:$AB$1315,DataRegularSeason20242025!$B$3:$B$1315, "&lt;=" &amp; FL$1, DataRegularSeason20242025!$E$3:$E$1315, $A11)</f>
        <v>59</v>
      </c>
      <c r="FM11">
        <f>SUMIFS(DataRegularSeason20242025!$AA$3:$AA$1315,DataRegularSeason20242025!$B$3:$B$1315, "&lt;=" &amp; FM$1, DataRegularSeason20242025!$D$3:$D$1315, $A11)+SUMIFS(DataRegularSeason20242025!$AB$3:$AB$1315,DataRegularSeason20242025!$B$3:$B$1315, "&lt;=" &amp; FM$1, DataRegularSeason20242025!$E$3:$E$1315, $A11)</f>
        <v>59</v>
      </c>
      <c r="FN11">
        <f>SUMIFS(DataRegularSeason20242025!$AA$3:$AA$1315,DataRegularSeason20242025!$B$3:$B$1315, "&lt;=" &amp; FN$1, DataRegularSeason20242025!$D$3:$D$1315, $A11)+SUMIFS(DataRegularSeason20242025!$AB$3:$AB$1315,DataRegularSeason20242025!$B$3:$B$1315, "&lt;=" &amp; FN$1, DataRegularSeason20242025!$E$3:$E$1315, $A11)</f>
        <v>59</v>
      </c>
      <c r="FO11">
        <f>SUMIFS(DataRegularSeason20242025!$AA$3:$AA$1315,DataRegularSeason20242025!$B$3:$B$1315, "&lt;=" &amp; FO$1, DataRegularSeason20242025!$D$3:$D$1315, $A11)+SUMIFS(DataRegularSeason20242025!$AB$3:$AB$1315,DataRegularSeason20242025!$B$3:$B$1315, "&lt;=" &amp; FO$1, DataRegularSeason20242025!$E$3:$E$1315, $A11)</f>
        <v>59</v>
      </c>
      <c r="FP11">
        <f>SUMIFS(DataRegularSeason20242025!$AA$3:$AA$1315,DataRegularSeason20242025!$B$3:$B$1315, "&lt;=" &amp; FP$1, DataRegularSeason20242025!$D$3:$D$1315, $A11)+SUMIFS(DataRegularSeason20242025!$AB$3:$AB$1315,DataRegularSeason20242025!$B$3:$B$1315, "&lt;=" &amp; FP$1, DataRegularSeason20242025!$E$3:$E$1315, $A11)</f>
        <v>59</v>
      </c>
      <c r="FQ11">
        <f>SUMIFS(DataRegularSeason20242025!$AA$3:$AA$1315,DataRegularSeason20242025!$B$3:$B$1315, "&lt;=" &amp; FQ$1, DataRegularSeason20242025!$D$3:$D$1315, $A11)+SUMIFS(DataRegularSeason20242025!$AB$3:$AB$1315,DataRegularSeason20242025!$B$3:$B$1315, "&lt;=" &amp; FQ$1, DataRegularSeason20242025!$E$3:$E$1315, $A11)</f>
        <v>59</v>
      </c>
      <c r="FR11">
        <f>SUMIFS(DataRegularSeason20242025!$AA$3:$AA$1315,DataRegularSeason20242025!$B$3:$B$1315, "&lt;=" &amp; FR$1, DataRegularSeason20242025!$D$3:$D$1315, $A11)+SUMIFS(DataRegularSeason20242025!$AB$3:$AB$1315,DataRegularSeason20242025!$B$3:$B$1315, "&lt;=" &amp; FR$1, DataRegularSeason20242025!$E$3:$E$1315, $A11)</f>
        <v>59</v>
      </c>
      <c r="FS11">
        <f>SUMIFS(DataRegularSeason20242025!$AA$3:$AA$1315,DataRegularSeason20242025!$B$3:$B$1315, "&lt;=" &amp; FS$1, DataRegularSeason20242025!$D$3:$D$1315, $A11)+SUMIFS(DataRegularSeason20242025!$AB$3:$AB$1315,DataRegularSeason20242025!$B$3:$B$1315, "&lt;=" &amp; FS$1, DataRegularSeason20242025!$E$3:$E$1315, $A11)</f>
        <v>59</v>
      </c>
      <c r="FT11">
        <f>SUMIFS(DataRegularSeason20242025!$AA$3:$AA$1315,DataRegularSeason20242025!$B$3:$B$1315, "&lt;=" &amp; FT$1, DataRegularSeason20242025!$D$3:$D$1315, $A11)+SUMIFS(DataRegularSeason20242025!$AB$3:$AB$1315,DataRegularSeason20242025!$B$3:$B$1315, "&lt;=" &amp; FT$1, DataRegularSeason20242025!$E$3:$E$1315, $A11)</f>
        <v>59</v>
      </c>
      <c r="FU11">
        <f>SUMIFS(DataRegularSeason20242025!$AA$3:$AA$1315,DataRegularSeason20242025!$B$3:$B$1315, "&lt;=" &amp; FU$1, DataRegularSeason20242025!$D$3:$D$1315, $A11)+SUMIFS(DataRegularSeason20242025!$AB$3:$AB$1315,DataRegularSeason20242025!$B$3:$B$1315, "&lt;=" &amp; FU$1, DataRegularSeason20242025!$E$3:$E$1315, $A11)</f>
        <v>59</v>
      </c>
      <c r="FV11">
        <f>SUMIFS(DataRegularSeason20242025!$AA$3:$AA$1315,DataRegularSeason20242025!$B$3:$B$1315, "&lt;=" &amp; FV$1, DataRegularSeason20242025!$D$3:$D$1315, $A11)+SUMIFS(DataRegularSeason20242025!$AB$3:$AB$1315,DataRegularSeason20242025!$B$3:$B$1315, "&lt;=" &amp; FV$1, DataRegularSeason20242025!$E$3:$E$1315, $A11)</f>
        <v>59</v>
      </c>
      <c r="FW11">
        <f>SUMIFS(DataRegularSeason20242025!$AA$3:$AA$1315,DataRegularSeason20242025!$B$3:$B$1315, "&lt;=" &amp; FW$1, DataRegularSeason20242025!$D$3:$D$1315, $A11)+SUMIFS(DataRegularSeason20242025!$AB$3:$AB$1315,DataRegularSeason20242025!$B$3:$B$1315, "&lt;=" &amp; FW$1, DataRegularSeason20242025!$E$3:$E$1315, $A11)</f>
        <v>59</v>
      </c>
      <c r="FX11">
        <f>SUMIFS(DataRegularSeason20242025!$AA$3:$AA$1315,DataRegularSeason20242025!$B$3:$B$1315, "&lt;=" &amp; FX$1, DataRegularSeason20242025!$D$3:$D$1315, $A11)+SUMIFS(DataRegularSeason20242025!$AB$3:$AB$1315,DataRegularSeason20242025!$B$3:$B$1315, "&lt;=" &amp; FX$1, DataRegularSeason20242025!$E$3:$E$1315, $A11)</f>
        <v>59</v>
      </c>
      <c r="FY11">
        <f>SUMIFS(DataRegularSeason20242025!$AA$3:$AA$1315,DataRegularSeason20242025!$B$3:$B$1315, "&lt;=" &amp; FY$1, DataRegularSeason20242025!$D$3:$D$1315, $A11)+SUMIFS(DataRegularSeason20242025!$AB$3:$AB$1315,DataRegularSeason20242025!$B$3:$B$1315, "&lt;=" &amp; FY$1, DataRegularSeason20242025!$E$3:$E$1315, $A11)</f>
        <v>59</v>
      </c>
      <c r="FZ11">
        <f>SUMIFS(DataRegularSeason20242025!$AA$3:$AA$1315,DataRegularSeason20242025!$B$3:$B$1315, "&lt;=" &amp; FZ$1, DataRegularSeason20242025!$D$3:$D$1315, $A11)+SUMIFS(DataRegularSeason20242025!$AB$3:$AB$1315,DataRegularSeason20242025!$B$3:$B$1315, "&lt;=" &amp; FZ$1, DataRegularSeason20242025!$E$3:$E$1315, $A11)</f>
        <v>59</v>
      </c>
      <c r="GA11">
        <f>SUMIFS(DataRegularSeason20242025!$AA$3:$AA$1315,DataRegularSeason20242025!$B$3:$B$1315, "&lt;=" &amp; GA$1, DataRegularSeason20242025!$D$3:$D$1315, $A11)+SUMIFS(DataRegularSeason20242025!$AB$3:$AB$1315,DataRegularSeason20242025!$B$3:$B$1315, "&lt;=" &amp; GA$1, DataRegularSeason20242025!$E$3:$E$1315, $A11)</f>
        <v>59</v>
      </c>
      <c r="GB11">
        <f>SUMIFS(DataRegularSeason20242025!$AA$3:$AA$1315,DataRegularSeason20242025!$B$3:$B$1315, "&lt;=" &amp; GB$1, DataRegularSeason20242025!$D$3:$D$1315, $A11)+SUMIFS(DataRegularSeason20242025!$AB$3:$AB$1315,DataRegularSeason20242025!$B$3:$B$1315, "&lt;=" &amp; GB$1, DataRegularSeason20242025!$E$3:$E$1315, $A11)</f>
        <v>59</v>
      </c>
      <c r="GC11">
        <f>SUMIFS(DataRegularSeason20242025!$AA$3:$AA$1315,DataRegularSeason20242025!$B$3:$B$1315, "&lt;=" &amp; GC$1, DataRegularSeason20242025!$D$3:$D$1315, $A11)+SUMIFS(DataRegularSeason20242025!$AB$3:$AB$1315,DataRegularSeason20242025!$B$3:$B$1315, "&lt;=" &amp; GC$1, DataRegularSeason20242025!$E$3:$E$1315, $A11)</f>
        <v>59</v>
      </c>
      <c r="GD11">
        <f>SUMIFS(DataRegularSeason20242025!$AA$3:$AA$1315,DataRegularSeason20242025!$B$3:$B$1315, "&lt;=" &amp; GD$1, DataRegularSeason20242025!$D$3:$D$1315, $A11)+SUMIFS(DataRegularSeason20242025!$AB$3:$AB$1315,DataRegularSeason20242025!$B$3:$B$1315, "&lt;=" &amp; GD$1, DataRegularSeason20242025!$E$3:$E$1315, $A11)</f>
        <v>59</v>
      </c>
      <c r="GE11">
        <f>SUMIFS(DataRegularSeason20242025!$AA$3:$AA$1315,DataRegularSeason20242025!$B$3:$B$1315, "&lt;=" &amp; GE$1, DataRegularSeason20242025!$D$3:$D$1315, $A11)+SUMIFS(DataRegularSeason20242025!$AB$3:$AB$1315,DataRegularSeason20242025!$B$3:$B$1315, "&lt;=" &amp; GE$1, DataRegularSeason20242025!$E$3:$E$1315, $A11)</f>
        <v>59</v>
      </c>
      <c r="GF11">
        <f>SUMIFS(DataRegularSeason20242025!$AA$3:$AA$1315,DataRegularSeason20242025!$B$3:$B$1315, "&lt;=" &amp; GF$1, DataRegularSeason20242025!$D$3:$D$1315, $A11)+SUMIFS(DataRegularSeason20242025!$AB$3:$AB$1315,DataRegularSeason20242025!$B$3:$B$1315, "&lt;=" &amp; GF$1, DataRegularSeason20242025!$E$3:$E$1315, $A11)</f>
        <v>59</v>
      </c>
      <c r="GG11">
        <f>SUMIFS(DataRegularSeason20242025!$AA$3:$AA$1315,DataRegularSeason20242025!$B$3:$B$1315, "&lt;=" &amp; GG$1, DataRegularSeason20242025!$D$3:$D$1315, $A11)+SUMIFS(DataRegularSeason20242025!$AB$3:$AB$1315,DataRegularSeason20242025!$B$3:$B$1315, "&lt;=" &amp; GG$1, DataRegularSeason20242025!$E$3:$E$1315, $A11)</f>
        <v>59</v>
      </c>
      <c r="GH11">
        <f>SUMIFS(DataRegularSeason20242025!$AA$3:$AA$1315,DataRegularSeason20242025!$B$3:$B$1315, "&lt;=" &amp; GH$1, DataRegularSeason20242025!$D$3:$D$1315, $A11)+SUMIFS(DataRegularSeason20242025!$AB$3:$AB$1315,DataRegularSeason20242025!$B$3:$B$1315, "&lt;=" &amp; GH$1, DataRegularSeason20242025!$E$3:$E$1315, $A11)</f>
        <v>59</v>
      </c>
      <c r="GI11">
        <f>SUMIFS(DataRegularSeason20242025!$AA$3:$AA$1315,DataRegularSeason20242025!$B$3:$B$1315, "&lt;=" &amp; GI$1, DataRegularSeason20242025!$D$3:$D$1315, $A11)+SUMIFS(DataRegularSeason20242025!$AB$3:$AB$1315,DataRegularSeason20242025!$B$3:$B$1315, "&lt;=" &amp; GI$1, DataRegularSeason20242025!$E$3:$E$1315, $A11)</f>
        <v>59</v>
      </c>
      <c r="GJ11">
        <f>SUMIFS(DataRegularSeason20242025!$AA$3:$AA$1315,DataRegularSeason20242025!$B$3:$B$1315, "&lt;=" &amp; GJ$1, DataRegularSeason20242025!$D$3:$D$1315, $A11)+SUMIFS(DataRegularSeason20242025!$AB$3:$AB$1315,DataRegularSeason20242025!$B$3:$B$1315, "&lt;=" &amp; GJ$1, DataRegularSeason20242025!$E$3:$E$1315, $A11)</f>
        <v>59</v>
      </c>
      <c r="GK11">
        <f>SUMIFS(DataRegularSeason20242025!$AA$3:$AA$1315,DataRegularSeason20242025!$B$3:$B$1315, "&lt;=" &amp; GK$1, DataRegularSeason20242025!$D$3:$D$1315, $A11)+SUMIFS(DataRegularSeason20242025!$AB$3:$AB$1315,DataRegularSeason20242025!$B$3:$B$1315, "&lt;=" &amp; GK$1, DataRegularSeason20242025!$E$3:$E$1315, $A11)</f>
        <v>59</v>
      </c>
      <c r="GL11">
        <f>SUMIFS(DataRegularSeason20242025!$AA$3:$AA$1315,DataRegularSeason20242025!$B$3:$B$1315, "&lt;=" &amp; GL$1, DataRegularSeason20242025!$D$3:$D$1315, $A11)+SUMIFS(DataRegularSeason20242025!$AB$3:$AB$1315,DataRegularSeason20242025!$B$3:$B$1315, "&lt;=" &amp; GL$1, DataRegularSeason20242025!$E$3:$E$1315, $A11)</f>
        <v>59</v>
      </c>
      <c r="GM11">
        <f>SUMIFS(DataRegularSeason20242025!$AA$3:$AA$1315,DataRegularSeason20242025!$B$3:$B$1315, "&lt;=" &amp; GM$1, DataRegularSeason20242025!$D$3:$D$1315, $A11)+SUMIFS(DataRegularSeason20242025!$AB$3:$AB$1315,DataRegularSeason20242025!$B$3:$B$1315, "&lt;=" &amp; GM$1, DataRegularSeason20242025!$E$3:$E$1315, $A11)</f>
        <v>59</v>
      </c>
      <c r="GN11">
        <f>SUMIFS(DataRegularSeason20242025!$AA$3:$AA$1315,DataRegularSeason20242025!$B$3:$B$1315, "&lt;=" &amp; GN$1, DataRegularSeason20242025!$D$3:$D$1315, $A11)+SUMIFS(DataRegularSeason20242025!$AB$3:$AB$1315,DataRegularSeason20242025!$B$3:$B$1315, "&lt;=" &amp; GN$1, DataRegularSeason20242025!$E$3:$E$1315, $A11)</f>
        <v>59</v>
      </c>
      <c r="GO11">
        <f>SUMIFS(DataRegularSeason20242025!$AA$3:$AA$1315,DataRegularSeason20242025!$B$3:$B$1315, "&lt;=" &amp; GO$1, DataRegularSeason20242025!$D$3:$D$1315, $A11)+SUMIFS(DataRegularSeason20242025!$AB$3:$AB$1315,DataRegularSeason20242025!$B$3:$B$1315, "&lt;=" &amp; GO$1, DataRegularSeason20242025!$E$3:$E$1315, $A11)</f>
        <v>59</v>
      </c>
      <c r="GP11">
        <f>SUMIFS(DataRegularSeason20242025!$AA$3:$AA$1315,DataRegularSeason20242025!$B$3:$B$1315, "&lt;=" &amp; GP$1, DataRegularSeason20242025!$D$3:$D$1315, $A11)+SUMIFS(DataRegularSeason20242025!$AB$3:$AB$1315,DataRegularSeason20242025!$B$3:$B$1315, "&lt;=" &amp; GP$1, DataRegularSeason20242025!$E$3:$E$1315, $A11)</f>
        <v>59</v>
      </c>
      <c r="GQ11">
        <f>SUMIFS(DataRegularSeason20242025!$AA$3:$AA$1315,DataRegularSeason20242025!$B$3:$B$1315, "&lt;=" &amp; GQ$1, DataRegularSeason20242025!$D$3:$D$1315, $A11)+SUMIFS(DataRegularSeason20242025!$AB$3:$AB$1315,DataRegularSeason20242025!$B$3:$B$1315, "&lt;=" &amp; GQ$1, DataRegularSeason20242025!$E$3:$E$1315, $A11)</f>
        <v>59</v>
      </c>
      <c r="GR11">
        <f>SUMIFS(DataRegularSeason20242025!$AA$3:$AA$1315,DataRegularSeason20242025!$B$3:$B$1315, "&lt;=" &amp; GR$1, DataRegularSeason20242025!$D$3:$D$1315, $A11)+SUMIFS(DataRegularSeason20242025!$AB$3:$AB$1315,DataRegularSeason20242025!$B$3:$B$1315, "&lt;=" &amp; GR$1, DataRegularSeason20242025!$E$3:$E$1315, $A11)</f>
        <v>59</v>
      </c>
      <c r="GS11">
        <f>SUMIFS(DataRegularSeason20242025!$AA$3:$AA$1315,DataRegularSeason20242025!$B$3:$B$1315, "&lt;=" &amp; GS$1, DataRegularSeason20242025!$D$3:$D$1315, $A11)+SUMIFS(DataRegularSeason20242025!$AB$3:$AB$1315,DataRegularSeason20242025!$B$3:$B$1315, "&lt;=" &amp; GS$1, DataRegularSeason20242025!$E$3:$E$1315, $A11)</f>
        <v>59</v>
      </c>
      <c r="GT11">
        <f>SUMIFS(DataRegularSeason20242025!$AA$3:$AA$1315,DataRegularSeason20242025!$B$3:$B$1315, "&lt;=" &amp; GT$1, DataRegularSeason20242025!$D$3:$D$1315, $A11)+SUMIFS(DataRegularSeason20242025!$AB$3:$AB$1315,DataRegularSeason20242025!$B$3:$B$1315, "&lt;=" &amp; GT$1, DataRegularSeason20242025!$E$3:$E$1315, $A11)</f>
        <v>59</v>
      </c>
      <c r="GU11">
        <f>SUMIFS(DataRegularSeason20242025!$AA$3:$AA$1315,DataRegularSeason20242025!$B$3:$B$1315, "&lt;=" &amp; GU$1, DataRegularSeason20242025!$D$3:$D$1315, $A11)+SUMIFS(DataRegularSeason20242025!$AB$3:$AB$1315,DataRegularSeason20242025!$B$3:$B$1315, "&lt;=" &amp; GU$1, DataRegularSeason20242025!$E$3:$E$1315, $A11)</f>
        <v>59</v>
      </c>
    </row>
    <row r="12" spans="1:275" x14ac:dyDescent="0.25">
      <c r="A12" t="s">
        <v>32</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2</v>
      </c>
      <c r="F12">
        <f>SUMIFS(DataRegularSeason20242025!$AA$3:$AA$1315,DataRegularSeason20242025!$B$3:$B$1315, "&lt;=" &amp; F$1, DataRegularSeason20242025!$D$3:$D$1315, $A12)+SUMIFS(DataRegularSeason20242025!$AB$3:$AB$1315,DataRegularSeason20242025!$B$3:$B$1315, "&lt;=" &amp; F$1, DataRegularSeason20242025!$E$3:$E$1315, $A12)</f>
        <v>4</v>
      </c>
      <c r="G12">
        <f>SUMIFS(DataRegularSeason20242025!$AA$3:$AA$1315,DataRegularSeason20242025!$B$3:$B$1315, "&lt;=" &amp; G$1, DataRegularSeason20242025!$D$3:$D$1315, $A12)+SUMIFS(DataRegularSeason20242025!$AB$3:$AB$1315,DataRegularSeason20242025!$B$3:$B$1315, "&lt;=" &amp; G$1, DataRegularSeason20242025!$E$3:$E$1315, $A12)</f>
        <v>4</v>
      </c>
      <c r="H12">
        <f>SUMIFS(DataRegularSeason20242025!$AA$3:$AA$1315,DataRegularSeason20242025!$B$3:$B$1315, "&lt;=" &amp; H$1, DataRegularSeason20242025!$D$3:$D$1315, $A12)+SUMIFS(DataRegularSeason20242025!$AB$3:$AB$1315,DataRegularSeason20242025!$B$3:$B$1315, "&lt;=" &amp; H$1, DataRegularSeason20242025!$E$3:$E$1315, $A12)</f>
        <v>4</v>
      </c>
      <c r="I12">
        <f>SUMIFS(DataRegularSeason20242025!$AA$3:$AA$1315,DataRegularSeason20242025!$B$3:$B$1315, "&lt;=" &amp; I$1, DataRegularSeason20242025!$D$3:$D$1315, $A12)+SUMIFS(DataRegularSeason20242025!$AB$3:$AB$1315,DataRegularSeason20242025!$B$3:$B$1315, "&lt;=" &amp; I$1, DataRegularSeason20242025!$E$3:$E$1315, $A12)</f>
        <v>4</v>
      </c>
      <c r="J12">
        <f>SUMIFS(DataRegularSeason20242025!$AA$3:$AA$1315,DataRegularSeason20242025!$B$3:$B$1315, "&lt;=" &amp; J$1, DataRegularSeason20242025!$D$3:$D$1315, $A12)+SUMIFS(DataRegularSeason20242025!$AB$3:$AB$1315,DataRegularSeason20242025!$B$3:$B$1315, "&lt;=" &amp; J$1, DataRegularSeason20242025!$E$3:$E$1315, $A12)</f>
        <v>4</v>
      </c>
      <c r="K12">
        <f>SUMIFS(DataRegularSeason20242025!$AA$3:$AA$1315,DataRegularSeason20242025!$B$3:$B$1315, "&lt;=" &amp; K$1, DataRegularSeason20242025!$D$3:$D$1315, $A12)+SUMIFS(DataRegularSeason20242025!$AB$3:$AB$1315,DataRegularSeason20242025!$B$3:$B$1315, "&lt;=" &amp; K$1, DataRegularSeason20242025!$E$3:$E$1315, $A12)</f>
        <v>4</v>
      </c>
      <c r="L12">
        <f>SUMIFS(DataRegularSeason20242025!$AA$3:$AA$1315,DataRegularSeason20242025!$B$3:$B$1315, "&lt;=" &amp; L$1, DataRegularSeason20242025!$D$3:$D$1315, $A12)+SUMIFS(DataRegularSeason20242025!$AB$3:$AB$1315,DataRegularSeason20242025!$B$3:$B$1315, "&lt;=" &amp; L$1, DataRegularSeason20242025!$E$3:$E$1315, $A12)</f>
        <v>4</v>
      </c>
      <c r="M12">
        <f>SUMIFS(DataRegularSeason20242025!$AA$3:$AA$1315,DataRegularSeason20242025!$B$3:$B$1315, "&lt;=" &amp; M$1, DataRegularSeason20242025!$D$3:$D$1315, $A12)+SUMIFS(DataRegularSeason20242025!$AB$3:$AB$1315,DataRegularSeason20242025!$B$3:$B$1315, "&lt;=" &amp; M$1, DataRegularSeason20242025!$E$3:$E$1315, $A12)</f>
        <v>6</v>
      </c>
      <c r="N12">
        <f>SUMIFS(DataRegularSeason20242025!$AA$3:$AA$1315,DataRegularSeason20242025!$B$3:$B$1315, "&lt;=" &amp; N$1, DataRegularSeason20242025!$D$3:$D$1315, $A12)+SUMIFS(DataRegularSeason20242025!$AB$3:$AB$1315,DataRegularSeason20242025!$B$3:$B$1315, "&lt;=" &amp; N$1, DataRegularSeason20242025!$E$3:$E$1315, $A12)</f>
        <v>6</v>
      </c>
      <c r="O12">
        <f>SUMIFS(DataRegularSeason20242025!$AA$3:$AA$1315,DataRegularSeason20242025!$B$3:$B$1315, "&lt;=" &amp; O$1, DataRegularSeason20242025!$D$3:$D$1315, $A12)+SUMIFS(DataRegularSeason20242025!$AB$3:$AB$1315,DataRegularSeason20242025!$B$3:$B$1315, "&lt;=" &amp; O$1, DataRegularSeason20242025!$E$3:$E$1315, $A12)</f>
        <v>8</v>
      </c>
      <c r="P12">
        <f>SUMIFS(DataRegularSeason20242025!$AA$3:$AA$1315,DataRegularSeason20242025!$B$3:$B$1315, "&lt;=" &amp; P$1, DataRegularSeason20242025!$D$3:$D$1315, $A12)+SUMIFS(DataRegularSeason20242025!$AB$3:$AB$1315,DataRegularSeason20242025!$B$3:$B$1315, "&lt;=" &amp; P$1, DataRegularSeason20242025!$E$3:$E$1315, $A12)</f>
        <v>8</v>
      </c>
      <c r="Q12">
        <f>SUMIFS(DataRegularSeason20242025!$AA$3:$AA$1315,DataRegularSeason20242025!$B$3:$B$1315, "&lt;=" &amp; Q$1, DataRegularSeason20242025!$D$3:$D$1315, $A12)+SUMIFS(DataRegularSeason20242025!$AB$3:$AB$1315,DataRegularSeason20242025!$B$3:$B$1315, "&lt;=" &amp; Q$1, DataRegularSeason20242025!$E$3:$E$1315, $A12)</f>
        <v>8</v>
      </c>
      <c r="R12">
        <f>SUMIFS(DataRegularSeason20242025!$AA$3:$AA$1315,DataRegularSeason20242025!$B$3:$B$1315, "&lt;=" &amp; R$1, DataRegularSeason20242025!$D$3:$D$1315, $A12)+SUMIFS(DataRegularSeason20242025!$AB$3:$AB$1315,DataRegularSeason20242025!$B$3:$B$1315, "&lt;=" &amp; R$1, DataRegularSeason20242025!$E$3:$E$1315, $A12)</f>
        <v>10</v>
      </c>
      <c r="S12">
        <f>SUMIFS(DataRegularSeason20242025!$AA$3:$AA$1315,DataRegularSeason20242025!$B$3:$B$1315, "&lt;=" &amp; S$1, DataRegularSeason20242025!$D$3:$D$1315, $A12)+SUMIFS(DataRegularSeason20242025!$AB$3:$AB$1315,DataRegularSeason20242025!$B$3:$B$1315, "&lt;=" &amp; S$1, DataRegularSeason20242025!$E$3:$E$1315, $A12)</f>
        <v>10</v>
      </c>
      <c r="T12">
        <f>SUMIFS(DataRegularSeason20242025!$AA$3:$AA$1315,DataRegularSeason20242025!$B$3:$B$1315, "&lt;=" &amp; T$1, DataRegularSeason20242025!$D$3:$D$1315, $A12)+SUMIFS(DataRegularSeason20242025!$AB$3:$AB$1315,DataRegularSeason20242025!$B$3:$B$1315, "&lt;=" &amp; T$1, DataRegularSeason20242025!$E$3:$E$1315, $A12)</f>
        <v>11</v>
      </c>
      <c r="U12">
        <f>SUMIFS(DataRegularSeason20242025!$AA$3:$AA$1315,DataRegularSeason20242025!$B$3:$B$1315, "&lt;=" &amp; U$1, DataRegularSeason20242025!$D$3:$D$1315, $A12)+SUMIFS(DataRegularSeason20242025!$AB$3:$AB$1315,DataRegularSeason20242025!$B$3:$B$1315, "&lt;=" &amp; U$1, DataRegularSeason20242025!$E$3:$E$1315, $A12)</f>
        <v>11</v>
      </c>
      <c r="V12">
        <f>SUMIFS(DataRegularSeason20242025!$AA$3:$AA$1315,DataRegularSeason20242025!$B$3:$B$1315, "&lt;=" &amp; V$1, DataRegularSeason20242025!$D$3:$D$1315, $A12)+SUMIFS(DataRegularSeason20242025!$AB$3:$AB$1315,DataRegularSeason20242025!$B$3:$B$1315, "&lt;=" &amp; V$1, DataRegularSeason20242025!$E$3:$E$1315, $A12)</f>
        <v>11</v>
      </c>
      <c r="W12">
        <f>SUMIFS(DataRegularSeason20242025!$AA$3:$AA$1315,DataRegularSeason20242025!$B$3:$B$1315, "&lt;=" &amp; W$1, DataRegularSeason20242025!$D$3:$D$1315, $A12)+SUMIFS(DataRegularSeason20242025!$AB$3:$AB$1315,DataRegularSeason20242025!$B$3:$B$1315, "&lt;=" &amp; W$1, DataRegularSeason20242025!$E$3:$E$1315, $A12)</f>
        <v>11</v>
      </c>
      <c r="X12">
        <f>SUMIFS(DataRegularSeason20242025!$AA$3:$AA$1315,DataRegularSeason20242025!$B$3:$B$1315, "&lt;=" &amp; X$1, DataRegularSeason20242025!$D$3:$D$1315, $A12)+SUMIFS(DataRegularSeason20242025!$AB$3:$AB$1315,DataRegularSeason20242025!$B$3:$B$1315, "&lt;=" &amp; X$1, DataRegularSeason20242025!$E$3:$E$1315, $A12)</f>
        <v>11</v>
      </c>
      <c r="Y12">
        <f>SUMIFS(DataRegularSeason20242025!$AA$3:$AA$1315,DataRegularSeason20242025!$B$3:$B$1315, "&lt;=" &amp; Y$1, DataRegularSeason20242025!$D$3:$D$1315, $A12)+SUMIFS(DataRegularSeason20242025!$AB$3:$AB$1315,DataRegularSeason20242025!$B$3:$B$1315, "&lt;=" &amp; Y$1, DataRegularSeason20242025!$E$3:$E$1315, $A12)</f>
        <v>11</v>
      </c>
      <c r="Z12">
        <f>SUMIFS(DataRegularSeason20242025!$AA$3:$AA$1315,DataRegularSeason20242025!$B$3:$B$1315, "&lt;=" &amp; Z$1, DataRegularSeason20242025!$D$3:$D$1315, $A12)+SUMIFS(DataRegularSeason20242025!$AB$3:$AB$1315,DataRegularSeason20242025!$B$3:$B$1315, "&lt;=" &amp; Z$1, DataRegularSeason20242025!$E$3:$E$1315, $A12)</f>
        <v>12</v>
      </c>
      <c r="AA12">
        <f>SUMIFS(DataRegularSeason20242025!$AA$3:$AA$1315,DataRegularSeason20242025!$B$3:$B$1315, "&lt;=" &amp; AA$1, DataRegularSeason20242025!$D$3:$D$1315, $A12)+SUMIFS(DataRegularSeason20242025!$AB$3:$AB$1315,DataRegularSeason20242025!$B$3:$B$1315, "&lt;=" &amp; AA$1, DataRegularSeason20242025!$E$3:$E$1315, $A12)</f>
        <v>12</v>
      </c>
      <c r="AB12">
        <f>SUMIFS(DataRegularSeason20242025!$AA$3:$AA$1315,DataRegularSeason20242025!$B$3:$B$1315, "&lt;=" &amp; AB$1, DataRegularSeason20242025!$D$3:$D$1315, $A12)+SUMIFS(DataRegularSeason20242025!$AB$3:$AB$1315,DataRegularSeason20242025!$B$3:$B$1315, "&lt;=" &amp; AB$1, DataRegularSeason20242025!$E$3:$E$1315, $A12)</f>
        <v>14</v>
      </c>
      <c r="AC12">
        <f>SUMIFS(DataRegularSeason20242025!$AA$3:$AA$1315,DataRegularSeason20242025!$B$3:$B$1315, "&lt;=" &amp; AC$1, DataRegularSeason20242025!$D$3:$D$1315, $A12)+SUMIFS(DataRegularSeason20242025!$AB$3:$AB$1315,DataRegularSeason20242025!$B$3:$B$1315, "&lt;=" &amp; AC$1, DataRegularSeason20242025!$E$3:$E$1315, $A12)</f>
        <v>14</v>
      </c>
      <c r="AD12">
        <f>SUMIFS(DataRegularSeason20242025!$AA$3:$AA$1315,DataRegularSeason20242025!$B$3:$B$1315, "&lt;=" &amp; AD$1, DataRegularSeason20242025!$D$3:$D$1315, $A12)+SUMIFS(DataRegularSeason20242025!$AB$3:$AB$1315,DataRegularSeason20242025!$B$3:$B$1315, "&lt;=" &amp; AD$1, DataRegularSeason20242025!$E$3:$E$1315, $A12)</f>
        <v>14</v>
      </c>
      <c r="AE12">
        <f>SUMIFS(DataRegularSeason20242025!$AA$3:$AA$1315,DataRegularSeason20242025!$B$3:$B$1315, "&lt;=" &amp; AE$1, DataRegularSeason20242025!$D$3:$D$1315, $A12)+SUMIFS(DataRegularSeason20242025!$AB$3:$AB$1315,DataRegularSeason20242025!$B$3:$B$1315, "&lt;=" &amp; AE$1, DataRegularSeason20242025!$E$3:$E$1315, $A12)</f>
        <v>16</v>
      </c>
      <c r="AF12">
        <f>SUMIFS(DataRegularSeason20242025!$AA$3:$AA$1315,DataRegularSeason20242025!$B$3:$B$1315, "&lt;=" &amp; AF$1, DataRegularSeason20242025!$D$3:$D$1315, $A12)+SUMIFS(DataRegularSeason20242025!$AB$3:$AB$1315,DataRegularSeason20242025!$B$3:$B$1315, "&lt;=" &amp; AF$1, DataRegularSeason20242025!$E$3:$E$1315, $A12)</f>
        <v>16</v>
      </c>
      <c r="AG12">
        <f>SUMIFS(DataRegularSeason20242025!$AA$3:$AA$1315,DataRegularSeason20242025!$B$3:$B$1315, "&lt;=" &amp; AG$1, DataRegularSeason20242025!$D$3:$D$1315, $A12)+SUMIFS(DataRegularSeason20242025!$AB$3:$AB$1315,DataRegularSeason20242025!$B$3:$B$1315, "&lt;=" &amp; AG$1, DataRegularSeason20242025!$E$3:$E$1315, $A12)</f>
        <v>16</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18</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22</v>
      </c>
      <c r="AP12">
        <f>SUMIFS(DataRegularSeason20242025!$AA$3:$AA$1315,DataRegularSeason20242025!$B$3:$B$1315, "&lt;=" &amp; AP$1, DataRegularSeason20242025!$D$3:$D$1315, $A12)+SUMIFS(DataRegularSeason20242025!$AB$3:$AB$1315,DataRegularSeason20242025!$B$3:$B$1315, "&lt;=" &amp; AP$1, DataRegularSeason20242025!$E$3:$E$1315, $A12)</f>
        <v>22</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24</v>
      </c>
      <c r="AS12">
        <f>SUMIFS(DataRegularSeason20242025!$AA$3:$AA$1315,DataRegularSeason20242025!$B$3:$B$1315, "&lt;=" &amp; AS$1, DataRegularSeason20242025!$D$3:$D$1315, $A12)+SUMIFS(DataRegularSeason20242025!$AB$3:$AB$1315,DataRegularSeason20242025!$B$3:$B$1315, "&lt;=" &amp; AS$1, DataRegularSeason20242025!$E$3:$E$1315, $A12)</f>
        <v>24</v>
      </c>
      <c r="AT12">
        <f>SUMIFS(DataRegularSeason20242025!$AA$3:$AA$1315,DataRegularSeason20242025!$B$3:$B$1315, "&lt;=" &amp; AT$1, DataRegularSeason20242025!$D$3:$D$1315, $A12)+SUMIFS(DataRegularSeason20242025!$AB$3:$AB$1315,DataRegularSeason20242025!$B$3:$B$1315, "&lt;=" &amp; AT$1, DataRegularSeason20242025!$E$3:$E$1315, $A12)</f>
        <v>26</v>
      </c>
      <c r="AU12">
        <f>SUMIFS(DataRegularSeason20242025!$AA$3:$AA$1315,DataRegularSeason20242025!$B$3:$B$1315, "&lt;=" &amp; AU$1, DataRegularSeason20242025!$D$3:$D$1315, $A12)+SUMIFS(DataRegularSeason20242025!$AB$3:$AB$1315,DataRegularSeason20242025!$B$3:$B$1315, "&lt;=" &amp; AU$1, DataRegularSeason20242025!$E$3:$E$1315, $A12)</f>
        <v>26</v>
      </c>
      <c r="AV12">
        <f>SUMIFS(DataRegularSeason20242025!$AA$3:$AA$1315,DataRegularSeason20242025!$B$3:$B$1315, "&lt;=" &amp; AV$1, DataRegularSeason20242025!$D$3:$D$1315, $A12)+SUMIFS(DataRegularSeason20242025!$AB$3:$AB$1315,DataRegularSeason20242025!$B$3:$B$1315, "&lt;=" &amp; AV$1, DataRegularSeason20242025!$E$3:$E$1315, $A12)</f>
        <v>26</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26</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30</v>
      </c>
      <c r="BD12">
        <f>SUMIFS(DataRegularSeason20242025!$AA$3:$AA$1315,DataRegularSeason20242025!$B$3:$B$1315, "&lt;=" &amp; BD$1, DataRegularSeason20242025!$D$3:$D$1315, $A12)+SUMIFS(DataRegularSeason20242025!$AB$3:$AB$1315,DataRegularSeason20242025!$B$3:$B$1315, "&lt;=" &amp; BD$1, DataRegularSeason20242025!$E$3:$E$1315, $A12)</f>
        <v>30</v>
      </c>
      <c r="BE12">
        <f>SUMIFS(DataRegularSeason20242025!$AA$3:$AA$1315,DataRegularSeason20242025!$B$3:$B$1315, "&lt;=" &amp; BE$1, DataRegularSeason20242025!$D$3:$D$1315, $A12)+SUMIFS(DataRegularSeason20242025!$AB$3:$AB$1315,DataRegularSeason20242025!$B$3:$B$1315, "&lt;=" &amp; BE$1, DataRegularSeason20242025!$E$3:$E$1315, $A12)</f>
        <v>32</v>
      </c>
      <c r="BF12">
        <f>SUMIFS(DataRegularSeason20242025!$AA$3:$AA$1315,DataRegularSeason20242025!$B$3:$B$1315, "&lt;=" &amp; BF$1, DataRegularSeason20242025!$D$3:$D$1315, $A12)+SUMIFS(DataRegularSeason20242025!$AB$3:$AB$1315,DataRegularSeason20242025!$B$3:$B$1315, "&lt;=" &amp; BF$1, DataRegularSeason20242025!$E$3:$E$1315, $A12)</f>
        <v>32</v>
      </c>
      <c r="BG12">
        <f>SUMIFS(DataRegularSeason20242025!$AA$3:$AA$1315,DataRegularSeason20242025!$B$3:$B$1315, "&lt;=" &amp; BG$1, DataRegularSeason20242025!$D$3:$D$1315, $A12)+SUMIFS(DataRegularSeason20242025!$AB$3:$AB$1315,DataRegularSeason20242025!$B$3:$B$1315, "&lt;=" &amp; BG$1, DataRegularSeason20242025!$E$3:$E$1315, $A12)</f>
        <v>32</v>
      </c>
      <c r="BH12">
        <f>SUMIFS(DataRegularSeason20242025!$AA$3:$AA$1315,DataRegularSeason20242025!$B$3:$B$1315, "&lt;=" &amp; BH$1, DataRegularSeason20242025!$D$3:$D$1315, $A12)+SUMIFS(DataRegularSeason20242025!$AB$3:$AB$1315,DataRegularSeason20242025!$B$3:$B$1315, "&lt;=" &amp; BH$1, DataRegularSeason20242025!$E$3:$E$1315, $A12)</f>
        <v>32</v>
      </c>
      <c r="BI12">
        <f>SUMIFS(DataRegularSeason20242025!$AA$3:$AA$1315,DataRegularSeason20242025!$B$3:$B$1315, "&lt;=" &amp; BI$1, DataRegularSeason20242025!$D$3:$D$1315, $A12)+SUMIFS(DataRegularSeason20242025!$AB$3:$AB$1315,DataRegularSeason20242025!$B$3:$B$1315, "&lt;=" &amp; BI$1, DataRegularSeason20242025!$E$3:$E$1315, $A12)</f>
        <v>34</v>
      </c>
      <c r="BJ12">
        <f>SUMIFS(DataRegularSeason20242025!$AA$3:$AA$1315,DataRegularSeason20242025!$B$3:$B$1315, "&lt;=" &amp; BJ$1, DataRegularSeason20242025!$D$3:$D$1315, $A12)+SUMIFS(DataRegularSeason20242025!$AB$3:$AB$1315,DataRegularSeason20242025!$B$3:$B$1315, "&lt;=" &amp; BJ$1, DataRegularSeason20242025!$E$3:$E$1315, $A12)</f>
        <v>34</v>
      </c>
      <c r="BK12">
        <f>SUMIFS(DataRegularSeason20242025!$AA$3:$AA$1315,DataRegularSeason20242025!$B$3:$B$1315, "&lt;=" &amp; BK$1, DataRegularSeason20242025!$D$3:$D$1315, $A12)+SUMIFS(DataRegularSeason20242025!$AB$3:$AB$1315,DataRegularSeason20242025!$B$3:$B$1315, "&lt;=" &amp; BK$1, DataRegularSeason20242025!$E$3:$E$1315, $A12)</f>
        <v>34</v>
      </c>
      <c r="BL12">
        <f>SUMIFS(DataRegularSeason20242025!$AA$3:$AA$1315,DataRegularSeason20242025!$B$3:$B$1315, "&lt;=" &amp; BL$1, DataRegularSeason20242025!$D$3:$D$1315, $A12)+SUMIFS(DataRegularSeason20242025!$AB$3:$AB$1315,DataRegularSeason20242025!$B$3:$B$1315, "&lt;=" &amp; BL$1, DataRegularSeason20242025!$E$3:$E$1315, $A12)</f>
        <v>36</v>
      </c>
      <c r="BM12">
        <f>SUMIFS(DataRegularSeason20242025!$AA$3:$AA$1315,DataRegularSeason20242025!$B$3:$B$1315, "&lt;=" &amp; BM$1, DataRegularSeason20242025!$D$3:$D$1315, $A12)+SUMIFS(DataRegularSeason20242025!$AB$3:$AB$1315,DataRegularSeason20242025!$B$3:$B$1315, "&lt;=" &amp; BM$1, DataRegularSeason20242025!$E$3:$E$1315, $A12)</f>
        <v>36</v>
      </c>
      <c r="BN12">
        <f>SUMIFS(DataRegularSeason20242025!$AA$3:$AA$1315,DataRegularSeason20242025!$B$3:$B$1315, "&lt;=" &amp; BN$1, DataRegularSeason20242025!$D$3:$D$1315, $A12)+SUMIFS(DataRegularSeason20242025!$AB$3:$AB$1315,DataRegularSeason20242025!$B$3:$B$1315, "&lt;=" &amp; BN$1, DataRegularSeason20242025!$E$3:$E$1315, $A12)</f>
        <v>36</v>
      </c>
      <c r="BO12">
        <f>SUMIFS(DataRegularSeason20242025!$AA$3:$AA$1315,DataRegularSeason20242025!$B$3:$B$1315, "&lt;=" &amp; BO$1, DataRegularSeason20242025!$D$3:$D$1315, $A12)+SUMIFS(DataRegularSeason20242025!$AB$3:$AB$1315,DataRegularSeason20242025!$B$3:$B$1315, "&lt;=" &amp; BO$1, DataRegularSeason20242025!$E$3:$E$1315, $A12)</f>
        <v>36</v>
      </c>
      <c r="BP12">
        <f>SUMIFS(DataRegularSeason20242025!$AA$3:$AA$1315,DataRegularSeason20242025!$B$3:$B$1315, "&lt;=" &amp; BP$1, DataRegularSeason20242025!$D$3:$D$1315, $A12)+SUMIFS(DataRegularSeason20242025!$AB$3:$AB$1315,DataRegularSeason20242025!$B$3:$B$1315, "&lt;=" &amp; BP$1, DataRegularSeason20242025!$E$3:$E$1315, $A12)</f>
        <v>38</v>
      </c>
      <c r="BQ12">
        <f>SUMIFS(DataRegularSeason20242025!$AA$3:$AA$1315,DataRegularSeason20242025!$B$3:$B$1315, "&lt;=" &amp; BQ$1, DataRegularSeason20242025!$D$3:$D$1315, $A12)+SUMIFS(DataRegularSeason20242025!$AB$3:$AB$1315,DataRegularSeason20242025!$B$3:$B$1315, "&lt;=" &amp; BQ$1, DataRegularSeason20242025!$E$3:$E$1315, $A12)</f>
        <v>38</v>
      </c>
      <c r="BR12">
        <f>SUMIFS(DataRegularSeason20242025!$AA$3:$AA$1315,DataRegularSeason20242025!$B$3:$B$1315, "&lt;=" &amp; BR$1, DataRegularSeason20242025!$D$3:$D$1315, $A12)+SUMIFS(DataRegularSeason20242025!$AB$3:$AB$1315,DataRegularSeason20242025!$B$3:$B$1315, "&lt;=" &amp; BR$1, DataRegularSeason20242025!$E$3:$E$1315, $A12)</f>
        <v>38</v>
      </c>
      <c r="BS12">
        <f>SUMIFS(DataRegularSeason20242025!$AA$3:$AA$1315,DataRegularSeason20242025!$B$3:$B$1315, "&lt;=" &amp; BS$1, DataRegularSeason20242025!$D$3:$D$1315, $A12)+SUMIFS(DataRegularSeason20242025!$AB$3:$AB$1315,DataRegularSeason20242025!$B$3:$B$1315, "&lt;=" &amp; BS$1, DataRegularSeason20242025!$E$3:$E$1315, $A12)</f>
        <v>38</v>
      </c>
      <c r="BT12">
        <f>SUMIFS(DataRegularSeason20242025!$AA$3:$AA$1315,DataRegularSeason20242025!$B$3:$B$1315, "&lt;=" &amp; BT$1, DataRegularSeason20242025!$D$3:$D$1315, $A12)+SUMIFS(DataRegularSeason20242025!$AB$3:$AB$1315,DataRegularSeason20242025!$B$3:$B$1315, "&lt;=" &amp; BT$1, DataRegularSeason20242025!$E$3:$E$1315, $A12)</f>
        <v>39</v>
      </c>
      <c r="BU12">
        <f>SUMIFS(DataRegularSeason20242025!$AA$3:$AA$1315,DataRegularSeason20242025!$B$3:$B$1315, "&lt;=" &amp; BU$1, DataRegularSeason20242025!$D$3:$D$1315, $A12)+SUMIFS(DataRegularSeason20242025!$AB$3:$AB$1315,DataRegularSeason20242025!$B$3:$B$1315, "&lt;=" &amp; BU$1, DataRegularSeason20242025!$E$3:$E$1315, $A12)</f>
        <v>39</v>
      </c>
      <c r="BV12">
        <f>SUMIFS(DataRegularSeason20242025!$AA$3:$AA$1315,DataRegularSeason20242025!$B$3:$B$1315, "&lt;=" &amp; BV$1, DataRegularSeason20242025!$D$3:$D$1315, $A12)+SUMIFS(DataRegularSeason20242025!$AB$3:$AB$1315,DataRegularSeason20242025!$B$3:$B$1315, "&lt;=" &amp; BV$1, DataRegularSeason20242025!$E$3:$E$1315, $A12)</f>
        <v>41</v>
      </c>
      <c r="BW12">
        <f>SUMIFS(DataRegularSeason20242025!$AA$3:$AA$1315,DataRegularSeason20242025!$B$3:$B$1315, "&lt;=" &amp; BW$1, DataRegularSeason20242025!$D$3:$D$1315, $A12)+SUMIFS(DataRegularSeason20242025!$AB$3:$AB$1315,DataRegularSeason20242025!$B$3:$B$1315, "&lt;=" &amp; BW$1, DataRegularSeason20242025!$E$3:$E$1315, $A12)</f>
        <v>41</v>
      </c>
      <c r="BX12">
        <f>SUMIFS(DataRegularSeason20242025!$AA$3:$AA$1315,DataRegularSeason20242025!$B$3:$B$1315, "&lt;=" &amp; BX$1, DataRegularSeason20242025!$D$3:$D$1315, $A12)+SUMIFS(DataRegularSeason20242025!$AB$3:$AB$1315,DataRegularSeason20242025!$B$3:$B$1315, "&lt;=" &amp; BX$1, DataRegularSeason20242025!$E$3:$E$1315, $A12)</f>
        <v>43</v>
      </c>
      <c r="BY12">
        <f>SUMIFS(DataRegularSeason20242025!$AA$3:$AA$1315,DataRegularSeason20242025!$B$3:$B$1315, "&lt;=" &amp; BY$1, DataRegularSeason20242025!$D$3:$D$1315, $A12)+SUMIFS(DataRegularSeason20242025!$AB$3:$AB$1315,DataRegularSeason20242025!$B$3:$B$1315, "&lt;=" &amp; BY$1, DataRegularSeason20242025!$E$3:$E$1315, $A12)</f>
        <v>43</v>
      </c>
      <c r="BZ12">
        <f>SUMIFS(DataRegularSeason20242025!$AA$3:$AA$1315,DataRegularSeason20242025!$B$3:$B$1315, "&lt;=" &amp; BZ$1, DataRegularSeason20242025!$D$3:$D$1315, $A12)+SUMIFS(DataRegularSeason20242025!$AB$3:$AB$1315,DataRegularSeason20242025!$B$3:$B$1315, "&lt;=" &amp; BZ$1, DataRegularSeason20242025!$E$3:$E$1315, $A12)</f>
        <v>43</v>
      </c>
      <c r="CA12">
        <f>SUMIFS(DataRegularSeason20242025!$AA$3:$AA$1315,DataRegularSeason20242025!$B$3:$B$1315, "&lt;=" &amp; CA$1, DataRegularSeason20242025!$D$3:$D$1315, $A12)+SUMIFS(DataRegularSeason20242025!$AB$3:$AB$1315,DataRegularSeason20242025!$B$3:$B$1315, "&lt;=" &amp; CA$1, DataRegularSeason20242025!$E$3:$E$1315, $A12)</f>
        <v>45</v>
      </c>
      <c r="CB12">
        <f>SUMIFS(DataRegularSeason20242025!$AA$3:$AA$1315,DataRegularSeason20242025!$B$3:$B$1315, "&lt;=" &amp; CB$1, DataRegularSeason20242025!$D$3:$D$1315, $A12)+SUMIFS(DataRegularSeason20242025!$AB$3:$AB$1315,DataRegularSeason20242025!$B$3:$B$1315, "&lt;=" &amp; CB$1, DataRegularSeason20242025!$E$3:$E$1315, $A12)</f>
        <v>45</v>
      </c>
      <c r="CC12">
        <f>SUMIFS(DataRegularSeason20242025!$AA$3:$AA$1315,DataRegularSeason20242025!$B$3:$B$1315, "&lt;=" &amp; CC$1, DataRegularSeason20242025!$D$3:$D$1315, $A12)+SUMIFS(DataRegularSeason20242025!$AB$3:$AB$1315,DataRegularSeason20242025!$B$3:$B$1315, "&lt;=" &amp; CC$1, DataRegularSeason20242025!$E$3:$E$1315, $A12)</f>
        <v>45</v>
      </c>
      <c r="CD12">
        <f>SUMIFS(DataRegularSeason20242025!$AA$3:$AA$1315,DataRegularSeason20242025!$B$3:$B$1315, "&lt;=" &amp; CD$1, DataRegularSeason20242025!$D$3:$D$1315, $A12)+SUMIFS(DataRegularSeason20242025!$AB$3:$AB$1315,DataRegularSeason20242025!$B$3:$B$1315, "&lt;=" &amp; CD$1, DataRegularSeason20242025!$E$3:$E$1315, $A12)</f>
        <v>45</v>
      </c>
      <c r="CE12">
        <f>SUMIFS(DataRegularSeason20242025!$AA$3:$AA$1315,DataRegularSeason20242025!$B$3:$B$1315, "&lt;=" &amp; CE$1, DataRegularSeason20242025!$D$3:$D$1315, $A12)+SUMIFS(DataRegularSeason20242025!$AB$3:$AB$1315,DataRegularSeason20242025!$B$3:$B$1315, "&lt;=" &amp; CE$1, DataRegularSeason20242025!$E$3:$E$1315, $A12)</f>
        <v>47</v>
      </c>
      <c r="CF12">
        <f>SUMIFS(DataRegularSeason20242025!$AA$3:$AA$1315,DataRegularSeason20242025!$B$3:$B$1315, "&lt;=" &amp; CF$1, DataRegularSeason20242025!$D$3:$D$1315, $A12)+SUMIFS(DataRegularSeason20242025!$AB$3:$AB$1315,DataRegularSeason20242025!$B$3:$B$1315, "&lt;=" &amp; CF$1, DataRegularSeason20242025!$E$3:$E$1315, $A12)</f>
        <v>47</v>
      </c>
      <c r="CG12">
        <f>SUMIFS(DataRegularSeason20242025!$AA$3:$AA$1315,DataRegularSeason20242025!$B$3:$B$1315, "&lt;=" &amp; CG$1, DataRegularSeason20242025!$D$3:$D$1315, $A12)+SUMIFS(DataRegularSeason20242025!$AB$3:$AB$1315,DataRegularSeason20242025!$B$3:$B$1315, "&lt;=" &amp; CG$1, DataRegularSeason20242025!$E$3:$E$1315, $A12)</f>
        <v>49</v>
      </c>
      <c r="CH12">
        <f>SUMIFS(DataRegularSeason20242025!$AA$3:$AA$1315,DataRegularSeason20242025!$B$3:$B$1315, "&lt;=" &amp; CH$1, DataRegularSeason20242025!$D$3:$D$1315, $A12)+SUMIFS(DataRegularSeason20242025!$AB$3:$AB$1315,DataRegularSeason20242025!$B$3:$B$1315, "&lt;=" &amp; CH$1, DataRegularSeason20242025!$E$3:$E$1315, $A12)</f>
        <v>49</v>
      </c>
      <c r="CI12">
        <f>SUMIFS(DataRegularSeason20242025!$AA$3:$AA$1315,DataRegularSeason20242025!$B$3:$B$1315, "&lt;=" &amp; CI$1, DataRegularSeason20242025!$D$3:$D$1315, $A12)+SUMIFS(DataRegularSeason20242025!$AB$3:$AB$1315,DataRegularSeason20242025!$B$3:$B$1315, "&lt;=" &amp; CI$1, DataRegularSeason20242025!$E$3:$E$1315, $A12)</f>
        <v>49</v>
      </c>
      <c r="CJ12">
        <f>SUMIFS(DataRegularSeason20242025!$AA$3:$AA$1315,DataRegularSeason20242025!$B$3:$B$1315, "&lt;=" &amp; CJ$1, DataRegularSeason20242025!$D$3:$D$1315, $A12)+SUMIFS(DataRegularSeason20242025!$AB$3:$AB$1315,DataRegularSeason20242025!$B$3:$B$1315, "&lt;=" &amp; CJ$1, DataRegularSeason20242025!$E$3:$E$1315, $A12)</f>
        <v>49</v>
      </c>
      <c r="CK12">
        <f>SUMIFS(DataRegularSeason20242025!$AA$3:$AA$1315,DataRegularSeason20242025!$B$3:$B$1315, "&lt;=" &amp; CK$1, DataRegularSeason20242025!$D$3:$D$1315, $A12)+SUMIFS(DataRegularSeason20242025!$AB$3:$AB$1315,DataRegularSeason20242025!$B$3:$B$1315, "&lt;=" &amp; CK$1, DataRegularSeason20242025!$E$3:$E$1315, $A12)</f>
        <v>51</v>
      </c>
      <c r="CL12">
        <f>SUMIFS(DataRegularSeason20242025!$AA$3:$AA$1315,DataRegularSeason20242025!$B$3:$B$1315, "&lt;=" &amp; CL$1, DataRegularSeason20242025!$D$3:$D$1315, $A12)+SUMIFS(DataRegularSeason20242025!$AB$3:$AB$1315,DataRegularSeason20242025!$B$3:$B$1315, "&lt;=" &amp; CL$1, DataRegularSeason20242025!$E$3:$E$1315, $A12)</f>
        <v>51</v>
      </c>
      <c r="CM12">
        <f>SUMIFS(DataRegularSeason20242025!$AA$3:$AA$1315,DataRegularSeason20242025!$B$3:$B$1315, "&lt;=" &amp; CM$1, DataRegularSeason20242025!$D$3:$D$1315, $A12)+SUMIFS(DataRegularSeason20242025!$AB$3:$AB$1315,DataRegularSeason20242025!$B$3:$B$1315, "&lt;=" &amp; CM$1, DataRegularSeason20242025!$E$3:$E$1315, $A12)</f>
        <v>51</v>
      </c>
      <c r="CN12">
        <f>SUMIFS(DataRegularSeason20242025!$AA$3:$AA$1315,DataRegularSeason20242025!$B$3:$B$1315, "&lt;=" &amp; CN$1, DataRegularSeason20242025!$D$3:$D$1315, $A12)+SUMIFS(DataRegularSeason20242025!$AB$3:$AB$1315,DataRegularSeason20242025!$B$3:$B$1315, "&lt;=" &amp; CN$1, DataRegularSeason20242025!$E$3:$E$1315, $A12)</f>
        <v>51</v>
      </c>
      <c r="CO12">
        <f>SUMIFS(DataRegularSeason20242025!$AA$3:$AA$1315,DataRegularSeason20242025!$B$3:$B$1315, "&lt;=" &amp; CO$1, DataRegularSeason20242025!$D$3:$D$1315, $A12)+SUMIFS(DataRegularSeason20242025!$AB$3:$AB$1315,DataRegularSeason20242025!$B$3:$B$1315, "&lt;=" &amp; CO$1, DataRegularSeason20242025!$E$3:$E$1315, $A12)</f>
        <v>51</v>
      </c>
      <c r="CP12">
        <f>SUMIFS(DataRegularSeason20242025!$AA$3:$AA$1315,DataRegularSeason20242025!$B$3:$B$1315, "&lt;=" &amp; CP$1, DataRegularSeason20242025!$D$3:$D$1315, $A12)+SUMIFS(DataRegularSeason20242025!$AB$3:$AB$1315,DataRegularSeason20242025!$B$3:$B$1315, "&lt;=" &amp; CP$1, DataRegularSeason20242025!$E$3:$E$1315, $A12)</f>
        <v>51</v>
      </c>
      <c r="CQ12">
        <f>SUMIFS(DataRegularSeason20242025!$AA$3:$AA$1315,DataRegularSeason20242025!$B$3:$B$1315, "&lt;=" &amp; CQ$1, DataRegularSeason20242025!$D$3:$D$1315, $A12)+SUMIFS(DataRegularSeason20242025!$AB$3:$AB$1315,DataRegularSeason20242025!$B$3:$B$1315, "&lt;=" &amp; CQ$1, DataRegularSeason20242025!$E$3:$E$1315, $A12)</f>
        <v>51</v>
      </c>
      <c r="CR12">
        <f>SUMIFS(DataRegularSeason20242025!$AA$3:$AA$1315,DataRegularSeason20242025!$B$3:$B$1315, "&lt;=" &amp; CR$1, DataRegularSeason20242025!$D$3:$D$1315, $A12)+SUMIFS(DataRegularSeason20242025!$AB$3:$AB$1315,DataRegularSeason20242025!$B$3:$B$1315, "&lt;=" &amp; CR$1, DataRegularSeason20242025!$E$3:$E$1315, $A12)</f>
        <v>51</v>
      </c>
      <c r="CS12">
        <f>SUMIFS(DataRegularSeason20242025!$AA$3:$AA$1315,DataRegularSeason20242025!$B$3:$B$1315, "&lt;=" &amp; CS$1, DataRegularSeason20242025!$D$3:$D$1315, $A12)+SUMIFS(DataRegularSeason20242025!$AB$3:$AB$1315,DataRegularSeason20242025!$B$3:$B$1315, "&lt;=" &amp; CS$1, DataRegularSeason20242025!$E$3:$E$1315, $A12)</f>
        <v>51</v>
      </c>
      <c r="CT12">
        <f>SUMIFS(DataRegularSeason20242025!$AA$3:$AA$1315,DataRegularSeason20242025!$B$3:$B$1315, "&lt;=" &amp; CT$1, DataRegularSeason20242025!$D$3:$D$1315, $A12)+SUMIFS(DataRegularSeason20242025!$AB$3:$AB$1315,DataRegularSeason20242025!$B$3:$B$1315, "&lt;=" &amp; CT$1, DataRegularSeason20242025!$E$3:$E$1315, $A12)</f>
        <v>51</v>
      </c>
      <c r="CU12">
        <f>SUMIFS(DataRegularSeason20242025!$AA$3:$AA$1315,DataRegularSeason20242025!$B$3:$B$1315, "&lt;=" &amp; CU$1, DataRegularSeason20242025!$D$3:$D$1315, $A12)+SUMIFS(DataRegularSeason20242025!$AB$3:$AB$1315,DataRegularSeason20242025!$B$3:$B$1315, "&lt;=" &amp; CU$1, DataRegularSeason20242025!$E$3:$E$1315, $A12)</f>
        <v>53</v>
      </c>
      <c r="CV12">
        <f>SUMIFS(DataRegularSeason20242025!$AA$3:$AA$1315,DataRegularSeason20242025!$B$3:$B$1315, "&lt;=" &amp; CV$1, DataRegularSeason20242025!$D$3:$D$1315, $A12)+SUMIFS(DataRegularSeason20242025!$AB$3:$AB$1315,DataRegularSeason20242025!$B$3:$B$1315, "&lt;=" &amp; CV$1, DataRegularSeason20242025!$E$3:$E$1315, $A12)</f>
        <v>53</v>
      </c>
      <c r="CW12">
        <f>SUMIFS(DataRegularSeason20242025!$AA$3:$AA$1315,DataRegularSeason20242025!$B$3:$B$1315, "&lt;=" &amp; CW$1, DataRegularSeason20242025!$D$3:$D$1315, $A12)+SUMIFS(DataRegularSeason20242025!$AB$3:$AB$1315,DataRegularSeason20242025!$B$3:$B$1315, "&lt;=" &amp; CW$1, DataRegularSeason20242025!$E$3:$E$1315, $A12)</f>
        <v>53</v>
      </c>
      <c r="CX12">
        <f>SUMIFS(DataRegularSeason20242025!$AA$3:$AA$1315,DataRegularSeason20242025!$B$3:$B$1315, "&lt;=" &amp; CX$1, DataRegularSeason20242025!$D$3:$D$1315, $A12)+SUMIFS(DataRegularSeason20242025!$AB$3:$AB$1315,DataRegularSeason20242025!$B$3:$B$1315, "&lt;=" &amp; CX$1, DataRegularSeason20242025!$E$3:$E$1315, $A12)</f>
        <v>54</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56</v>
      </c>
      <c r="DA12">
        <f>SUMIFS(DataRegularSeason20242025!$AA$3:$AA$1315,DataRegularSeason20242025!$B$3:$B$1315, "&lt;=" &amp; DA$1, DataRegularSeason20242025!$D$3:$D$1315, $A12)+SUMIFS(DataRegularSeason20242025!$AB$3:$AB$1315,DataRegularSeason20242025!$B$3:$B$1315, "&lt;=" &amp; DA$1, DataRegularSeason20242025!$E$3:$E$1315, $A12)</f>
        <v>56</v>
      </c>
      <c r="DB12">
        <f>SUMIFS(DataRegularSeason20242025!$AA$3:$AA$1315,DataRegularSeason20242025!$B$3:$B$1315, "&lt;=" &amp; DB$1, DataRegularSeason20242025!$D$3:$D$1315, $A12)+SUMIFS(DataRegularSeason20242025!$AB$3:$AB$1315,DataRegularSeason20242025!$B$3:$B$1315, "&lt;=" &amp; DB$1, DataRegularSeason20242025!$E$3:$E$1315, $A12)</f>
        <v>56</v>
      </c>
      <c r="DC12">
        <f>SUMIFS(DataRegularSeason20242025!$AA$3:$AA$1315,DataRegularSeason20242025!$B$3:$B$1315, "&lt;=" &amp; DC$1, DataRegularSeason20242025!$D$3:$D$1315, $A12)+SUMIFS(DataRegularSeason20242025!$AB$3:$AB$1315,DataRegularSeason20242025!$B$3:$B$1315, "&lt;=" &amp; DC$1, DataRegularSeason20242025!$E$3:$E$1315, $A12)</f>
        <v>57</v>
      </c>
      <c r="DD12">
        <f>SUMIFS(DataRegularSeason20242025!$AA$3:$AA$1315,DataRegularSeason20242025!$B$3:$B$1315, "&lt;=" &amp; DD$1, DataRegularSeason20242025!$D$3:$D$1315, $A12)+SUMIFS(DataRegularSeason20242025!$AB$3:$AB$1315,DataRegularSeason20242025!$B$3:$B$1315, "&lt;=" &amp; DD$1, DataRegularSeason20242025!$E$3:$E$1315, $A12)</f>
        <v>57</v>
      </c>
      <c r="DE12">
        <f>SUMIFS(DataRegularSeason20242025!$AA$3:$AA$1315,DataRegularSeason20242025!$B$3:$B$1315, "&lt;=" &amp; DE$1, DataRegularSeason20242025!$D$3:$D$1315, $A12)+SUMIFS(DataRegularSeason20242025!$AB$3:$AB$1315,DataRegularSeason20242025!$B$3:$B$1315, "&lt;=" &amp; DE$1, DataRegularSeason20242025!$E$3:$E$1315, $A12)</f>
        <v>58</v>
      </c>
      <c r="DF12">
        <f>SUMIFS(DataRegularSeason20242025!$AA$3:$AA$1315,DataRegularSeason20242025!$B$3:$B$1315, "&lt;=" &amp; DF$1, DataRegularSeason20242025!$D$3:$D$1315, $A12)+SUMIFS(DataRegularSeason20242025!$AB$3:$AB$1315,DataRegularSeason20242025!$B$3:$B$1315, "&lt;=" &amp; DF$1, DataRegularSeason20242025!$E$3:$E$1315, $A12)</f>
        <v>58</v>
      </c>
      <c r="DG12">
        <f>SUMIFS(DataRegularSeason20242025!$AA$3:$AA$1315,DataRegularSeason20242025!$B$3:$B$1315, "&lt;=" &amp; DG$1, DataRegularSeason20242025!$D$3:$D$1315, $A12)+SUMIFS(DataRegularSeason20242025!$AB$3:$AB$1315,DataRegularSeason20242025!$B$3:$B$1315, "&lt;=" &amp; DG$1, DataRegularSeason20242025!$E$3:$E$1315, $A12)</f>
        <v>58</v>
      </c>
      <c r="DH12">
        <f>SUMIFS(DataRegularSeason20242025!$AA$3:$AA$1315,DataRegularSeason20242025!$B$3:$B$1315, "&lt;=" &amp; DH$1, DataRegularSeason20242025!$D$3:$D$1315, $A12)+SUMIFS(DataRegularSeason20242025!$AB$3:$AB$1315,DataRegularSeason20242025!$B$3:$B$1315, "&lt;=" &amp; DH$1, DataRegularSeason20242025!$E$3:$E$1315, $A12)</f>
        <v>58</v>
      </c>
      <c r="DI12">
        <f>SUMIFS(DataRegularSeason20242025!$AA$3:$AA$1315,DataRegularSeason20242025!$B$3:$B$1315, "&lt;=" &amp; DI$1, DataRegularSeason20242025!$D$3:$D$1315, $A12)+SUMIFS(DataRegularSeason20242025!$AB$3:$AB$1315,DataRegularSeason20242025!$B$3:$B$1315, "&lt;=" &amp; DI$1, DataRegularSeason20242025!$E$3:$E$1315, $A12)</f>
        <v>58</v>
      </c>
      <c r="DJ12">
        <f>SUMIFS(DataRegularSeason20242025!$AA$3:$AA$1315,DataRegularSeason20242025!$B$3:$B$1315, "&lt;=" &amp; DJ$1, DataRegularSeason20242025!$D$3:$D$1315, $A12)+SUMIFS(DataRegularSeason20242025!$AB$3:$AB$1315,DataRegularSeason20242025!$B$3:$B$1315, "&lt;=" &amp; DJ$1, DataRegularSeason20242025!$E$3:$E$1315, $A12)</f>
        <v>58</v>
      </c>
      <c r="DK12">
        <f>SUMIFS(DataRegularSeason20242025!$AA$3:$AA$1315,DataRegularSeason20242025!$B$3:$B$1315, "&lt;=" &amp; DK$1, DataRegularSeason20242025!$D$3:$D$1315, $A12)+SUMIFS(DataRegularSeason20242025!$AB$3:$AB$1315,DataRegularSeason20242025!$B$3:$B$1315, "&lt;=" &amp; DK$1, DataRegularSeason20242025!$E$3:$E$1315, $A12)</f>
        <v>58</v>
      </c>
      <c r="DL12">
        <f>SUMIFS(DataRegularSeason20242025!$AA$3:$AA$1315,DataRegularSeason20242025!$B$3:$B$1315, "&lt;=" &amp; DL$1, DataRegularSeason20242025!$D$3:$D$1315, $A12)+SUMIFS(DataRegularSeason20242025!$AB$3:$AB$1315,DataRegularSeason20242025!$B$3:$B$1315, "&lt;=" &amp; DL$1, DataRegularSeason20242025!$E$3:$E$1315, $A12)</f>
        <v>58</v>
      </c>
      <c r="DM12">
        <f>SUMIFS(DataRegularSeason20242025!$AA$3:$AA$1315,DataRegularSeason20242025!$B$3:$B$1315, "&lt;=" &amp; DM$1, DataRegularSeason20242025!$D$3:$D$1315, $A12)+SUMIFS(DataRegularSeason20242025!$AB$3:$AB$1315,DataRegularSeason20242025!$B$3:$B$1315, "&lt;=" &amp; DM$1, DataRegularSeason20242025!$E$3:$E$1315, $A12)</f>
        <v>58</v>
      </c>
      <c r="DN12">
        <f>SUMIFS(DataRegularSeason20242025!$AA$3:$AA$1315,DataRegularSeason20242025!$B$3:$B$1315, "&lt;=" &amp; DN$1, DataRegularSeason20242025!$D$3:$D$1315, $A12)+SUMIFS(DataRegularSeason20242025!$AB$3:$AB$1315,DataRegularSeason20242025!$B$3:$B$1315, "&lt;=" &amp; DN$1, DataRegularSeason20242025!$E$3:$E$1315, $A12)</f>
        <v>58</v>
      </c>
      <c r="DO12">
        <f>SUMIFS(DataRegularSeason20242025!$AA$3:$AA$1315,DataRegularSeason20242025!$B$3:$B$1315, "&lt;=" &amp; DO$1, DataRegularSeason20242025!$D$3:$D$1315, $A12)+SUMIFS(DataRegularSeason20242025!$AB$3:$AB$1315,DataRegularSeason20242025!$B$3:$B$1315, "&lt;=" &amp; DO$1, DataRegularSeason20242025!$E$3:$E$1315, $A12)</f>
        <v>58</v>
      </c>
      <c r="DP12">
        <f>SUMIFS(DataRegularSeason20242025!$AA$3:$AA$1315,DataRegularSeason20242025!$B$3:$B$1315, "&lt;=" &amp; DP$1, DataRegularSeason20242025!$D$3:$D$1315, $A12)+SUMIFS(DataRegularSeason20242025!$AB$3:$AB$1315,DataRegularSeason20242025!$B$3:$B$1315, "&lt;=" &amp; DP$1, DataRegularSeason20242025!$E$3:$E$1315, $A12)</f>
        <v>58</v>
      </c>
      <c r="DQ12">
        <f>SUMIFS(DataRegularSeason20242025!$AA$3:$AA$1315,DataRegularSeason20242025!$B$3:$B$1315, "&lt;=" &amp; DQ$1, DataRegularSeason20242025!$D$3:$D$1315, $A12)+SUMIFS(DataRegularSeason20242025!$AB$3:$AB$1315,DataRegularSeason20242025!$B$3:$B$1315, "&lt;=" &amp; DQ$1, DataRegularSeason20242025!$E$3:$E$1315, $A12)</f>
        <v>58</v>
      </c>
      <c r="DR12">
        <f>SUMIFS(DataRegularSeason20242025!$AA$3:$AA$1315,DataRegularSeason20242025!$B$3:$B$1315, "&lt;=" &amp; DR$1, DataRegularSeason20242025!$D$3:$D$1315, $A12)+SUMIFS(DataRegularSeason20242025!$AB$3:$AB$1315,DataRegularSeason20242025!$B$3:$B$1315, "&lt;=" &amp; DR$1, DataRegularSeason20242025!$E$3:$E$1315, $A12)</f>
        <v>58</v>
      </c>
      <c r="DS12">
        <f>SUMIFS(DataRegularSeason20242025!$AA$3:$AA$1315,DataRegularSeason20242025!$B$3:$B$1315, "&lt;=" &amp; DS$1, DataRegularSeason20242025!$D$3:$D$1315, $A12)+SUMIFS(DataRegularSeason20242025!$AB$3:$AB$1315,DataRegularSeason20242025!$B$3:$B$1315, "&lt;=" &amp; DS$1, DataRegularSeason20242025!$E$3:$E$1315, $A12)</f>
        <v>58</v>
      </c>
      <c r="DT12">
        <f>SUMIFS(DataRegularSeason20242025!$AA$3:$AA$1315,DataRegularSeason20242025!$B$3:$B$1315, "&lt;=" &amp; DT$1, DataRegularSeason20242025!$D$3:$D$1315, $A12)+SUMIFS(DataRegularSeason20242025!$AB$3:$AB$1315,DataRegularSeason20242025!$B$3:$B$1315, "&lt;=" &amp; DT$1, DataRegularSeason20242025!$E$3:$E$1315, $A12)</f>
        <v>58</v>
      </c>
      <c r="DU12">
        <f>SUMIFS(DataRegularSeason20242025!$AA$3:$AA$1315,DataRegularSeason20242025!$B$3:$B$1315, "&lt;=" &amp; DU$1, DataRegularSeason20242025!$D$3:$D$1315, $A12)+SUMIFS(DataRegularSeason20242025!$AB$3:$AB$1315,DataRegularSeason20242025!$B$3:$B$1315, "&lt;=" &amp; DU$1, DataRegularSeason20242025!$E$3:$E$1315, $A12)</f>
        <v>58</v>
      </c>
      <c r="DV12">
        <f>SUMIFS(DataRegularSeason20242025!$AA$3:$AA$1315,DataRegularSeason20242025!$B$3:$B$1315, "&lt;=" &amp; DV$1, DataRegularSeason20242025!$D$3:$D$1315, $A12)+SUMIFS(DataRegularSeason20242025!$AB$3:$AB$1315,DataRegularSeason20242025!$B$3:$B$1315, "&lt;=" &amp; DV$1, DataRegularSeason20242025!$E$3:$E$1315, $A12)</f>
        <v>58</v>
      </c>
      <c r="DW12">
        <f>SUMIFS(DataRegularSeason20242025!$AA$3:$AA$1315,DataRegularSeason20242025!$B$3:$B$1315, "&lt;=" &amp; DW$1, DataRegularSeason20242025!$D$3:$D$1315, $A12)+SUMIFS(DataRegularSeason20242025!$AB$3:$AB$1315,DataRegularSeason20242025!$B$3:$B$1315, "&lt;=" &amp; DW$1, DataRegularSeason20242025!$E$3:$E$1315, $A12)</f>
        <v>58</v>
      </c>
      <c r="DX12">
        <f>SUMIFS(DataRegularSeason20242025!$AA$3:$AA$1315,DataRegularSeason20242025!$B$3:$B$1315, "&lt;=" &amp; DX$1, DataRegularSeason20242025!$D$3:$D$1315, $A12)+SUMIFS(DataRegularSeason20242025!$AB$3:$AB$1315,DataRegularSeason20242025!$B$3:$B$1315, "&lt;=" &amp; DX$1, DataRegularSeason20242025!$E$3:$E$1315, $A12)</f>
        <v>58</v>
      </c>
      <c r="DY12">
        <f>SUMIFS(DataRegularSeason20242025!$AA$3:$AA$1315,DataRegularSeason20242025!$B$3:$B$1315, "&lt;=" &amp; DY$1, DataRegularSeason20242025!$D$3:$D$1315, $A12)+SUMIFS(DataRegularSeason20242025!$AB$3:$AB$1315,DataRegularSeason20242025!$B$3:$B$1315, "&lt;=" &amp; DY$1, DataRegularSeason20242025!$E$3:$E$1315, $A12)</f>
        <v>58</v>
      </c>
      <c r="DZ12">
        <f>SUMIFS(DataRegularSeason20242025!$AA$3:$AA$1315,DataRegularSeason20242025!$B$3:$B$1315, "&lt;=" &amp; DZ$1, DataRegularSeason20242025!$D$3:$D$1315, $A12)+SUMIFS(DataRegularSeason20242025!$AB$3:$AB$1315,DataRegularSeason20242025!$B$3:$B$1315, "&lt;=" &amp; DZ$1, DataRegularSeason20242025!$E$3:$E$1315, $A12)</f>
        <v>58</v>
      </c>
      <c r="EA12">
        <f>SUMIFS(DataRegularSeason20242025!$AA$3:$AA$1315,DataRegularSeason20242025!$B$3:$B$1315, "&lt;=" &amp; EA$1, DataRegularSeason20242025!$D$3:$D$1315, $A12)+SUMIFS(DataRegularSeason20242025!$AB$3:$AB$1315,DataRegularSeason20242025!$B$3:$B$1315, "&lt;=" &amp; EA$1, DataRegularSeason20242025!$E$3:$E$1315, $A12)</f>
        <v>58</v>
      </c>
      <c r="EB12">
        <f>SUMIFS(DataRegularSeason20242025!$AA$3:$AA$1315,DataRegularSeason20242025!$B$3:$B$1315, "&lt;=" &amp; EB$1, DataRegularSeason20242025!$D$3:$D$1315, $A12)+SUMIFS(DataRegularSeason20242025!$AB$3:$AB$1315,DataRegularSeason20242025!$B$3:$B$1315, "&lt;=" &amp; EB$1, DataRegularSeason20242025!$E$3:$E$1315, $A12)</f>
        <v>58</v>
      </c>
      <c r="EC12">
        <f>SUMIFS(DataRegularSeason20242025!$AA$3:$AA$1315,DataRegularSeason20242025!$B$3:$B$1315, "&lt;=" &amp; EC$1, DataRegularSeason20242025!$D$3:$D$1315, $A12)+SUMIFS(DataRegularSeason20242025!$AB$3:$AB$1315,DataRegularSeason20242025!$B$3:$B$1315, "&lt;=" &amp; EC$1, DataRegularSeason20242025!$E$3:$E$1315, $A12)</f>
        <v>58</v>
      </c>
      <c r="ED12">
        <f>SUMIFS(DataRegularSeason20242025!$AA$3:$AA$1315,DataRegularSeason20242025!$B$3:$B$1315, "&lt;=" &amp; ED$1, DataRegularSeason20242025!$D$3:$D$1315, $A12)+SUMIFS(DataRegularSeason20242025!$AB$3:$AB$1315,DataRegularSeason20242025!$B$3:$B$1315, "&lt;=" &amp; ED$1, DataRegularSeason20242025!$E$3:$E$1315, $A12)</f>
        <v>58</v>
      </c>
      <c r="EE12">
        <f>SUMIFS(DataRegularSeason20242025!$AA$3:$AA$1315,DataRegularSeason20242025!$B$3:$B$1315, "&lt;=" &amp; EE$1, DataRegularSeason20242025!$D$3:$D$1315, $A12)+SUMIFS(DataRegularSeason20242025!$AB$3:$AB$1315,DataRegularSeason20242025!$B$3:$B$1315, "&lt;=" &amp; EE$1, DataRegularSeason20242025!$E$3:$E$1315, $A12)</f>
        <v>58</v>
      </c>
      <c r="EF12">
        <f>SUMIFS(DataRegularSeason20242025!$AA$3:$AA$1315,DataRegularSeason20242025!$B$3:$B$1315, "&lt;=" &amp; EF$1, DataRegularSeason20242025!$D$3:$D$1315, $A12)+SUMIFS(DataRegularSeason20242025!$AB$3:$AB$1315,DataRegularSeason20242025!$B$3:$B$1315, "&lt;=" &amp; EF$1, DataRegularSeason20242025!$E$3:$E$1315, $A12)</f>
        <v>58</v>
      </c>
      <c r="EG12">
        <f>SUMIFS(DataRegularSeason20242025!$AA$3:$AA$1315,DataRegularSeason20242025!$B$3:$B$1315, "&lt;=" &amp; EG$1, DataRegularSeason20242025!$D$3:$D$1315, $A12)+SUMIFS(DataRegularSeason20242025!$AB$3:$AB$1315,DataRegularSeason20242025!$B$3:$B$1315, "&lt;=" &amp; EG$1, DataRegularSeason20242025!$E$3:$E$1315, $A12)</f>
        <v>58</v>
      </c>
      <c r="EH12">
        <f>SUMIFS(DataRegularSeason20242025!$AA$3:$AA$1315,DataRegularSeason20242025!$B$3:$B$1315, "&lt;=" &amp; EH$1, DataRegularSeason20242025!$D$3:$D$1315, $A12)+SUMIFS(DataRegularSeason20242025!$AB$3:$AB$1315,DataRegularSeason20242025!$B$3:$B$1315, "&lt;=" &amp; EH$1, DataRegularSeason20242025!$E$3:$E$1315, $A12)</f>
        <v>58</v>
      </c>
      <c r="EI12">
        <f>SUMIFS(DataRegularSeason20242025!$AA$3:$AA$1315,DataRegularSeason20242025!$B$3:$B$1315, "&lt;=" &amp; EI$1, DataRegularSeason20242025!$D$3:$D$1315, $A12)+SUMIFS(DataRegularSeason20242025!$AB$3:$AB$1315,DataRegularSeason20242025!$B$3:$B$1315, "&lt;=" &amp; EI$1, DataRegularSeason20242025!$E$3:$E$1315, $A12)</f>
        <v>58</v>
      </c>
      <c r="EJ12">
        <f>SUMIFS(DataRegularSeason20242025!$AA$3:$AA$1315,DataRegularSeason20242025!$B$3:$B$1315, "&lt;=" &amp; EJ$1, DataRegularSeason20242025!$D$3:$D$1315, $A12)+SUMIFS(DataRegularSeason20242025!$AB$3:$AB$1315,DataRegularSeason20242025!$B$3:$B$1315, "&lt;=" &amp; EJ$1, DataRegularSeason20242025!$E$3:$E$1315, $A12)</f>
        <v>58</v>
      </c>
      <c r="EK12">
        <f>SUMIFS(DataRegularSeason20242025!$AA$3:$AA$1315,DataRegularSeason20242025!$B$3:$B$1315, "&lt;=" &amp; EK$1, DataRegularSeason20242025!$D$3:$D$1315, $A12)+SUMIFS(DataRegularSeason20242025!$AB$3:$AB$1315,DataRegularSeason20242025!$B$3:$B$1315, "&lt;=" &amp; EK$1, DataRegularSeason20242025!$E$3:$E$1315, $A12)</f>
        <v>58</v>
      </c>
      <c r="EL12">
        <f>SUMIFS(DataRegularSeason20242025!$AA$3:$AA$1315,DataRegularSeason20242025!$B$3:$B$1315, "&lt;=" &amp; EL$1, DataRegularSeason20242025!$D$3:$D$1315, $A12)+SUMIFS(DataRegularSeason20242025!$AB$3:$AB$1315,DataRegularSeason20242025!$B$3:$B$1315, "&lt;=" &amp; EL$1, DataRegularSeason20242025!$E$3:$E$1315, $A12)</f>
        <v>58</v>
      </c>
      <c r="EM12">
        <f>SUMIFS(DataRegularSeason20242025!$AA$3:$AA$1315,DataRegularSeason20242025!$B$3:$B$1315, "&lt;=" &amp; EM$1, DataRegularSeason20242025!$D$3:$D$1315, $A12)+SUMIFS(DataRegularSeason20242025!$AB$3:$AB$1315,DataRegularSeason20242025!$B$3:$B$1315, "&lt;=" &amp; EM$1, DataRegularSeason20242025!$E$3:$E$1315, $A12)</f>
        <v>58</v>
      </c>
      <c r="EN12">
        <f>SUMIFS(DataRegularSeason20242025!$AA$3:$AA$1315,DataRegularSeason20242025!$B$3:$B$1315, "&lt;=" &amp; EN$1, DataRegularSeason20242025!$D$3:$D$1315, $A12)+SUMIFS(DataRegularSeason20242025!$AB$3:$AB$1315,DataRegularSeason20242025!$B$3:$B$1315, "&lt;=" &amp; EN$1, DataRegularSeason20242025!$E$3:$E$1315, $A12)</f>
        <v>58</v>
      </c>
      <c r="EO12">
        <f>SUMIFS(DataRegularSeason20242025!$AA$3:$AA$1315,DataRegularSeason20242025!$B$3:$B$1315, "&lt;=" &amp; EO$1, DataRegularSeason20242025!$D$3:$D$1315, $A12)+SUMIFS(DataRegularSeason20242025!$AB$3:$AB$1315,DataRegularSeason20242025!$B$3:$B$1315, "&lt;=" &amp; EO$1, DataRegularSeason20242025!$E$3:$E$1315, $A12)</f>
        <v>58</v>
      </c>
      <c r="EP12">
        <f>SUMIFS(DataRegularSeason20242025!$AA$3:$AA$1315,DataRegularSeason20242025!$B$3:$B$1315, "&lt;=" &amp; EP$1, DataRegularSeason20242025!$D$3:$D$1315, $A12)+SUMIFS(DataRegularSeason20242025!$AB$3:$AB$1315,DataRegularSeason20242025!$B$3:$B$1315, "&lt;=" &amp; EP$1, DataRegularSeason20242025!$E$3:$E$1315, $A12)</f>
        <v>58</v>
      </c>
      <c r="EQ12">
        <f>SUMIFS(DataRegularSeason20242025!$AA$3:$AA$1315,DataRegularSeason20242025!$B$3:$B$1315, "&lt;=" &amp; EQ$1, DataRegularSeason20242025!$D$3:$D$1315, $A12)+SUMIFS(DataRegularSeason20242025!$AB$3:$AB$1315,DataRegularSeason20242025!$B$3:$B$1315, "&lt;=" &amp; EQ$1, DataRegularSeason20242025!$E$3:$E$1315, $A12)</f>
        <v>58</v>
      </c>
      <c r="ER12">
        <f>SUMIFS(DataRegularSeason20242025!$AA$3:$AA$1315,DataRegularSeason20242025!$B$3:$B$1315, "&lt;=" &amp; ER$1, DataRegularSeason20242025!$D$3:$D$1315, $A12)+SUMIFS(DataRegularSeason20242025!$AB$3:$AB$1315,DataRegularSeason20242025!$B$3:$B$1315, "&lt;=" &amp; ER$1, DataRegularSeason20242025!$E$3:$E$1315, $A12)</f>
        <v>58</v>
      </c>
      <c r="ES12">
        <f>SUMIFS(DataRegularSeason20242025!$AA$3:$AA$1315,DataRegularSeason20242025!$B$3:$B$1315, "&lt;=" &amp; ES$1, DataRegularSeason20242025!$D$3:$D$1315, $A12)+SUMIFS(DataRegularSeason20242025!$AB$3:$AB$1315,DataRegularSeason20242025!$B$3:$B$1315, "&lt;=" &amp; ES$1, DataRegularSeason20242025!$E$3:$E$1315, $A12)</f>
        <v>58</v>
      </c>
      <c r="ET12">
        <f>SUMIFS(DataRegularSeason20242025!$AA$3:$AA$1315,DataRegularSeason20242025!$B$3:$B$1315, "&lt;=" &amp; ET$1, DataRegularSeason20242025!$D$3:$D$1315, $A12)+SUMIFS(DataRegularSeason20242025!$AB$3:$AB$1315,DataRegularSeason20242025!$B$3:$B$1315, "&lt;=" &amp; ET$1, DataRegularSeason20242025!$E$3:$E$1315, $A12)</f>
        <v>58</v>
      </c>
      <c r="EU12">
        <f>SUMIFS(DataRegularSeason20242025!$AA$3:$AA$1315,DataRegularSeason20242025!$B$3:$B$1315, "&lt;=" &amp; EU$1, DataRegularSeason20242025!$D$3:$D$1315, $A12)+SUMIFS(DataRegularSeason20242025!$AB$3:$AB$1315,DataRegularSeason20242025!$B$3:$B$1315, "&lt;=" &amp; EU$1, DataRegularSeason20242025!$E$3:$E$1315, $A12)</f>
        <v>58</v>
      </c>
      <c r="EV12">
        <f>SUMIFS(DataRegularSeason20242025!$AA$3:$AA$1315,DataRegularSeason20242025!$B$3:$B$1315, "&lt;=" &amp; EV$1, DataRegularSeason20242025!$D$3:$D$1315, $A12)+SUMIFS(DataRegularSeason20242025!$AB$3:$AB$1315,DataRegularSeason20242025!$B$3:$B$1315, "&lt;=" &amp; EV$1, DataRegularSeason20242025!$E$3:$E$1315, $A12)</f>
        <v>58</v>
      </c>
      <c r="EW12">
        <f>SUMIFS(DataRegularSeason20242025!$AA$3:$AA$1315,DataRegularSeason20242025!$B$3:$B$1315, "&lt;=" &amp; EW$1, DataRegularSeason20242025!$D$3:$D$1315, $A12)+SUMIFS(DataRegularSeason20242025!$AB$3:$AB$1315,DataRegularSeason20242025!$B$3:$B$1315, "&lt;=" &amp; EW$1, DataRegularSeason20242025!$E$3:$E$1315, $A12)</f>
        <v>58</v>
      </c>
      <c r="EX12">
        <f>SUMIFS(DataRegularSeason20242025!$AA$3:$AA$1315,DataRegularSeason20242025!$B$3:$B$1315, "&lt;=" &amp; EX$1, DataRegularSeason20242025!$D$3:$D$1315, $A12)+SUMIFS(DataRegularSeason20242025!$AB$3:$AB$1315,DataRegularSeason20242025!$B$3:$B$1315, "&lt;=" &amp; EX$1, DataRegularSeason20242025!$E$3:$E$1315, $A12)</f>
        <v>58</v>
      </c>
      <c r="EY12">
        <f>SUMIFS(DataRegularSeason20242025!$AA$3:$AA$1315,DataRegularSeason20242025!$B$3:$B$1315, "&lt;=" &amp; EY$1, DataRegularSeason20242025!$D$3:$D$1315, $A12)+SUMIFS(DataRegularSeason20242025!$AB$3:$AB$1315,DataRegularSeason20242025!$B$3:$B$1315, "&lt;=" &amp; EY$1, DataRegularSeason20242025!$E$3:$E$1315, $A12)</f>
        <v>58</v>
      </c>
      <c r="EZ12">
        <f>SUMIFS(DataRegularSeason20242025!$AA$3:$AA$1315,DataRegularSeason20242025!$B$3:$B$1315, "&lt;=" &amp; EZ$1, DataRegularSeason20242025!$D$3:$D$1315, $A12)+SUMIFS(DataRegularSeason20242025!$AB$3:$AB$1315,DataRegularSeason20242025!$B$3:$B$1315, "&lt;=" &amp; EZ$1, DataRegularSeason20242025!$E$3:$E$1315, $A12)</f>
        <v>58</v>
      </c>
      <c r="FA12">
        <f>SUMIFS(DataRegularSeason20242025!$AA$3:$AA$1315,DataRegularSeason20242025!$B$3:$B$1315, "&lt;=" &amp; FA$1, DataRegularSeason20242025!$D$3:$D$1315, $A12)+SUMIFS(DataRegularSeason20242025!$AB$3:$AB$1315,DataRegularSeason20242025!$B$3:$B$1315, "&lt;=" &amp; FA$1, DataRegularSeason20242025!$E$3:$E$1315, $A12)</f>
        <v>58</v>
      </c>
      <c r="FB12">
        <f>SUMIFS(DataRegularSeason20242025!$AA$3:$AA$1315,DataRegularSeason20242025!$B$3:$B$1315, "&lt;=" &amp; FB$1, DataRegularSeason20242025!$D$3:$D$1315, $A12)+SUMIFS(DataRegularSeason20242025!$AB$3:$AB$1315,DataRegularSeason20242025!$B$3:$B$1315, "&lt;=" &amp; FB$1, DataRegularSeason20242025!$E$3:$E$1315, $A12)</f>
        <v>58</v>
      </c>
      <c r="FC12">
        <f>SUMIFS(DataRegularSeason20242025!$AA$3:$AA$1315,DataRegularSeason20242025!$B$3:$B$1315, "&lt;=" &amp; FC$1, DataRegularSeason20242025!$D$3:$D$1315, $A12)+SUMIFS(DataRegularSeason20242025!$AB$3:$AB$1315,DataRegularSeason20242025!$B$3:$B$1315, "&lt;=" &amp; FC$1, DataRegularSeason20242025!$E$3:$E$1315, $A12)</f>
        <v>58</v>
      </c>
      <c r="FD12">
        <f>SUMIFS(DataRegularSeason20242025!$AA$3:$AA$1315,DataRegularSeason20242025!$B$3:$B$1315, "&lt;=" &amp; FD$1, DataRegularSeason20242025!$D$3:$D$1315, $A12)+SUMIFS(DataRegularSeason20242025!$AB$3:$AB$1315,DataRegularSeason20242025!$B$3:$B$1315, "&lt;=" &amp; FD$1, DataRegularSeason20242025!$E$3:$E$1315, $A12)</f>
        <v>58</v>
      </c>
      <c r="FE12">
        <f>SUMIFS(DataRegularSeason20242025!$AA$3:$AA$1315,DataRegularSeason20242025!$B$3:$B$1315, "&lt;=" &amp; FE$1, DataRegularSeason20242025!$D$3:$D$1315, $A12)+SUMIFS(DataRegularSeason20242025!$AB$3:$AB$1315,DataRegularSeason20242025!$B$3:$B$1315, "&lt;=" &amp; FE$1, DataRegularSeason20242025!$E$3:$E$1315, $A12)</f>
        <v>58</v>
      </c>
      <c r="FF12">
        <f>SUMIFS(DataRegularSeason20242025!$AA$3:$AA$1315,DataRegularSeason20242025!$B$3:$B$1315, "&lt;=" &amp; FF$1, DataRegularSeason20242025!$D$3:$D$1315, $A12)+SUMIFS(DataRegularSeason20242025!$AB$3:$AB$1315,DataRegularSeason20242025!$B$3:$B$1315, "&lt;=" &amp; FF$1, DataRegularSeason20242025!$E$3:$E$1315, $A12)</f>
        <v>58</v>
      </c>
      <c r="FG12">
        <f>SUMIFS(DataRegularSeason20242025!$AA$3:$AA$1315,DataRegularSeason20242025!$B$3:$B$1315, "&lt;=" &amp; FG$1, DataRegularSeason20242025!$D$3:$D$1315, $A12)+SUMIFS(DataRegularSeason20242025!$AB$3:$AB$1315,DataRegularSeason20242025!$B$3:$B$1315, "&lt;=" &amp; FG$1, DataRegularSeason20242025!$E$3:$E$1315, $A12)</f>
        <v>58</v>
      </c>
      <c r="FH12">
        <f>SUMIFS(DataRegularSeason20242025!$AA$3:$AA$1315,DataRegularSeason20242025!$B$3:$B$1315, "&lt;=" &amp; FH$1, DataRegularSeason20242025!$D$3:$D$1315, $A12)+SUMIFS(DataRegularSeason20242025!$AB$3:$AB$1315,DataRegularSeason20242025!$B$3:$B$1315, "&lt;=" &amp; FH$1, DataRegularSeason20242025!$E$3:$E$1315, $A12)</f>
        <v>58</v>
      </c>
      <c r="FI12">
        <f>SUMIFS(DataRegularSeason20242025!$AA$3:$AA$1315,DataRegularSeason20242025!$B$3:$B$1315, "&lt;=" &amp; FI$1, DataRegularSeason20242025!$D$3:$D$1315, $A12)+SUMIFS(DataRegularSeason20242025!$AB$3:$AB$1315,DataRegularSeason20242025!$B$3:$B$1315, "&lt;=" &amp; FI$1, DataRegularSeason20242025!$E$3:$E$1315, $A12)</f>
        <v>58</v>
      </c>
      <c r="FJ12">
        <f>SUMIFS(DataRegularSeason20242025!$AA$3:$AA$1315,DataRegularSeason20242025!$B$3:$B$1315, "&lt;=" &amp; FJ$1, DataRegularSeason20242025!$D$3:$D$1315, $A12)+SUMIFS(DataRegularSeason20242025!$AB$3:$AB$1315,DataRegularSeason20242025!$B$3:$B$1315, "&lt;=" &amp; FJ$1, DataRegularSeason20242025!$E$3:$E$1315, $A12)</f>
        <v>58</v>
      </c>
      <c r="FK12">
        <f>SUMIFS(DataRegularSeason20242025!$AA$3:$AA$1315,DataRegularSeason20242025!$B$3:$B$1315, "&lt;=" &amp; FK$1, DataRegularSeason20242025!$D$3:$D$1315, $A12)+SUMIFS(DataRegularSeason20242025!$AB$3:$AB$1315,DataRegularSeason20242025!$B$3:$B$1315, "&lt;=" &amp; FK$1, DataRegularSeason20242025!$E$3:$E$1315, $A12)</f>
        <v>58</v>
      </c>
      <c r="FL12">
        <f>SUMIFS(DataRegularSeason20242025!$AA$3:$AA$1315,DataRegularSeason20242025!$B$3:$B$1315, "&lt;=" &amp; FL$1, DataRegularSeason20242025!$D$3:$D$1315, $A12)+SUMIFS(DataRegularSeason20242025!$AB$3:$AB$1315,DataRegularSeason20242025!$B$3:$B$1315, "&lt;=" &amp; FL$1, DataRegularSeason20242025!$E$3:$E$1315, $A12)</f>
        <v>58</v>
      </c>
      <c r="FM12">
        <f>SUMIFS(DataRegularSeason20242025!$AA$3:$AA$1315,DataRegularSeason20242025!$B$3:$B$1315, "&lt;=" &amp; FM$1, DataRegularSeason20242025!$D$3:$D$1315, $A12)+SUMIFS(DataRegularSeason20242025!$AB$3:$AB$1315,DataRegularSeason20242025!$B$3:$B$1315, "&lt;=" &amp; FM$1, DataRegularSeason20242025!$E$3:$E$1315, $A12)</f>
        <v>58</v>
      </c>
      <c r="FN12">
        <f>SUMIFS(DataRegularSeason20242025!$AA$3:$AA$1315,DataRegularSeason20242025!$B$3:$B$1315, "&lt;=" &amp; FN$1, DataRegularSeason20242025!$D$3:$D$1315, $A12)+SUMIFS(DataRegularSeason20242025!$AB$3:$AB$1315,DataRegularSeason20242025!$B$3:$B$1315, "&lt;=" &amp; FN$1, DataRegularSeason20242025!$E$3:$E$1315, $A12)</f>
        <v>58</v>
      </c>
      <c r="FO12">
        <f>SUMIFS(DataRegularSeason20242025!$AA$3:$AA$1315,DataRegularSeason20242025!$B$3:$B$1315, "&lt;=" &amp; FO$1, DataRegularSeason20242025!$D$3:$D$1315, $A12)+SUMIFS(DataRegularSeason20242025!$AB$3:$AB$1315,DataRegularSeason20242025!$B$3:$B$1315, "&lt;=" &amp; FO$1, DataRegularSeason20242025!$E$3:$E$1315, $A12)</f>
        <v>58</v>
      </c>
      <c r="FP12">
        <f>SUMIFS(DataRegularSeason20242025!$AA$3:$AA$1315,DataRegularSeason20242025!$B$3:$B$1315, "&lt;=" &amp; FP$1, DataRegularSeason20242025!$D$3:$D$1315, $A12)+SUMIFS(DataRegularSeason20242025!$AB$3:$AB$1315,DataRegularSeason20242025!$B$3:$B$1315, "&lt;=" &amp; FP$1, DataRegularSeason20242025!$E$3:$E$1315, $A12)</f>
        <v>58</v>
      </c>
      <c r="FQ12">
        <f>SUMIFS(DataRegularSeason20242025!$AA$3:$AA$1315,DataRegularSeason20242025!$B$3:$B$1315, "&lt;=" &amp; FQ$1, DataRegularSeason20242025!$D$3:$D$1315, $A12)+SUMIFS(DataRegularSeason20242025!$AB$3:$AB$1315,DataRegularSeason20242025!$B$3:$B$1315, "&lt;=" &amp; FQ$1, DataRegularSeason20242025!$E$3:$E$1315, $A12)</f>
        <v>58</v>
      </c>
      <c r="FR12">
        <f>SUMIFS(DataRegularSeason20242025!$AA$3:$AA$1315,DataRegularSeason20242025!$B$3:$B$1315, "&lt;=" &amp; FR$1, DataRegularSeason20242025!$D$3:$D$1315, $A12)+SUMIFS(DataRegularSeason20242025!$AB$3:$AB$1315,DataRegularSeason20242025!$B$3:$B$1315, "&lt;=" &amp; FR$1, DataRegularSeason20242025!$E$3:$E$1315, $A12)</f>
        <v>58</v>
      </c>
      <c r="FS12">
        <f>SUMIFS(DataRegularSeason20242025!$AA$3:$AA$1315,DataRegularSeason20242025!$B$3:$B$1315, "&lt;=" &amp; FS$1, DataRegularSeason20242025!$D$3:$D$1315, $A12)+SUMIFS(DataRegularSeason20242025!$AB$3:$AB$1315,DataRegularSeason20242025!$B$3:$B$1315, "&lt;=" &amp; FS$1, DataRegularSeason20242025!$E$3:$E$1315, $A12)</f>
        <v>58</v>
      </c>
      <c r="FT12">
        <f>SUMIFS(DataRegularSeason20242025!$AA$3:$AA$1315,DataRegularSeason20242025!$B$3:$B$1315, "&lt;=" &amp; FT$1, DataRegularSeason20242025!$D$3:$D$1315, $A12)+SUMIFS(DataRegularSeason20242025!$AB$3:$AB$1315,DataRegularSeason20242025!$B$3:$B$1315, "&lt;=" &amp; FT$1, DataRegularSeason20242025!$E$3:$E$1315, $A12)</f>
        <v>58</v>
      </c>
      <c r="FU12">
        <f>SUMIFS(DataRegularSeason20242025!$AA$3:$AA$1315,DataRegularSeason20242025!$B$3:$B$1315, "&lt;=" &amp; FU$1, DataRegularSeason20242025!$D$3:$D$1315, $A12)+SUMIFS(DataRegularSeason20242025!$AB$3:$AB$1315,DataRegularSeason20242025!$B$3:$B$1315, "&lt;=" &amp; FU$1, DataRegularSeason20242025!$E$3:$E$1315, $A12)</f>
        <v>58</v>
      </c>
      <c r="FV12">
        <f>SUMIFS(DataRegularSeason20242025!$AA$3:$AA$1315,DataRegularSeason20242025!$B$3:$B$1315, "&lt;=" &amp; FV$1, DataRegularSeason20242025!$D$3:$D$1315, $A12)+SUMIFS(DataRegularSeason20242025!$AB$3:$AB$1315,DataRegularSeason20242025!$B$3:$B$1315, "&lt;=" &amp; FV$1, DataRegularSeason20242025!$E$3:$E$1315, $A12)</f>
        <v>58</v>
      </c>
      <c r="FW12">
        <f>SUMIFS(DataRegularSeason20242025!$AA$3:$AA$1315,DataRegularSeason20242025!$B$3:$B$1315, "&lt;=" &amp; FW$1, DataRegularSeason20242025!$D$3:$D$1315, $A12)+SUMIFS(DataRegularSeason20242025!$AB$3:$AB$1315,DataRegularSeason20242025!$B$3:$B$1315, "&lt;=" &amp; FW$1, DataRegularSeason20242025!$E$3:$E$1315, $A12)</f>
        <v>58</v>
      </c>
      <c r="FX12">
        <f>SUMIFS(DataRegularSeason20242025!$AA$3:$AA$1315,DataRegularSeason20242025!$B$3:$B$1315, "&lt;=" &amp; FX$1, DataRegularSeason20242025!$D$3:$D$1315, $A12)+SUMIFS(DataRegularSeason20242025!$AB$3:$AB$1315,DataRegularSeason20242025!$B$3:$B$1315, "&lt;=" &amp; FX$1, DataRegularSeason20242025!$E$3:$E$1315, $A12)</f>
        <v>58</v>
      </c>
      <c r="FY12">
        <f>SUMIFS(DataRegularSeason20242025!$AA$3:$AA$1315,DataRegularSeason20242025!$B$3:$B$1315, "&lt;=" &amp; FY$1, DataRegularSeason20242025!$D$3:$D$1315, $A12)+SUMIFS(DataRegularSeason20242025!$AB$3:$AB$1315,DataRegularSeason20242025!$B$3:$B$1315, "&lt;=" &amp; FY$1, DataRegularSeason20242025!$E$3:$E$1315, $A12)</f>
        <v>58</v>
      </c>
      <c r="FZ12">
        <f>SUMIFS(DataRegularSeason20242025!$AA$3:$AA$1315,DataRegularSeason20242025!$B$3:$B$1315, "&lt;=" &amp; FZ$1, DataRegularSeason20242025!$D$3:$D$1315, $A12)+SUMIFS(DataRegularSeason20242025!$AB$3:$AB$1315,DataRegularSeason20242025!$B$3:$B$1315, "&lt;=" &amp; FZ$1, DataRegularSeason20242025!$E$3:$E$1315, $A12)</f>
        <v>58</v>
      </c>
      <c r="GA12">
        <f>SUMIFS(DataRegularSeason20242025!$AA$3:$AA$1315,DataRegularSeason20242025!$B$3:$B$1315, "&lt;=" &amp; GA$1, DataRegularSeason20242025!$D$3:$D$1315, $A12)+SUMIFS(DataRegularSeason20242025!$AB$3:$AB$1315,DataRegularSeason20242025!$B$3:$B$1315, "&lt;=" &amp; GA$1, DataRegularSeason20242025!$E$3:$E$1315, $A12)</f>
        <v>58</v>
      </c>
      <c r="GB12">
        <f>SUMIFS(DataRegularSeason20242025!$AA$3:$AA$1315,DataRegularSeason20242025!$B$3:$B$1315, "&lt;=" &amp; GB$1, DataRegularSeason20242025!$D$3:$D$1315, $A12)+SUMIFS(DataRegularSeason20242025!$AB$3:$AB$1315,DataRegularSeason20242025!$B$3:$B$1315, "&lt;=" &amp; GB$1, DataRegularSeason20242025!$E$3:$E$1315, $A12)</f>
        <v>58</v>
      </c>
      <c r="GC12">
        <f>SUMIFS(DataRegularSeason20242025!$AA$3:$AA$1315,DataRegularSeason20242025!$B$3:$B$1315, "&lt;=" &amp; GC$1, DataRegularSeason20242025!$D$3:$D$1315, $A12)+SUMIFS(DataRegularSeason20242025!$AB$3:$AB$1315,DataRegularSeason20242025!$B$3:$B$1315, "&lt;=" &amp; GC$1, DataRegularSeason20242025!$E$3:$E$1315, $A12)</f>
        <v>58</v>
      </c>
      <c r="GD12">
        <f>SUMIFS(DataRegularSeason20242025!$AA$3:$AA$1315,DataRegularSeason20242025!$B$3:$B$1315, "&lt;=" &amp; GD$1, DataRegularSeason20242025!$D$3:$D$1315, $A12)+SUMIFS(DataRegularSeason20242025!$AB$3:$AB$1315,DataRegularSeason20242025!$B$3:$B$1315, "&lt;=" &amp; GD$1, DataRegularSeason20242025!$E$3:$E$1315, $A12)</f>
        <v>58</v>
      </c>
      <c r="GE12">
        <f>SUMIFS(DataRegularSeason20242025!$AA$3:$AA$1315,DataRegularSeason20242025!$B$3:$B$1315, "&lt;=" &amp; GE$1, DataRegularSeason20242025!$D$3:$D$1315, $A12)+SUMIFS(DataRegularSeason20242025!$AB$3:$AB$1315,DataRegularSeason20242025!$B$3:$B$1315, "&lt;=" &amp; GE$1, DataRegularSeason20242025!$E$3:$E$1315, $A12)</f>
        <v>58</v>
      </c>
      <c r="GF12">
        <f>SUMIFS(DataRegularSeason20242025!$AA$3:$AA$1315,DataRegularSeason20242025!$B$3:$B$1315, "&lt;=" &amp; GF$1, DataRegularSeason20242025!$D$3:$D$1315, $A12)+SUMIFS(DataRegularSeason20242025!$AB$3:$AB$1315,DataRegularSeason20242025!$B$3:$B$1315, "&lt;=" &amp; GF$1, DataRegularSeason20242025!$E$3:$E$1315, $A12)</f>
        <v>58</v>
      </c>
      <c r="GG12">
        <f>SUMIFS(DataRegularSeason20242025!$AA$3:$AA$1315,DataRegularSeason20242025!$B$3:$B$1315, "&lt;=" &amp; GG$1, DataRegularSeason20242025!$D$3:$D$1315, $A12)+SUMIFS(DataRegularSeason20242025!$AB$3:$AB$1315,DataRegularSeason20242025!$B$3:$B$1315, "&lt;=" &amp; GG$1, DataRegularSeason20242025!$E$3:$E$1315, $A12)</f>
        <v>58</v>
      </c>
      <c r="GH12">
        <f>SUMIFS(DataRegularSeason20242025!$AA$3:$AA$1315,DataRegularSeason20242025!$B$3:$B$1315, "&lt;=" &amp; GH$1, DataRegularSeason20242025!$D$3:$D$1315, $A12)+SUMIFS(DataRegularSeason20242025!$AB$3:$AB$1315,DataRegularSeason20242025!$B$3:$B$1315, "&lt;=" &amp; GH$1, DataRegularSeason20242025!$E$3:$E$1315, $A12)</f>
        <v>58</v>
      </c>
      <c r="GI12">
        <f>SUMIFS(DataRegularSeason20242025!$AA$3:$AA$1315,DataRegularSeason20242025!$B$3:$B$1315, "&lt;=" &amp; GI$1, DataRegularSeason20242025!$D$3:$D$1315, $A12)+SUMIFS(DataRegularSeason20242025!$AB$3:$AB$1315,DataRegularSeason20242025!$B$3:$B$1315, "&lt;=" &amp; GI$1, DataRegularSeason20242025!$E$3:$E$1315, $A12)</f>
        <v>58</v>
      </c>
      <c r="GJ12">
        <f>SUMIFS(DataRegularSeason20242025!$AA$3:$AA$1315,DataRegularSeason20242025!$B$3:$B$1315, "&lt;=" &amp; GJ$1, DataRegularSeason20242025!$D$3:$D$1315, $A12)+SUMIFS(DataRegularSeason20242025!$AB$3:$AB$1315,DataRegularSeason20242025!$B$3:$B$1315, "&lt;=" &amp; GJ$1, DataRegularSeason20242025!$E$3:$E$1315, $A12)</f>
        <v>58</v>
      </c>
      <c r="GK12">
        <f>SUMIFS(DataRegularSeason20242025!$AA$3:$AA$1315,DataRegularSeason20242025!$B$3:$B$1315, "&lt;=" &amp; GK$1, DataRegularSeason20242025!$D$3:$D$1315, $A12)+SUMIFS(DataRegularSeason20242025!$AB$3:$AB$1315,DataRegularSeason20242025!$B$3:$B$1315, "&lt;=" &amp; GK$1, DataRegularSeason20242025!$E$3:$E$1315, $A12)</f>
        <v>58</v>
      </c>
      <c r="GL12">
        <f>SUMIFS(DataRegularSeason20242025!$AA$3:$AA$1315,DataRegularSeason20242025!$B$3:$B$1315, "&lt;=" &amp; GL$1, DataRegularSeason20242025!$D$3:$D$1315, $A12)+SUMIFS(DataRegularSeason20242025!$AB$3:$AB$1315,DataRegularSeason20242025!$B$3:$B$1315, "&lt;=" &amp; GL$1, DataRegularSeason20242025!$E$3:$E$1315, $A12)</f>
        <v>58</v>
      </c>
      <c r="GM12">
        <f>SUMIFS(DataRegularSeason20242025!$AA$3:$AA$1315,DataRegularSeason20242025!$B$3:$B$1315, "&lt;=" &amp; GM$1, DataRegularSeason20242025!$D$3:$D$1315, $A12)+SUMIFS(DataRegularSeason20242025!$AB$3:$AB$1315,DataRegularSeason20242025!$B$3:$B$1315, "&lt;=" &amp; GM$1, DataRegularSeason20242025!$E$3:$E$1315, $A12)</f>
        <v>58</v>
      </c>
      <c r="GN12">
        <f>SUMIFS(DataRegularSeason20242025!$AA$3:$AA$1315,DataRegularSeason20242025!$B$3:$B$1315, "&lt;=" &amp; GN$1, DataRegularSeason20242025!$D$3:$D$1315, $A12)+SUMIFS(DataRegularSeason20242025!$AB$3:$AB$1315,DataRegularSeason20242025!$B$3:$B$1315, "&lt;=" &amp; GN$1, DataRegularSeason20242025!$E$3:$E$1315, $A12)</f>
        <v>58</v>
      </c>
      <c r="GO12">
        <f>SUMIFS(DataRegularSeason20242025!$AA$3:$AA$1315,DataRegularSeason20242025!$B$3:$B$1315, "&lt;=" &amp; GO$1, DataRegularSeason20242025!$D$3:$D$1315, $A12)+SUMIFS(DataRegularSeason20242025!$AB$3:$AB$1315,DataRegularSeason20242025!$B$3:$B$1315, "&lt;=" &amp; GO$1, DataRegularSeason20242025!$E$3:$E$1315, $A12)</f>
        <v>58</v>
      </c>
      <c r="GP12">
        <f>SUMIFS(DataRegularSeason20242025!$AA$3:$AA$1315,DataRegularSeason20242025!$B$3:$B$1315, "&lt;=" &amp; GP$1, DataRegularSeason20242025!$D$3:$D$1315, $A12)+SUMIFS(DataRegularSeason20242025!$AB$3:$AB$1315,DataRegularSeason20242025!$B$3:$B$1315, "&lt;=" &amp; GP$1, DataRegularSeason20242025!$E$3:$E$1315, $A12)</f>
        <v>58</v>
      </c>
      <c r="GQ12">
        <f>SUMIFS(DataRegularSeason20242025!$AA$3:$AA$1315,DataRegularSeason20242025!$B$3:$B$1315, "&lt;=" &amp; GQ$1, DataRegularSeason20242025!$D$3:$D$1315, $A12)+SUMIFS(DataRegularSeason20242025!$AB$3:$AB$1315,DataRegularSeason20242025!$B$3:$B$1315, "&lt;=" &amp; GQ$1, DataRegularSeason20242025!$E$3:$E$1315, $A12)</f>
        <v>58</v>
      </c>
      <c r="GR12">
        <f>SUMIFS(DataRegularSeason20242025!$AA$3:$AA$1315,DataRegularSeason20242025!$B$3:$B$1315, "&lt;=" &amp; GR$1, DataRegularSeason20242025!$D$3:$D$1315, $A12)+SUMIFS(DataRegularSeason20242025!$AB$3:$AB$1315,DataRegularSeason20242025!$B$3:$B$1315, "&lt;=" &amp; GR$1, DataRegularSeason20242025!$E$3:$E$1315, $A12)</f>
        <v>58</v>
      </c>
      <c r="GS12">
        <f>SUMIFS(DataRegularSeason20242025!$AA$3:$AA$1315,DataRegularSeason20242025!$B$3:$B$1315, "&lt;=" &amp; GS$1, DataRegularSeason20242025!$D$3:$D$1315, $A12)+SUMIFS(DataRegularSeason20242025!$AB$3:$AB$1315,DataRegularSeason20242025!$B$3:$B$1315, "&lt;=" &amp; GS$1, DataRegularSeason20242025!$E$3:$E$1315, $A12)</f>
        <v>58</v>
      </c>
      <c r="GT12">
        <f>SUMIFS(DataRegularSeason20242025!$AA$3:$AA$1315,DataRegularSeason20242025!$B$3:$B$1315, "&lt;=" &amp; GT$1, DataRegularSeason20242025!$D$3:$D$1315, $A12)+SUMIFS(DataRegularSeason20242025!$AB$3:$AB$1315,DataRegularSeason20242025!$B$3:$B$1315, "&lt;=" &amp; GT$1, DataRegularSeason20242025!$E$3:$E$1315, $A12)</f>
        <v>58</v>
      </c>
      <c r="GU12">
        <f>SUMIFS(DataRegularSeason20242025!$AA$3:$AA$1315,DataRegularSeason20242025!$B$3:$B$1315, "&lt;=" &amp; GU$1, DataRegularSeason20242025!$D$3:$D$1315, $A12)+SUMIFS(DataRegularSeason20242025!$AB$3:$AB$1315,DataRegularSeason20242025!$B$3:$B$1315, "&lt;=" &amp; GU$1, DataRegularSeason20242025!$E$3:$E$1315, $A12)</f>
        <v>58</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20</v>
      </c>
      <c r="BF13">
        <f>SUMIFS(DataRegularSeason20242025!$AA$3:$AA$1315,DataRegularSeason20242025!$B$3:$B$1315, "&lt;=" &amp; BF$1, DataRegularSeason20242025!$D$3:$D$1315, $A13)+SUMIFS(DataRegularSeason20242025!$AB$3:$AB$1315,DataRegularSeason20242025!$B$3:$B$1315, "&lt;=" &amp; BF$1, DataRegularSeason20242025!$E$3:$E$1315, $A13)</f>
        <v>20</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28</v>
      </c>
      <c r="BW13">
        <f>SUMIFS(DataRegularSeason20242025!$AA$3:$AA$1315,DataRegularSeason20242025!$B$3:$B$1315, "&lt;=" &amp; BW$1, DataRegularSeason20242025!$D$3:$D$1315, $A13)+SUMIFS(DataRegularSeason20242025!$AB$3:$AB$1315,DataRegularSeason20242025!$B$3:$B$1315, "&lt;=" &amp; BW$1, DataRegularSeason20242025!$E$3:$E$1315, $A13)</f>
        <v>28</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34</v>
      </c>
      <c r="CH13">
        <f>SUMIFS(DataRegularSeason20242025!$AA$3:$AA$1315,DataRegularSeason20242025!$B$3:$B$1315, "&lt;=" &amp; CH$1, DataRegularSeason20242025!$D$3:$D$1315, $A13)+SUMIFS(DataRegularSeason20242025!$AB$3:$AB$1315,DataRegularSeason20242025!$B$3:$B$1315, "&lt;=" &amp; CH$1, DataRegularSeason20242025!$E$3:$E$1315, $A13)</f>
        <v>34</v>
      </c>
      <c r="CI13">
        <f>SUMIFS(DataRegularSeason20242025!$AA$3:$AA$1315,DataRegularSeason20242025!$B$3:$B$1315, "&lt;=" &amp; CI$1, DataRegularSeason20242025!$D$3:$D$1315, $A13)+SUMIFS(DataRegularSeason20242025!$AB$3:$AB$1315,DataRegularSeason20242025!$B$3:$B$1315, "&lt;=" &amp; CI$1, DataRegularSeason20242025!$E$3:$E$1315, $A13)</f>
        <v>34</v>
      </c>
      <c r="CJ13">
        <f>SUMIFS(DataRegularSeason20242025!$AA$3:$AA$1315,DataRegularSeason20242025!$B$3:$B$1315, "&lt;=" &amp; CJ$1, DataRegularSeason20242025!$D$3:$D$1315, $A13)+SUMIFS(DataRegularSeason20242025!$AB$3:$AB$1315,DataRegularSeason20242025!$B$3:$B$1315, "&lt;=" &amp; CJ$1, DataRegularSeason20242025!$E$3:$E$1315, $A13)</f>
        <v>34</v>
      </c>
      <c r="CK13">
        <f>SUMIFS(DataRegularSeason20242025!$AA$3:$AA$1315,DataRegularSeason20242025!$B$3:$B$1315, "&lt;=" &amp; CK$1, DataRegularSeason20242025!$D$3:$D$1315, $A13)+SUMIFS(DataRegularSeason20242025!$AB$3:$AB$1315,DataRegularSeason20242025!$B$3:$B$1315, "&lt;=" &amp; CK$1, DataRegularSeason20242025!$E$3:$E$1315, $A13)</f>
        <v>36</v>
      </c>
      <c r="CL13">
        <f>SUMIFS(DataRegularSeason20242025!$AA$3:$AA$1315,DataRegularSeason20242025!$B$3:$B$1315, "&lt;=" &amp; CL$1, DataRegularSeason20242025!$D$3:$D$1315, $A13)+SUMIFS(DataRegularSeason20242025!$AB$3:$AB$1315,DataRegularSeason20242025!$B$3:$B$1315, "&lt;=" &amp; CL$1, DataRegularSeason20242025!$E$3:$E$1315, $A13)</f>
        <v>36</v>
      </c>
      <c r="CM13">
        <f>SUMIFS(DataRegularSeason20242025!$AA$3:$AA$1315,DataRegularSeason20242025!$B$3:$B$1315, "&lt;=" &amp; CM$1, DataRegularSeason20242025!$D$3:$D$1315, $A13)+SUMIFS(DataRegularSeason20242025!$AB$3:$AB$1315,DataRegularSeason20242025!$B$3:$B$1315, "&lt;=" &amp; CM$1, DataRegularSeason20242025!$E$3:$E$1315, $A13)</f>
        <v>36</v>
      </c>
      <c r="CN13">
        <f>SUMIFS(DataRegularSeason20242025!$AA$3:$AA$1315,DataRegularSeason20242025!$B$3:$B$1315, "&lt;=" &amp; CN$1, DataRegularSeason20242025!$D$3:$D$1315, $A13)+SUMIFS(DataRegularSeason20242025!$AB$3:$AB$1315,DataRegularSeason20242025!$B$3:$B$1315, "&lt;=" &amp; CN$1, DataRegularSeason20242025!$E$3:$E$1315, $A13)</f>
        <v>36</v>
      </c>
      <c r="CO13">
        <f>SUMIFS(DataRegularSeason20242025!$AA$3:$AA$1315,DataRegularSeason20242025!$B$3:$B$1315, "&lt;=" &amp; CO$1, DataRegularSeason20242025!$D$3:$D$1315, $A13)+SUMIFS(DataRegularSeason20242025!$AB$3:$AB$1315,DataRegularSeason20242025!$B$3:$B$1315, "&lt;=" &amp; CO$1, DataRegularSeason20242025!$E$3:$E$1315, $A13)</f>
        <v>38</v>
      </c>
      <c r="CP13">
        <f>SUMIFS(DataRegularSeason20242025!$AA$3:$AA$1315,DataRegularSeason20242025!$B$3:$B$1315, "&lt;=" &amp; CP$1, DataRegularSeason20242025!$D$3:$D$1315, $A13)+SUMIFS(DataRegularSeason20242025!$AB$3:$AB$1315,DataRegularSeason20242025!$B$3:$B$1315, "&lt;=" &amp; CP$1, DataRegularSeason20242025!$E$3:$E$1315, $A13)</f>
        <v>38</v>
      </c>
      <c r="CQ13">
        <f>SUMIFS(DataRegularSeason20242025!$AA$3:$AA$1315,DataRegularSeason20242025!$B$3:$B$1315, "&lt;=" &amp; CQ$1, DataRegularSeason20242025!$D$3:$D$1315, $A13)+SUMIFS(DataRegularSeason20242025!$AB$3:$AB$1315,DataRegularSeason20242025!$B$3:$B$1315, "&lt;=" &amp; CQ$1, DataRegularSeason20242025!$E$3:$E$1315, $A13)</f>
        <v>38</v>
      </c>
      <c r="CR13">
        <f>SUMIFS(DataRegularSeason20242025!$AA$3:$AA$1315,DataRegularSeason20242025!$B$3:$B$1315, "&lt;=" &amp; CR$1, DataRegularSeason20242025!$D$3:$D$1315, $A13)+SUMIFS(DataRegularSeason20242025!$AB$3:$AB$1315,DataRegularSeason20242025!$B$3:$B$1315, "&lt;=" &amp; CR$1, DataRegularSeason20242025!$E$3:$E$1315, $A13)</f>
        <v>38</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46</v>
      </c>
      <c r="DA13">
        <f>SUMIFS(DataRegularSeason20242025!$AA$3:$AA$1315,DataRegularSeason20242025!$B$3:$B$1315, "&lt;=" &amp; DA$1, DataRegularSeason20242025!$D$3:$D$1315, $A13)+SUMIFS(DataRegularSeason20242025!$AB$3:$AB$1315,DataRegularSeason20242025!$B$3:$B$1315, "&lt;=" &amp; DA$1, DataRegularSeason20242025!$E$3:$E$1315, $A13)</f>
        <v>46</v>
      </c>
      <c r="DB13">
        <f>SUMIFS(DataRegularSeason20242025!$AA$3:$AA$1315,DataRegularSeason20242025!$B$3:$B$1315, "&lt;=" &amp; DB$1, DataRegularSeason20242025!$D$3:$D$1315, $A13)+SUMIFS(DataRegularSeason20242025!$AB$3:$AB$1315,DataRegularSeason20242025!$B$3:$B$1315, "&lt;=" &amp; DB$1, DataRegularSeason20242025!$E$3:$E$1315, $A13)</f>
        <v>46</v>
      </c>
      <c r="DC13">
        <f>SUMIFS(DataRegularSeason20242025!$AA$3:$AA$1315,DataRegularSeason20242025!$B$3:$B$1315, "&lt;=" &amp; DC$1, DataRegularSeason20242025!$D$3:$D$1315, $A13)+SUMIFS(DataRegularSeason20242025!$AB$3:$AB$1315,DataRegularSeason20242025!$B$3:$B$1315, "&lt;=" &amp; DC$1, DataRegularSeason20242025!$E$3:$E$1315, $A13)</f>
        <v>48</v>
      </c>
      <c r="DD13">
        <f>SUMIFS(DataRegularSeason20242025!$AA$3:$AA$1315,DataRegularSeason20242025!$B$3:$B$1315, "&lt;=" &amp; DD$1, DataRegularSeason20242025!$D$3:$D$1315, $A13)+SUMIFS(DataRegularSeason20242025!$AB$3:$AB$1315,DataRegularSeason20242025!$B$3:$B$1315, "&lt;=" &amp; DD$1, DataRegularSeason20242025!$E$3:$E$1315, $A13)</f>
        <v>48</v>
      </c>
      <c r="DE13">
        <f>SUMIFS(DataRegularSeason20242025!$AA$3:$AA$1315,DataRegularSeason20242025!$B$3:$B$1315, "&lt;=" &amp; DE$1, DataRegularSeason20242025!$D$3:$D$1315, $A13)+SUMIFS(DataRegularSeason20242025!$AB$3:$AB$1315,DataRegularSeason20242025!$B$3:$B$1315, "&lt;=" &amp; DE$1, DataRegularSeason20242025!$E$3:$E$1315, $A13)</f>
        <v>50</v>
      </c>
      <c r="DF13">
        <f>SUMIFS(DataRegularSeason20242025!$AA$3:$AA$1315,DataRegularSeason20242025!$B$3:$B$1315, "&lt;=" &amp; DF$1, DataRegularSeason20242025!$D$3:$D$1315, $A13)+SUMIFS(DataRegularSeason20242025!$AB$3:$AB$1315,DataRegularSeason20242025!$B$3:$B$1315, "&lt;=" &amp; DF$1, DataRegularSeason20242025!$E$3:$E$1315, $A13)</f>
        <v>50</v>
      </c>
      <c r="DG13">
        <f>SUMIFS(DataRegularSeason20242025!$AA$3:$AA$1315,DataRegularSeason20242025!$B$3:$B$1315, "&lt;=" &amp; DG$1, DataRegularSeason20242025!$D$3:$D$1315, $A13)+SUMIFS(DataRegularSeason20242025!$AB$3:$AB$1315,DataRegularSeason20242025!$B$3:$B$1315, "&lt;=" &amp; DG$1, DataRegularSeason20242025!$E$3:$E$1315, $A13)</f>
        <v>51</v>
      </c>
      <c r="DH13">
        <f>SUMIFS(DataRegularSeason20242025!$AA$3:$AA$1315,DataRegularSeason20242025!$B$3:$B$1315, "&lt;=" &amp; DH$1, DataRegularSeason20242025!$D$3:$D$1315, $A13)+SUMIFS(DataRegularSeason20242025!$AB$3:$AB$1315,DataRegularSeason20242025!$B$3:$B$1315, "&lt;=" &amp; DH$1, DataRegularSeason20242025!$E$3:$E$1315, $A13)</f>
        <v>51</v>
      </c>
      <c r="DI13">
        <f>SUMIFS(DataRegularSeason20242025!$AA$3:$AA$1315,DataRegularSeason20242025!$B$3:$B$1315, "&lt;=" &amp; DI$1, DataRegularSeason20242025!$D$3:$D$1315, $A13)+SUMIFS(DataRegularSeason20242025!$AB$3:$AB$1315,DataRegularSeason20242025!$B$3:$B$1315, "&lt;=" &amp; DI$1, DataRegularSeason20242025!$E$3:$E$1315, $A13)</f>
        <v>51</v>
      </c>
      <c r="DJ13">
        <f>SUMIFS(DataRegularSeason20242025!$AA$3:$AA$1315,DataRegularSeason20242025!$B$3:$B$1315, "&lt;=" &amp; DJ$1, DataRegularSeason20242025!$D$3:$D$1315, $A13)+SUMIFS(DataRegularSeason20242025!$AB$3:$AB$1315,DataRegularSeason20242025!$B$3:$B$1315, "&lt;=" &amp; DJ$1, DataRegularSeason20242025!$E$3:$E$1315, $A13)</f>
        <v>51</v>
      </c>
      <c r="DK13">
        <f>SUMIFS(DataRegularSeason20242025!$AA$3:$AA$1315,DataRegularSeason20242025!$B$3:$B$1315, "&lt;=" &amp; DK$1, DataRegularSeason20242025!$D$3:$D$1315, $A13)+SUMIFS(DataRegularSeason20242025!$AB$3:$AB$1315,DataRegularSeason20242025!$B$3:$B$1315, "&lt;=" &amp; DK$1, DataRegularSeason20242025!$E$3:$E$1315, $A13)</f>
        <v>51</v>
      </c>
      <c r="DL13">
        <f>SUMIFS(DataRegularSeason20242025!$AA$3:$AA$1315,DataRegularSeason20242025!$B$3:$B$1315, "&lt;=" &amp; DL$1, DataRegularSeason20242025!$D$3:$D$1315, $A13)+SUMIFS(DataRegularSeason20242025!$AB$3:$AB$1315,DataRegularSeason20242025!$B$3:$B$1315, "&lt;=" &amp; DL$1, DataRegularSeason20242025!$E$3:$E$1315, $A13)</f>
        <v>51</v>
      </c>
      <c r="DM13">
        <f>SUMIFS(DataRegularSeason20242025!$AA$3:$AA$1315,DataRegularSeason20242025!$B$3:$B$1315, "&lt;=" &amp; DM$1, DataRegularSeason20242025!$D$3:$D$1315, $A13)+SUMIFS(DataRegularSeason20242025!$AB$3:$AB$1315,DataRegularSeason20242025!$B$3:$B$1315, "&lt;=" &amp; DM$1, DataRegularSeason20242025!$E$3:$E$1315, $A13)</f>
        <v>51</v>
      </c>
      <c r="DN13">
        <f>SUMIFS(DataRegularSeason20242025!$AA$3:$AA$1315,DataRegularSeason20242025!$B$3:$B$1315, "&lt;=" &amp; DN$1, DataRegularSeason20242025!$D$3:$D$1315, $A13)+SUMIFS(DataRegularSeason20242025!$AB$3:$AB$1315,DataRegularSeason20242025!$B$3:$B$1315, "&lt;=" &amp; DN$1, DataRegularSeason20242025!$E$3:$E$1315, $A13)</f>
        <v>51</v>
      </c>
      <c r="DO13">
        <f>SUMIFS(DataRegularSeason20242025!$AA$3:$AA$1315,DataRegularSeason20242025!$B$3:$B$1315, "&lt;=" &amp; DO$1, DataRegularSeason20242025!$D$3:$D$1315, $A13)+SUMIFS(DataRegularSeason20242025!$AB$3:$AB$1315,DataRegularSeason20242025!$B$3:$B$1315, "&lt;=" &amp; DO$1, DataRegularSeason20242025!$E$3:$E$1315, $A13)</f>
        <v>51</v>
      </c>
      <c r="DP13">
        <f>SUMIFS(DataRegularSeason20242025!$AA$3:$AA$1315,DataRegularSeason20242025!$B$3:$B$1315, "&lt;=" &amp; DP$1, DataRegularSeason20242025!$D$3:$D$1315, $A13)+SUMIFS(DataRegularSeason20242025!$AB$3:$AB$1315,DataRegularSeason20242025!$B$3:$B$1315, "&lt;=" &amp; DP$1, DataRegularSeason20242025!$E$3:$E$1315, $A13)</f>
        <v>51</v>
      </c>
      <c r="DQ13">
        <f>SUMIFS(DataRegularSeason20242025!$AA$3:$AA$1315,DataRegularSeason20242025!$B$3:$B$1315, "&lt;=" &amp; DQ$1, DataRegularSeason20242025!$D$3:$D$1315, $A13)+SUMIFS(DataRegularSeason20242025!$AB$3:$AB$1315,DataRegularSeason20242025!$B$3:$B$1315, "&lt;=" &amp; DQ$1, DataRegularSeason20242025!$E$3:$E$1315, $A13)</f>
        <v>51</v>
      </c>
      <c r="DR13">
        <f>SUMIFS(DataRegularSeason20242025!$AA$3:$AA$1315,DataRegularSeason20242025!$B$3:$B$1315, "&lt;=" &amp; DR$1, DataRegularSeason20242025!$D$3:$D$1315, $A13)+SUMIFS(DataRegularSeason20242025!$AB$3:$AB$1315,DataRegularSeason20242025!$B$3:$B$1315, "&lt;=" &amp; DR$1, DataRegularSeason20242025!$E$3:$E$1315, $A13)</f>
        <v>51</v>
      </c>
      <c r="DS13">
        <f>SUMIFS(DataRegularSeason20242025!$AA$3:$AA$1315,DataRegularSeason20242025!$B$3:$B$1315, "&lt;=" &amp; DS$1, DataRegularSeason20242025!$D$3:$D$1315, $A13)+SUMIFS(DataRegularSeason20242025!$AB$3:$AB$1315,DataRegularSeason20242025!$B$3:$B$1315, "&lt;=" &amp; DS$1, DataRegularSeason20242025!$E$3:$E$1315, $A13)</f>
        <v>51</v>
      </c>
      <c r="DT13">
        <f>SUMIFS(DataRegularSeason20242025!$AA$3:$AA$1315,DataRegularSeason20242025!$B$3:$B$1315, "&lt;=" &amp; DT$1, DataRegularSeason20242025!$D$3:$D$1315, $A13)+SUMIFS(DataRegularSeason20242025!$AB$3:$AB$1315,DataRegularSeason20242025!$B$3:$B$1315, "&lt;=" &amp; DT$1, DataRegularSeason20242025!$E$3:$E$1315, $A13)</f>
        <v>51</v>
      </c>
      <c r="DU13">
        <f>SUMIFS(DataRegularSeason20242025!$AA$3:$AA$1315,DataRegularSeason20242025!$B$3:$B$1315, "&lt;=" &amp; DU$1, DataRegularSeason20242025!$D$3:$D$1315, $A13)+SUMIFS(DataRegularSeason20242025!$AB$3:$AB$1315,DataRegularSeason20242025!$B$3:$B$1315, "&lt;=" &amp; DU$1, DataRegularSeason20242025!$E$3:$E$1315, $A13)</f>
        <v>51</v>
      </c>
      <c r="DV13">
        <f>SUMIFS(DataRegularSeason20242025!$AA$3:$AA$1315,DataRegularSeason20242025!$B$3:$B$1315, "&lt;=" &amp; DV$1, DataRegularSeason20242025!$D$3:$D$1315, $A13)+SUMIFS(DataRegularSeason20242025!$AB$3:$AB$1315,DataRegularSeason20242025!$B$3:$B$1315, "&lt;=" &amp; DV$1, DataRegularSeason20242025!$E$3:$E$1315, $A13)</f>
        <v>51</v>
      </c>
      <c r="DW13">
        <f>SUMIFS(DataRegularSeason20242025!$AA$3:$AA$1315,DataRegularSeason20242025!$B$3:$B$1315, "&lt;=" &amp; DW$1, DataRegularSeason20242025!$D$3:$D$1315, $A13)+SUMIFS(DataRegularSeason20242025!$AB$3:$AB$1315,DataRegularSeason20242025!$B$3:$B$1315, "&lt;=" &amp; DW$1, DataRegularSeason20242025!$E$3:$E$1315, $A13)</f>
        <v>51</v>
      </c>
      <c r="DX13">
        <f>SUMIFS(DataRegularSeason20242025!$AA$3:$AA$1315,DataRegularSeason20242025!$B$3:$B$1315, "&lt;=" &amp; DX$1, DataRegularSeason20242025!$D$3:$D$1315, $A13)+SUMIFS(DataRegularSeason20242025!$AB$3:$AB$1315,DataRegularSeason20242025!$B$3:$B$1315, "&lt;=" &amp; DX$1, DataRegularSeason20242025!$E$3:$E$1315, $A13)</f>
        <v>51</v>
      </c>
      <c r="DY13">
        <f>SUMIFS(DataRegularSeason20242025!$AA$3:$AA$1315,DataRegularSeason20242025!$B$3:$B$1315, "&lt;=" &amp; DY$1, DataRegularSeason20242025!$D$3:$D$1315, $A13)+SUMIFS(DataRegularSeason20242025!$AB$3:$AB$1315,DataRegularSeason20242025!$B$3:$B$1315, "&lt;=" &amp; DY$1, DataRegularSeason20242025!$E$3:$E$1315, $A13)</f>
        <v>51</v>
      </c>
      <c r="DZ13">
        <f>SUMIFS(DataRegularSeason20242025!$AA$3:$AA$1315,DataRegularSeason20242025!$B$3:$B$1315, "&lt;=" &amp; DZ$1, DataRegularSeason20242025!$D$3:$D$1315, $A13)+SUMIFS(DataRegularSeason20242025!$AB$3:$AB$1315,DataRegularSeason20242025!$B$3:$B$1315, "&lt;=" &amp; DZ$1, DataRegularSeason20242025!$E$3:$E$1315, $A13)</f>
        <v>51</v>
      </c>
      <c r="EA13">
        <f>SUMIFS(DataRegularSeason20242025!$AA$3:$AA$1315,DataRegularSeason20242025!$B$3:$B$1315, "&lt;=" &amp; EA$1, DataRegularSeason20242025!$D$3:$D$1315, $A13)+SUMIFS(DataRegularSeason20242025!$AB$3:$AB$1315,DataRegularSeason20242025!$B$3:$B$1315, "&lt;=" &amp; EA$1, DataRegularSeason20242025!$E$3:$E$1315, $A13)</f>
        <v>51</v>
      </c>
      <c r="EB13">
        <f>SUMIFS(DataRegularSeason20242025!$AA$3:$AA$1315,DataRegularSeason20242025!$B$3:$B$1315, "&lt;=" &amp; EB$1, DataRegularSeason20242025!$D$3:$D$1315, $A13)+SUMIFS(DataRegularSeason20242025!$AB$3:$AB$1315,DataRegularSeason20242025!$B$3:$B$1315, "&lt;=" &amp; EB$1, DataRegularSeason20242025!$E$3:$E$1315, $A13)</f>
        <v>51</v>
      </c>
      <c r="EC13">
        <f>SUMIFS(DataRegularSeason20242025!$AA$3:$AA$1315,DataRegularSeason20242025!$B$3:$B$1315, "&lt;=" &amp; EC$1, DataRegularSeason20242025!$D$3:$D$1315, $A13)+SUMIFS(DataRegularSeason20242025!$AB$3:$AB$1315,DataRegularSeason20242025!$B$3:$B$1315, "&lt;=" &amp; EC$1, DataRegularSeason20242025!$E$3:$E$1315, $A13)</f>
        <v>51</v>
      </c>
      <c r="ED13">
        <f>SUMIFS(DataRegularSeason20242025!$AA$3:$AA$1315,DataRegularSeason20242025!$B$3:$B$1315, "&lt;=" &amp; ED$1, DataRegularSeason20242025!$D$3:$D$1315, $A13)+SUMIFS(DataRegularSeason20242025!$AB$3:$AB$1315,DataRegularSeason20242025!$B$3:$B$1315, "&lt;=" &amp; ED$1, DataRegularSeason20242025!$E$3:$E$1315, $A13)</f>
        <v>51</v>
      </c>
      <c r="EE13">
        <f>SUMIFS(DataRegularSeason20242025!$AA$3:$AA$1315,DataRegularSeason20242025!$B$3:$B$1315, "&lt;=" &amp; EE$1, DataRegularSeason20242025!$D$3:$D$1315, $A13)+SUMIFS(DataRegularSeason20242025!$AB$3:$AB$1315,DataRegularSeason20242025!$B$3:$B$1315, "&lt;=" &amp; EE$1, DataRegularSeason20242025!$E$3:$E$1315, $A13)</f>
        <v>51</v>
      </c>
      <c r="EF13">
        <f>SUMIFS(DataRegularSeason20242025!$AA$3:$AA$1315,DataRegularSeason20242025!$B$3:$B$1315, "&lt;=" &amp; EF$1, DataRegularSeason20242025!$D$3:$D$1315, $A13)+SUMIFS(DataRegularSeason20242025!$AB$3:$AB$1315,DataRegularSeason20242025!$B$3:$B$1315, "&lt;=" &amp; EF$1, DataRegularSeason20242025!$E$3:$E$1315, $A13)</f>
        <v>51</v>
      </c>
      <c r="EG13">
        <f>SUMIFS(DataRegularSeason20242025!$AA$3:$AA$1315,DataRegularSeason20242025!$B$3:$B$1315, "&lt;=" &amp; EG$1, DataRegularSeason20242025!$D$3:$D$1315, $A13)+SUMIFS(DataRegularSeason20242025!$AB$3:$AB$1315,DataRegularSeason20242025!$B$3:$B$1315, "&lt;=" &amp; EG$1, DataRegularSeason20242025!$E$3:$E$1315, $A13)</f>
        <v>51</v>
      </c>
      <c r="EH13">
        <f>SUMIFS(DataRegularSeason20242025!$AA$3:$AA$1315,DataRegularSeason20242025!$B$3:$B$1315, "&lt;=" &amp; EH$1, DataRegularSeason20242025!$D$3:$D$1315, $A13)+SUMIFS(DataRegularSeason20242025!$AB$3:$AB$1315,DataRegularSeason20242025!$B$3:$B$1315, "&lt;=" &amp; EH$1, DataRegularSeason20242025!$E$3:$E$1315, $A13)</f>
        <v>51</v>
      </c>
      <c r="EI13">
        <f>SUMIFS(DataRegularSeason20242025!$AA$3:$AA$1315,DataRegularSeason20242025!$B$3:$B$1315, "&lt;=" &amp; EI$1, DataRegularSeason20242025!$D$3:$D$1315, $A13)+SUMIFS(DataRegularSeason20242025!$AB$3:$AB$1315,DataRegularSeason20242025!$B$3:$B$1315, "&lt;=" &amp; EI$1, DataRegularSeason20242025!$E$3:$E$1315, $A13)</f>
        <v>51</v>
      </c>
      <c r="EJ13">
        <f>SUMIFS(DataRegularSeason20242025!$AA$3:$AA$1315,DataRegularSeason20242025!$B$3:$B$1315, "&lt;=" &amp; EJ$1, DataRegularSeason20242025!$D$3:$D$1315, $A13)+SUMIFS(DataRegularSeason20242025!$AB$3:$AB$1315,DataRegularSeason20242025!$B$3:$B$1315, "&lt;=" &amp; EJ$1, DataRegularSeason20242025!$E$3:$E$1315, $A13)</f>
        <v>51</v>
      </c>
      <c r="EK13">
        <f>SUMIFS(DataRegularSeason20242025!$AA$3:$AA$1315,DataRegularSeason20242025!$B$3:$B$1315, "&lt;=" &amp; EK$1, DataRegularSeason20242025!$D$3:$D$1315, $A13)+SUMIFS(DataRegularSeason20242025!$AB$3:$AB$1315,DataRegularSeason20242025!$B$3:$B$1315, "&lt;=" &amp; EK$1, DataRegularSeason20242025!$E$3:$E$1315, $A13)</f>
        <v>51</v>
      </c>
      <c r="EL13">
        <f>SUMIFS(DataRegularSeason20242025!$AA$3:$AA$1315,DataRegularSeason20242025!$B$3:$B$1315, "&lt;=" &amp; EL$1, DataRegularSeason20242025!$D$3:$D$1315, $A13)+SUMIFS(DataRegularSeason20242025!$AB$3:$AB$1315,DataRegularSeason20242025!$B$3:$B$1315, "&lt;=" &amp; EL$1, DataRegularSeason20242025!$E$3:$E$1315, $A13)</f>
        <v>51</v>
      </c>
      <c r="EM13">
        <f>SUMIFS(DataRegularSeason20242025!$AA$3:$AA$1315,DataRegularSeason20242025!$B$3:$B$1315, "&lt;=" &amp; EM$1, DataRegularSeason20242025!$D$3:$D$1315, $A13)+SUMIFS(DataRegularSeason20242025!$AB$3:$AB$1315,DataRegularSeason20242025!$B$3:$B$1315, "&lt;=" &amp; EM$1, DataRegularSeason20242025!$E$3:$E$1315, $A13)</f>
        <v>51</v>
      </c>
      <c r="EN13">
        <f>SUMIFS(DataRegularSeason20242025!$AA$3:$AA$1315,DataRegularSeason20242025!$B$3:$B$1315, "&lt;=" &amp; EN$1, DataRegularSeason20242025!$D$3:$D$1315, $A13)+SUMIFS(DataRegularSeason20242025!$AB$3:$AB$1315,DataRegularSeason20242025!$B$3:$B$1315, "&lt;=" &amp; EN$1, DataRegularSeason20242025!$E$3:$E$1315, $A13)</f>
        <v>51</v>
      </c>
      <c r="EO13">
        <f>SUMIFS(DataRegularSeason20242025!$AA$3:$AA$1315,DataRegularSeason20242025!$B$3:$B$1315, "&lt;=" &amp; EO$1, DataRegularSeason20242025!$D$3:$D$1315, $A13)+SUMIFS(DataRegularSeason20242025!$AB$3:$AB$1315,DataRegularSeason20242025!$B$3:$B$1315, "&lt;=" &amp; EO$1, DataRegularSeason20242025!$E$3:$E$1315, $A13)</f>
        <v>51</v>
      </c>
      <c r="EP13">
        <f>SUMIFS(DataRegularSeason20242025!$AA$3:$AA$1315,DataRegularSeason20242025!$B$3:$B$1315, "&lt;=" &amp; EP$1, DataRegularSeason20242025!$D$3:$D$1315, $A13)+SUMIFS(DataRegularSeason20242025!$AB$3:$AB$1315,DataRegularSeason20242025!$B$3:$B$1315, "&lt;=" &amp; EP$1, DataRegularSeason20242025!$E$3:$E$1315, $A13)</f>
        <v>51</v>
      </c>
      <c r="EQ13">
        <f>SUMIFS(DataRegularSeason20242025!$AA$3:$AA$1315,DataRegularSeason20242025!$B$3:$B$1315, "&lt;=" &amp; EQ$1, DataRegularSeason20242025!$D$3:$D$1315, $A13)+SUMIFS(DataRegularSeason20242025!$AB$3:$AB$1315,DataRegularSeason20242025!$B$3:$B$1315, "&lt;=" &amp; EQ$1, DataRegularSeason20242025!$E$3:$E$1315, $A13)</f>
        <v>51</v>
      </c>
      <c r="ER13">
        <f>SUMIFS(DataRegularSeason20242025!$AA$3:$AA$1315,DataRegularSeason20242025!$B$3:$B$1315, "&lt;=" &amp; ER$1, DataRegularSeason20242025!$D$3:$D$1315, $A13)+SUMIFS(DataRegularSeason20242025!$AB$3:$AB$1315,DataRegularSeason20242025!$B$3:$B$1315, "&lt;=" &amp; ER$1, DataRegularSeason20242025!$E$3:$E$1315, $A13)</f>
        <v>51</v>
      </c>
      <c r="ES13">
        <f>SUMIFS(DataRegularSeason20242025!$AA$3:$AA$1315,DataRegularSeason20242025!$B$3:$B$1315, "&lt;=" &amp; ES$1, DataRegularSeason20242025!$D$3:$D$1315, $A13)+SUMIFS(DataRegularSeason20242025!$AB$3:$AB$1315,DataRegularSeason20242025!$B$3:$B$1315, "&lt;=" &amp; ES$1, DataRegularSeason20242025!$E$3:$E$1315, $A13)</f>
        <v>51</v>
      </c>
      <c r="ET13">
        <f>SUMIFS(DataRegularSeason20242025!$AA$3:$AA$1315,DataRegularSeason20242025!$B$3:$B$1315, "&lt;=" &amp; ET$1, DataRegularSeason20242025!$D$3:$D$1315, $A13)+SUMIFS(DataRegularSeason20242025!$AB$3:$AB$1315,DataRegularSeason20242025!$B$3:$B$1315, "&lt;=" &amp; ET$1, DataRegularSeason20242025!$E$3:$E$1315, $A13)</f>
        <v>51</v>
      </c>
      <c r="EU13">
        <f>SUMIFS(DataRegularSeason20242025!$AA$3:$AA$1315,DataRegularSeason20242025!$B$3:$B$1315, "&lt;=" &amp; EU$1, DataRegularSeason20242025!$D$3:$D$1315, $A13)+SUMIFS(DataRegularSeason20242025!$AB$3:$AB$1315,DataRegularSeason20242025!$B$3:$B$1315, "&lt;=" &amp; EU$1, DataRegularSeason20242025!$E$3:$E$1315, $A13)</f>
        <v>51</v>
      </c>
      <c r="EV13">
        <f>SUMIFS(DataRegularSeason20242025!$AA$3:$AA$1315,DataRegularSeason20242025!$B$3:$B$1315, "&lt;=" &amp; EV$1, DataRegularSeason20242025!$D$3:$D$1315, $A13)+SUMIFS(DataRegularSeason20242025!$AB$3:$AB$1315,DataRegularSeason20242025!$B$3:$B$1315, "&lt;=" &amp; EV$1, DataRegularSeason20242025!$E$3:$E$1315, $A13)</f>
        <v>51</v>
      </c>
      <c r="EW13">
        <f>SUMIFS(DataRegularSeason20242025!$AA$3:$AA$1315,DataRegularSeason20242025!$B$3:$B$1315, "&lt;=" &amp; EW$1, DataRegularSeason20242025!$D$3:$D$1315, $A13)+SUMIFS(DataRegularSeason20242025!$AB$3:$AB$1315,DataRegularSeason20242025!$B$3:$B$1315, "&lt;=" &amp; EW$1, DataRegularSeason20242025!$E$3:$E$1315, $A13)</f>
        <v>51</v>
      </c>
      <c r="EX13">
        <f>SUMIFS(DataRegularSeason20242025!$AA$3:$AA$1315,DataRegularSeason20242025!$B$3:$B$1315, "&lt;=" &amp; EX$1, DataRegularSeason20242025!$D$3:$D$1315, $A13)+SUMIFS(DataRegularSeason20242025!$AB$3:$AB$1315,DataRegularSeason20242025!$B$3:$B$1315, "&lt;=" &amp; EX$1, DataRegularSeason20242025!$E$3:$E$1315, $A13)</f>
        <v>51</v>
      </c>
      <c r="EY13">
        <f>SUMIFS(DataRegularSeason20242025!$AA$3:$AA$1315,DataRegularSeason20242025!$B$3:$B$1315, "&lt;=" &amp; EY$1, DataRegularSeason20242025!$D$3:$D$1315, $A13)+SUMIFS(DataRegularSeason20242025!$AB$3:$AB$1315,DataRegularSeason20242025!$B$3:$B$1315, "&lt;=" &amp; EY$1, DataRegularSeason20242025!$E$3:$E$1315, $A13)</f>
        <v>51</v>
      </c>
      <c r="EZ13">
        <f>SUMIFS(DataRegularSeason20242025!$AA$3:$AA$1315,DataRegularSeason20242025!$B$3:$B$1315, "&lt;=" &amp; EZ$1, DataRegularSeason20242025!$D$3:$D$1315, $A13)+SUMIFS(DataRegularSeason20242025!$AB$3:$AB$1315,DataRegularSeason20242025!$B$3:$B$1315, "&lt;=" &amp; EZ$1, DataRegularSeason20242025!$E$3:$E$1315, $A13)</f>
        <v>51</v>
      </c>
      <c r="FA13">
        <f>SUMIFS(DataRegularSeason20242025!$AA$3:$AA$1315,DataRegularSeason20242025!$B$3:$B$1315, "&lt;=" &amp; FA$1, DataRegularSeason20242025!$D$3:$D$1315, $A13)+SUMIFS(DataRegularSeason20242025!$AB$3:$AB$1315,DataRegularSeason20242025!$B$3:$B$1315, "&lt;=" &amp; FA$1, DataRegularSeason20242025!$E$3:$E$1315, $A13)</f>
        <v>51</v>
      </c>
      <c r="FB13">
        <f>SUMIFS(DataRegularSeason20242025!$AA$3:$AA$1315,DataRegularSeason20242025!$B$3:$B$1315, "&lt;=" &amp; FB$1, DataRegularSeason20242025!$D$3:$D$1315, $A13)+SUMIFS(DataRegularSeason20242025!$AB$3:$AB$1315,DataRegularSeason20242025!$B$3:$B$1315, "&lt;=" &amp; FB$1, DataRegularSeason20242025!$E$3:$E$1315, $A13)</f>
        <v>51</v>
      </c>
      <c r="FC13">
        <f>SUMIFS(DataRegularSeason20242025!$AA$3:$AA$1315,DataRegularSeason20242025!$B$3:$B$1315, "&lt;=" &amp; FC$1, DataRegularSeason20242025!$D$3:$D$1315, $A13)+SUMIFS(DataRegularSeason20242025!$AB$3:$AB$1315,DataRegularSeason20242025!$B$3:$B$1315, "&lt;=" &amp; FC$1, DataRegularSeason20242025!$E$3:$E$1315, $A13)</f>
        <v>51</v>
      </c>
      <c r="FD13">
        <f>SUMIFS(DataRegularSeason20242025!$AA$3:$AA$1315,DataRegularSeason20242025!$B$3:$B$1315, "&lt;=" &amp; FD$1, DataRegularSeason20242025!$D$3:$D$1315, $A13)+SUMIFS(DataRegularSeason20242025!$AB$3:$AB$1315,DataRegularSeason20242025!$B$3:$B$1315, "&lt;=" &amp; FD$1, DataRegularSeason20242025!$E$3:$E$1315, $A13)</f>
        <v>51</v>
      </c>
      <c r="FE13">
        <f>SUMIFS(DataRegularSeason20242025!$AA$3:$AA$1315,DataRegularSeason20242025!$B$3:$B$1315, "&lt;=" &amp; FE$1, DataRegularSeason20242025!$D$3:$D$1315, $A13)+SUMIFS(DataRegularSeason20242025!$AB$3:$AB$1315,DataRegularSeason20242025!$B$3:$B$1315, "&lt;=" &amp; FE$1, DataRegularSeason20242025!$E$3:$E$1315, $A13)</f>
        <v>51</v>
      </c>
      <c r="FF13">
        <f>SUMIFS(DataRegularSeason20242025!$AA$3:$AA$1315,DataRegularSeason20242025!$B$3:$B$1315, "&lt;=" &amp; FF$1, DataRegularSeason20242025!$D$3:$D$1315, $A13)+SUMIFS(DataRegularSeason20242025!$AB$3:$AB$1315,DataRegularSeason20242025!$B$3:$B$1315, "&lt;=" &amp; FF$1, DataRegularSeason20242025!$E$3:$E$1315, $A13)</f>
        <v>51</v>
      </c>
      <c r="FG13">
        <f>SUMIFS(DataRegularSeason20242025!$AA$3:$AA$1315,DataRegularSeason20242025!$B$3:$B$1315, "&lt;=" &amp; FG$1, DataRegularSeason20242025!$D$3:$D$1315, $A13)+SUMIFS(DataRegularSeason20242025!$AB$3:$AB$1315,DataRegularSeason20242025!$B$3:$B$1315, "&lt;=" &amp; FG$1, DataRegularSeason20242025!$E$3:$E$1315, $A13)</f>
        <v>51</v>
      </c>
      <c r="FH13">
        <f>SUMIFS(DataRegularSeason20242025!$AA$3:$AA$1315,DataRegularSeason20242025!$B$3:$B$1315, "&lt;=" &amp; FH$1, DataRegularSeason20242025!$D$3:$D$1315, $A13)+SUMIFS(DataRegularSeason20242025!$AB$3:$AB$1315,DataRegularSeason20242025!$B$3:$B$1315, "&lt;=" &amp; FH$1, DataRegularSeason20242025!$E$3:$E$1315, $A13)</f>
        <v>51</v>
      </c>
      <c r="FI13">
        <f>SUMIFS(DataRegularSeason20242025!$AA$3:$AA$1315,DataRegularSeason20242025!$B$3:$B$1315, "&lt;=" &amp; FI$1, DataRegularSeason20242025!$D$3:$D$1315, $A13)+SUMIFS(DataRegularSeason20242025!$AB$3:$AB$1315,DataRegularSeason20242025!$B$3:$B$1315, "&lt;=" &amp; FI$1, DataRegularSeason20242025!$E$3:$E$1315, $A13)</f>
        <v>51</v>
      </c>
      <c r="FJ13">
        <f>SUMIFS(DataRegularSeason20242025!$AA$3:$AA$1315,DataRegularSeason20242025!$B$3:$B$1315, "&lt;=" &amp; FJ$1, DataRegularSeason20242025!$D$3:$D$1315, $A13)+SUMIFS(DataRegularSeason20242025!$AB$3:$AB$1315,DataRegularSeason20242025!$B$3:$B$1315, "&lt;=" &amp; FJ$1, DataRegularSeason20242025!$E$3:$E$1315, $A13)</f>
        <v>51</v>
      </c>
      <c r="FK13">
        <f>SUMIFS(DataRegularSeason20242025!$AA$3:$AA$1315,DataRegularSeason20242025!$B$3:$B$1315, "&lt;=" &amp; FK$1, DataRegularSeason20242025!$D$3:$D$1315, $A13)+SUMIFS(DataRegularSeason20242025!$AB$3:$AB$1315,DataRegularSeason20242025!$B$3:$B$1315, "&lt;=" &amp; FK$1, DataRegularSeason20242025!$E$3:$E$1315, $A13)</f>
        <v>51</v>
      </c>
      <c r="FL13">
        <f>SUMIFS(DataRegularSeason20242025!$AA$3:$AA$1315,DataRegularSeason20242025!$B$3:$B$1315, "&lt;=" &amp; FL$1, DataRegularSeason20242025!$D$3:$D$1315, $A13)+SUMIFS(DataRegularSeason20242025!$AB$3:$AB$1315,DataRegularSeason20242025!$B$3:$B$1315, "&lt;=" &amp; FL$1, DataRegularSeason20242025!$E$3:$E$1315, $A13)</f>
        <v>51</v>
      </c>
      <c r="FM13">
        <f>SUMIFS(DataRegularSeason20242025!$AA$3:$AA$1315,DataRegularSeason20242025!$B$3:$B$1315, "&lt;=" &amp; FM$1, DataRegularSeason20242025!$D$3:$D$1315, $A13)+SUMIFS(DataRegularSeason20242025!$AB$3:$AB$1315,DataRegularSeason20242025!$B$3:$B$1315, "&lt;=" &amp; FM$1, DataRegularSeason20242025!$E$3:$E$1315, $A13)</f>
        <v>51</v>
      </c>
      <c r="FN13">
        <f>SUMIFS(DataRegularSeason20242025!$AA$3:$AA$1315,DataRegularSeason20242025!$B$3:$B$1315, "&lt;=" &amp; FN$1, DataRegularSeason20242025!$D$3:$D$1315, $A13)+SUMIFS(DataRegularSeason20242025!$AB$3:$AB$1315,DataRegularSeason20242025!$B$3:$B$1315, "&lt;=" &amp; FN$1, DataRegularSeason20242025!$E$3:$E$1315, $A13)</f>
        <v>51</v>
      </c>
      <c r="FO13">
        <f>SUMIFS(DataRegularSeason20242025!$AA$3:$AA$1315,DataRegularSeason20242025!$B$3:$B$1315, "&lt;=" &amp; FO$1, DataRegularSeason20242025!$D$3:$D$1315, $A13)+SUMIFS(DataRegularSeason20242025!$AB$3:$AB$1315,DataRegularSeason20242025!$B$3:$B$1315, "&lt;=" &amp; FO$1, DataRegularSeason20242025!$E$3:$E$1315, $A13)</f>
        <v>51</v>
      </c>
      <c r="FP13">
        <f>SUMIFS(DataRegularSeason20242025!$AA$3:$AA$1315,DataRegularSeason20242025!$B$3:$B$1315, "&lt;=" &amp; FP$1, DataRegularSeason20242025!$D$3:$D$1315, $A13)+SUMIFS(DataRegularSeason20242025!$AB$3:$AB$1315,DataRegularSeason20242025!$B$3:$B$1315, "&lt;=" &amp; FP$1, DataRegularSeason20242025!$E$3:$E$1315, $A13)</f>
        <v>51</v>
      </c>
      <c r="FQ13">
        <f>SUMIFS(DataRegularSeason20242025!$AA$3:$AA$1315,DataRegularSeason20242025!$B$3:$B$1315, "&lt;=" &amp; FQ$1, DataRegularSeason20242025!$D$3:$D$1315, $A13)+SUMIFS(DataRegularSeason20242025!$AB$3:$AB$1315,DataRegularSeason20242025!$B$3:$B$1315, "&lt;=" &amp; FQ$1, DataRegularSeason20242025!$E$3:$E$1315, $A13)</f>
        <v>51</v>
      </c>
      <c r="FR13">
        <f>SUMIFS(DataRegularSeason20242025!$AA$3:$AA$1315,DataRegularSeason20242025!$B$3:$B$1315, "&lt;=" &amp; FR$1, DataRegularSeason20242025!$D$3:$D$1315, $A13)+SUMIFS(DataRegularSeason20242025!$AB$3:$AB$1315,DataRegularSeason20242025!$B$3:$B$1315, "&lt;=" &amp; FR$1, DataRegularSeason20242025!$E$3:$E$1315, $A13)</f>
        <v>51</v>
      </c>
      <c r="FS13">
        <f>SUMIFS(DataRegularSeason20242025!$AA$3:$AA$1315,DataRegularSeason20242025!$B$3:$B$1315, "&lt;=" &amp; FS$1, DataRegularSeason20242025!$D$3:$D$1315, $A13)+SUMIFS(DataRegularSeason20242025!$AB$3:$AB$1315,DataRegularSeason20242025!$B$3:$B$1315, "&lt;=" &amp; FS$1, DataRegularSeason20242025!$E$3:$E$1315, $A13)</f>
        <v>51</v>
      </c>
      <c r="FT13">
        <f>SUMIFS(DataRegularSeason20242025!$AA$3:$AA$1315,DataRegularSeason20242025!$B$3:$B$1315, "&lt;=" &amp; FT$1, DataRegularSeason20242025!$D$3:$D$1315, $A13)+SUMIFS(DataRegularSeason20242025!$AB$3:$AB$1315,DataRegularSeason20242025!$B$3:$B$1315, "&lt;=" &amp; FT$1, DataRegularSeason20242025!$E$3:$E$1315, $A13)</f>
        <v>51</v>
      </c>
      <c r="FU13">
        <f>SUMIFS(DataRegularSeason20242025!$AA$3:$AA$1315,DataRegularSeason20242025!$B$3:$B$1315, "&lt;=" &amp; FU$1, DataRegularSeason20242025!$D$3:$D$1315, $A13)+SUMIFS(DataRegularSeason20242025!$AB$3:$AB$1315,DataRegularSeason20242025!$B$3:$B$1315, "&lt;=" &amp; FU$1, DataRegularSeason20242025!$E$3:$E$1315, $A13)</f>
        <v>51</v>
      </c>
      <c r="FV13">
        <f>SUMIFS(DataRegularSeason20242025!$AA$3:$AA$1315,DataRegularSeason20242025!$B$3:$B$1315, "&lt;=" &amp; FV$1, DataRegularSeason20242025!$D$3:$D$1315, $A13)+SUMIFS(DataRegularSeason20242025!$AB$3:$AB$1315,DataRegularSeason20242025!$B$3:$B$1315, "&lt;=" &amp; FV$1, DataRegularSeason20242025!$E$3:$E$1315, $A13)</f>
        <v>51</v>
      </c>
      <c r="FW13">
        <f>SUMIFS(DataRegularSeason20242025!$AA$3:$AA$1315,DataRegularSeason20242025!$B$3:$B$1315, "&lt;=" &amp; FW$1, DataRegularSeason20242025!$D$3:$D$1315, $A13)+SUMIFS(DataRegularSeason20242025!$AB$3:$AB$1315,DataRegularSeason20242025!$B$3:$B$1315, "&lt;=" &amp; FW$1, DataRegularSeason20242025!$E$3:$E$1315, $A13)</f>
        <v>51</v>
      </c>
      <c r="FX13">
        <f>SUMIFS(DataRegularSeason20242025!$AA$3:$AA$1315,DataRegularSeason20242025!$B$3:$B$1315, "&lt;=" &amp; FX$1, DataRegularSeason20242025!$D$3:$D$1315, $A13)+SUMIFS(DataRegularSeason20242025!$AB$3:$AB$1315,DataRegularSeason20242025!$B$3:$B$1315, "&lt;=" &amp; FX$1, DataRegularSeason20242025!$E$3:$E$1315, $A13)</f>
        <v>51</v>
      </c>
      <c r="FY13">
        <f>SUMIFS(DataRegularSeason20242025!$AA$3:$AA$1315,DataRegularSeason20242025!$B$3:$B$1315, "&lt;=" &amp; FY$1, DataRegularSeason20242025!$D$3:$D$1315, $A13)+SUMIFS(DataRegularSeason20242025!$AB$3:$AB$1315,DataRegularSeason20242025!$B$3:$B$1315, "&lt;=" &amp; FY$1, DataRegularSeason20242025!$E$3:$E$1315, $A13)</f>
        <v>51</v>
      </c>
      <c r="FZ13">
        <f>SUMIFS(DataRegularSeason20242025!$AA$3:$AA$1315,DataRegularSeason20242025!$B$3:$B$1315, "&lt;=" &amp; FZ$1, DataRegularSeason20242025!$D$3:$D$1315, $A13)+SUMIFS(DataRegularSeason20242025!$AB$3:$AB$1315,DataRegularSeason20242025!$B$3:$B$1315, "&lt;=" &amp; FZ$1, DataRegularSeason20242025!$E$3:$E$1315, $A13)</f>
        <v>51</v>
      </c>
      <c r="GA13">
        <f>SUMIFS(DataRegularSeason20242025!$AA$3:$AA$1315,DataRegularSeason20242025!$B$3:$B$1315, "&lt;=" &amp; GA$1, DataRegularSeason20242025!$D$3:$D$1315, $A13)+SUMIFS(DataRegularSeason20242025!$AB$3:$AB$1315,DataRegularSeason20242025!$B$3:$B$1315, "&lt;=" &amp; GA$1, DataRegularSeason20242025!$E$3:$E$1315, $A13)</f>
        <v>51</v>
      </c>
      <c r="GB13">
        <f>SUMIFS(DataRegularSeason20242025!$AA$3:$AA$1315,DataRegularSeason20242025!$B$3:$B$1315, "&lt;=" &amp; GB$1, DataRegularSeason20242025!$D$3:$D$1315, $A13)+SUMIFS(DataRegularSeason20242025!$AB$3:$AB$1315,DataRegularSeason20242025!$B$3:$B$1315, "&lt;=" &amp; GB$1, DataRegularSeason20242025!$E$3:$E$1315, $A13)</f>
        <v>51</v>
      </c>
      <c r="GC13">
        <f>SUMIFS(DataRegularSeason20242025!$AA$3:$AA$1315,DataRegularSeason20242025!$B$3:$B$1315, "&lt;=" &amp; GC$1, DataRegularSeason20242025!$D$3:$D$1315, $A13)+SUMIFS(DataRegularSeason20242025!$AB$3:$AB$1315,DataRegularSeason20242025!$B$3:$B$1315, "&lt;=" &amp; GC$1, DataRegularSeason20242025!$E$3:$E$1315, $A13)</f>
        <v>51</v>
      </c>
      <c r="GD13">
        <f>SUMIFS(DataRegularSeason20242025!$AA$3:$AA$1315,DataRegularSeason20242025!$B$3:$B$1315, "&lt;=" &amp; GD$1, DataRegularSeason20242025!$D$3:$D$1315, $A13)+SUMIFS(DataRegularSeason20242025!$AB$3:$AB$1315,DataRegularSeason20242025!$B$3:$B$1315, "&lt;=" &amp; GD$1, DataRegularSeason20242025!$E$3:$E$1315, $A13)</f>
        <v>51</v>
      </c>
      <c r="GE13">
        <f>SUMIFS(DataRegularSeason20242025!$AA$3:$AA$1315,DataRegularSeason20242025!$B$3:$B$1315, "&lt;=" &amp; GE$1, DataRegularSeason20242025!$D$3:$D$1315, $A13)+SUMIFS(DataRegularSeason20242025!$AB$3:$AB$1315,DataRegularSeason20242025!$B$3:$B$1315, "&lt;=" &amp; GE$1, DataRegularSeason20242025!$E$3:$E$1315, $A13)</f>
        <v>51</v>
      </c>
      <c r="GF13">
        <f>SUMIFS(DataRegularSeason20242025!$AA$3:$AA$1315,DataRegularSeason20242025!$B$3:$B$1315, "&lt;=" &amp; GF$1, DataRegularSeason20242025!$D$3:$D$1315, $A13)+SUMIFS(DataRegularSeason20242025!$AB$3:$AB$1315,DataRegularSeason20242025!$B$3:$B$1315, "&lt;=" &amp; GF$1, DataRegularSeason20242025!$E$3:$E$1315, $A13)</f>
        <v>51</v>
      </c>
      <c r="GG13">
        <f>SUMIFS(DataRegularSeason20242025!$AA$3:$AA$1315,DataRegularSeason20242025!$B$3:$B$1315, "&lt;=" &amp; GG$1, DataRegularSeason20242025!$D$3:$D$1315, $A13)+SUMIFS(DataRegularSeason20242025!$AB$3:$AB$1315,DataRegularSeason20242025!$B$3:$B$1315, "&lt;=" &amp; GG$1, DataRegularSeason20242025!$E$3:$E$1315, $A13)</f>
        <v>51</v>
      </c>
      <c r="GH13">
        <f>SUMIFS(DataRegularSeason20242025!$AA$3:$AA$1315,DataRegularSeason20242025!$B$3:$B$1315, "&lt;=" &amp; GH$1, DataRegularSeason20242025!$D$3:$D$1315, $A13)+SUMIFS(DataRegularSeason20242025!$AB$3:$AB$1315,DataRegularSeason20242025!$B$3:$B$1315, "&lt;=" &amp; GH$1, DataRegularSeason20242025!$E$3:$E$1315, $A13)</f>
        <v>51</v>
      </c>
      <c r="GI13">
        <f>SUMIFS(DataRegularSeason20242025!$AA$3:$AA$1315,DataRegularSeason20242025!$B$3:$B$1315, "&lt;=" &amp; GI$1, DataRegularSeason20242025!$D$3:$D$1315, $A13)+SUMIFS(DataRegularSeason20242025!$AB$3:$AB$1315,DataRegularSeason20242025!$B$3:$B$1315, "&lt;=" &amp; GI$1, DataRegularSeason20242025!$E$3:$E$1315, $A13)</f>
        <v>51</v>
      </c>
      <c r="GJ13">
        <f>SUMIFS(DataRegularSeason20242025!$AA$3:$AA$1315,DataRegularSeason20242025!$B$3:$B$1315, "&lt;=" &amp; GJ$1, DataRegularSeason20242025!$D$3:$D$1315, $A13)+SUMIFS(DataRegularSeason20242025!$AB$3:$AB$1315,DataRegularSeason20242025!$B$3:$B$1315, "&lt;=" &amp; GJ$1, DataRegularSeason20242025!$E$3:$E$1315, $A13)</f>
        <v>51</v>
      </c>
      <c r="GK13">
        <f>SUMIFS(DataRegularSeason20242025!$AA$3:$AA$1315,DataRegularSeason20242025!$B$3:$B$1315, "&lt;=" &amp; GK$1, DataRegularSeason20242025!$D$3:$D$1315, $A13)+SUMIFS(DataRegularSeason20242025!$AB$3:$AB$1315,DataRegularSeason20242025!$B$3:$B$1315, "&lt;=" &amp; GK$1, DataRegularSeason20242025!$E$3:$E$1315, $A13)</f>
        <v>51</v>
      </c>
      <c r="GL13">
        <f>SUMIFS(DataRegularSeason20242025!$AA$3:$AA$1315,DataRegularSeason20242025!$B$3:$B$1315, "&lt;=" &amp; GL$1, DataRegularSeason20242025!$D$3:$D$1315, $A13)+SUMIFS(DataRegularSeason20242025!$AB$3:$AB$1315,DataRegularSeason20242025!$B$3:$B$1315, "&lt;=" &amp; GL$1, DataRegularSeason20242025!$E$3:$E$1315, $A13)</f>
        <v>51</v>
      </c>
      <c r="GM13">
        <f>SUMIFS(DataRegularSeason20242025!$AA$3:$AA$1315,DataRegularSeason20242025!$B$3:$B$1315, "&lt;=" &amp; GM$1, DataRegularSeason20242025!$D$3:$D$1315, $A13)+SUMIFS(DataRegularSeason20242025!$AB$3:$AB$1315,DataRegularSeason20242025!$B$3:$B$1315, "&lt;=" &amp; GM$1, DataRegularSeason20242025!$E$3:$E$1315, $A13)</f>
        <v>51</v>
      </c>
      <c r="GN13">
        <f>SUMIFS(DataRegularSeason20242025!$AA$3:$AA$1315,DataRegularSeason20242025!$B$3:$B$1315, "&lt;=" &amp; GN$1, DataRegularSeason20242025!$D$3:$D$1315, $A13)+SUMIFS(DataRegularSeason20242025!$AB$3:$AB$1315,DataRegularSeason20242025!$B$3:$B$1315, "&lt;=" &amp; GN$1, DataRegularSeason20242025!$E$3:$E$1315, $A13)</f>
        <v>51</v>
      </c>
      <c r="GO13">
        <f>SUMIFS(DataRegularSeason20242025!$AA$3:$AA$1315,DataRegularSeason20242025!$B$3:$B$1315, "&lt;=" &amp; GO$1, DataRegularSeason20242025!$D$3:$D$1315, $A13)+SUMIFS(DataRegularSeason20242025!$AB$3:$AB$1315,DataRegularSeason20242025!$B$3:$B$1315, "&lt;=" &amp; GO$1, DataRegularSeason20242025!$E$3:$E$1315, $A13)</f>
        <v>51</v>
      </c>
      <c r="GP13">
        <f>SUMIFS(DataRegularSeason20242025!$AA$3:$AA$1315,DataRegularSeason20242025!$B$3:$B$1315, "&lt;=" &amp; GP$1, DataRegularSeason20242025!$D$3:$D$1315, $A13)+SUMIFS(DataRegularSeason20242025!$AB$3:$AB$1315,DataRegularSeason20242025!$B$3:$B$1315, "&lt;=" &amp; GP$1, DataRegularSeason20242025!$E$3:$E$1315, $A13)</f>
        <v>51</v>
      </c>
      <c r="GQ13">
        <f>SUMIFS(DataRegularSeason20242025!$AA$3:$AA$1315,DataRegularSeason20242025!$B$3:$B$1315, "&lt;=" &amp; GQ$1, DataRegularSeason20242025!$D$3:$D$1315, $A13)+SUMIFS(DataRegularSeason20242025!$AB$3:$AB$1315,DataRegularSeason20242025!$B$3:$B$1315, "&lt;=" &amp; GQ$1, DataRegularSeason20242025!$E$3:$E$1315, $A13)</f>
        <v>51</v>
      </c>
      <c r="GR13">
        <f>SUMIFS(DataRegularSeason20242025!$AA$3:$AA$1315,DataRegularSeason20242025!$B$3:$B$1315, "&lt;=" &amp; GR$1, DataRegularSeason20242025!$D$3:$D$1315, $A13)+SUMIFS(DataRegularSeason20242025!$AB$3:$AB$1315,DataRegularSeason20242025!$B$3:$B$1315, "&lt;=" &amp; GR$1, DataRegularSeason20242025!$E$3:$E$1315, $A13)</f>
        <v>51</v>
      </c>
      <c r="GS13">
        <f>SUMIFS(DataRegularSeason20242025!$AA$3:$AA$1315,DataRegularSeason20242025!$B$3:$B$1315, "&lt;=" &amp; GS$1, DataRegularSeason20242025!$D$3:$D$1315, $A13)+SUMIFS(DataRegularSeason20242025!$AB$3:$AB$1315,DataRegularSeason20242025!$B$3:$B$1315, "&lt;=" &amp; GS$1, DataRegularSeason20242025!$E$3:$E$1315, $A13)</f>
        <v>51</v>
      </c>
      <c r="GT13">
        <f>SUMIFS(DataRegularSeason20242025!$AA$3:$AA$1315,DataRegularSeason20242025!$B$3:$B$1315, "&lt;=" &amp; GT$1, DataRegularSeason20242025!$D$3:$D$1315, $A13)+SUMIFS(DataRegularSeason20242025!$AB$3:$AB$1315,DataRegularSeason20242025!$B$3:$B$1315, "&lt;=" &amp; GT$1, DataRegularSeason20242025!$E$3:$E$1315, $A13)</f>
        <v>51</v>
      </c>
      <c r="GU13">
        <f>SUMIFS(DataRegularSeason20242025!$AA$3:$AA$1315,DataRegularSeason20242025!$B$3:$B$1315, "&lt;=" &amp; GU$1, DataRegularSeason20242025!$D$3:$D$1315, $A13)+SUMIFS(DataRegularSeason20242025!$AB$3:$AB$1315,DataRegularSeason20242025!$B$3:$B$1315, "&lt;=" &amp; GU$1, DataRegularSeason20242025!$E$3:$E$1315, $A13)</f>
        <v>51</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33</v>
      </c>
      <c r="CE14">
        <f>SUMIFS(DataRegularSeason20242025!$AA$3:$AA$1315,DataRegularSeason20242025!$B$3:$B$1315, "&lt;=" &amp; CE$1, DataRegularSeason20242025!$D$3:$D$1315, $A14)+SUMIFS(DataRegularSeason20242025!$AB$3:$AB$1315,DataRegularSeason20242025!$B$3:$B$1315, "&lt;=" &amp; CE$1, DataRegularSeason20242025!$E$3:$E$1315, $A14)</f>
        <v>33</v>
      </c>
      <c r="CF14">
        <f>SUMIFS(DataRegularSeason20242025!$AA$3:$AA$1315,DataRegularSeason20242025!$B$3:$B$1315, "&lt;=" &amp; CF$1, DataRegularSeason20242025!$D$3:$D$1315, $A14)+SUMIFS(DataRegularSeason20242025!$AB$3:$AB$1315,DataRegularSeason20242025!$B$3:$B$1315, "&lt;=" &amp; CF$1, DataRegularSeason20242025!$E$3:$E$1315, $A14)</f>
        <v>33</v>
      </c>
      <c r="CG14">
        <f>SUMIFS(DataRegularSeason20242025!$AA$3:$AA$1315,DataRegularSeason20242025!$B$3:$B$1315, "&lt;=" &amp; CG$1, DataRegularSeason20242025!$D$3:$D$1315, $A14)+SUMIFS(DataRegularSeason20242025!$AB$3:$AB$1315,DataRegularSeason20242025!$B$3:$B$1315, "&lt;=" &amp; CG$1, DataRegularSeason20242025!$E$3:$E$1315, $A14)</f>
        <v>33</v>
      </c>
      <c r="CH14">
        <f>SUMIFS(DataRegularSeason20242025!$AA$3:$AA$1315,DataRegularSeason20242025!$B$3:$B$1315, "&lt;=" &amp; CH$1, DataRegularSeason20242025!$D$3:$D$1315, $A14)+SUMIFS(DataRegularSeason20242025!$AB$3:$AB$1315,DataRegularSeason20242025!$B$3:$B$1315, "&lt;=" &amp; CH$1, DataRegularSeason20242025!$E$3:$E$1315, $A14)</f>
        <v>33</v>
      </c>
      <c r="CI14">
        <f>SUMIFS(DataRegularSeason20242025!$AA$3:$AA$1315,DataRegularSeason20242025!$B$3:$B$1315, "&lt;=" &amp; CI$1, DataRegularSeason20242025!$D$3:$D$1315, $A14)+SUMIFS(DataRegularSeason20242025!$AB$3:$AB$1315,DataRegularSeason20242025!$B$3:$B$1315, "&lt;=" &amp; CI$1, DataRegularSeason20242025!$E$3:$E$1315, $A14)</f>
        <v>33</v>
      </c>
      <c r="CJ14">
        <f>SUMIFS(DataRegularSeason20242025!$AA$3:$AA$1315,DataRegularSeason20242025!$B$3:$B$1315, "&lt;=" &amp; CJ$1, DataRegularSeason20242025!$D$3:$D$1315, $A14)+SUMIFS(DataRegularSeason20242025!$AB$3:$AB$1315,DataRegularSeason20242025!$B$3:$B$1315, "&lt;=" &amp; CJ$1, DataRegularSeason20242025!$E$3:$E$1315, $A14)</f>
        <v>33</v>
      </c>
      <c r="CK14">
        <f>SUMIFS(DataRegularSeason20242025!$AA$3:$AA$1315,DataRegularSeason20242025!$B$3:$B$1315, "&lt;=" &amp; CK$1, DataRegularSeason20242025!$D$3:$D$1315, $A14)+SUMIFS(DataRegularSeason20242025!$AB$3:$AB$1315,DataRegularSeason20242025!$B$3:$B$1315, "&lt;=" &amp; CK$1, DataRegularSeason20242025!$E$3:$E$1315, $A14)</f>
        <v>33</v>
      </c>
      <c r="CL14">
        <f>SUMIFS(DataRegularSeason20242025!$AA$3:$AA$1315,DataRegularSeason20242025!$B$3:$B$1315, "&lt;=" &amp; CL$1, DataRegularSeason20242025!$D$3:$D$1315, $A14)+SUMIFS(DataRegularSeason20242025!$AB$3:$AB$1315,DataRegularSeason20242025!$B$3:$B$1315, "&lt;=" &amp; CL$1, DataRegularSeason20242025!$E$3:$E$1315, $A14)</f>
        <v>33</v>
      </c>
      <c r="CM14">
        <f>SUMIFS(DataRegularSeason20242025!$AA$3:$AA$1315,DataRegularSeason20242025!$B$3:$B$1315, "&lt;=" &amp; CM$1, DataRegularSeason20242025!$D$3:$D$1315, $A14)+SUMIFS(DataRegularSeason20242025!$AB$3:$AB$1315,DataRegularSeason20242025!$B$3:$B$1315, "&lt;=" &amp; CM$1, DataRegularSeason20242025!$E$3:$E$1315, $A14)</f>
        <v>33</v>
      </c>
      <c r="CN14">
        <f>SUMIFS(DataRegularSeason20242025!$AA$3:$AA$1315,DataRegularSeason20242025!$B$3:$B$1315, "&lt;=" &amp; CN$1, DataRegularSeason20242025!$D$3:$D$1315, $A14)+SUMIFS(DataRegularSeason20242025!$AB$3:$AB$1315,DataRegularSeason20242025!$B$3:$B$1315, "&lt;=" &amp; CN$1, DataRegularSeason20242025!$E$3:$E$1315, $A14)</f>
        <v>33</v>
      </c>
      <c r="CO14">
        <f>SUMIFS(DataRegularSeason20242025!$AA$3:$AA$1315,DataRegularSeason20242025!$B$3:$B$1315, "&lt;=" &amp; CO$1, DataRegularSeason20242025!$D$3:$D$1315, $A14)+SUMIFS(DataRegularSeason20242025!$AB$3:$AB$1315,DataRegularSeason20242025!$B$3:$B$1315, "&lt;=" &amp; CO$1, DataRegularSeason20242025!$E$3:$E$1315, $A14)</f>
        <v>33</v>
      </c>
      <c r="CP14">
        <f>SUMIFS(DataRegularSeason20242025!$AA$3:$AA$1315,DataRegularSeason20242025!$B$3:$B$1315, "&lt;=" &amp; CP$1, DataRegularSeason20242025!$D$3:$D$1315, $A14)+SUMIFS(DataRegularSeason20242025!$AB$3:$AB$1315,DataRegularSeason20242025!$B$3:$B$1315, "&lt;=" &amp; CP$1, DataRegularSeason20242025!$E$3:$E$1315, $A14)</f>
        <v>33</v>
      </c>
      <c r="CQ14">
        <f>SUMIFS(DataRegularSeason20242025!$AA$3:$AA$1315,DataRegularSeason20242025!$B$3:$B$1315, "&lt;=" &amp; CQ$1, DataRegularSeason20242025!$D$3:$D$1315, $A14)+SUMIFS(DataRegularSeason20242025!$AB$3:$AB$1315,DataRegularSeason20242025!$B$3:$B$1315, "&lt;=" &amp; CQ$1, DataRegularSeason20242025!$E$3:$E$1315, $A14)</f>
        <v>35</v>
      </c>
      <c r="CR14">
        <f>SUMIFS(DataRegularSeason20242025!$AA$3:$AA$1315,DataRegularSeason20242025!$B$3:$B$1315, "&lt;=" &amp; CR$1, DataRegularSeason20242025!$D$3:$D$1315, $A14)+SUMIFS(DataRegularSeason20242025!$AB$3:$AB$1315,DataRegularSeason20242025!$B$3:$B$1315, "&lt;=" &amp; CR$1, DataRegularSeason20242025!$E$3:$E$1315, $A14)</f>
        <v>35</v>
      </c>
      <c r="CS14">
        <f>SUMIFS(DataRegularSeason20242025!$AA$3:$AA$1315,DataRegularSeason20242025!$B$3:$B$1315, "&lt;=" &amp; CS$1, DataRegularSeason20242025!$D$3:$D$1315, $A14)+SUMIFS(DataRegularSeason20242025!$AB$3:$AB$1315,DataRegularSeason20242025!$B$3:$B$1315, "&lt;=" &amp; CS$1, DataRegularSeason20242025!$E$3:$E$1315, $A14)</f>
        <v>35</v>
      </c>
      <c r="CT14">
        <f>SUMIFS(DataRegularSeason20242025!$AA$3:$AA$1315,DataRegularSeason20242025!$B$3:$B$1315, "&lt;=" &amp; CT$1, DataRegularSeason20242025!$D$3:$D$1315, $A14)+SUMIFS(DataRegularSeason20242025!$AB$3:$AB$1315,DataRegularSeason20242025!$B$3:$B$1315, "&lt;=" &amp; CT$1, DataRegularSeason20242025!$E$3:$E$1315, $A14)</f>
        <v>37</v>
      </c>
      <c r="CU14">
        <f>SUMIFS(DataRegularSeason20242025!$AA$3:$AA$1315,DataRegularSeason20242025!$B$3:$B$1315, "&lt;=" &amp; CU$1, DataRegularSeason20242025!$D$3:$D$1315, $A14)+SUMIFS(DataRegularSeason20242025!$AB$3:$AB$1315,DataRegularSeason20242025!$B$3:$B$1315, "&lt;=" &amp; CU$1, DataRegularSeason20242025!$E$3:$E$1315, $A14)</f>
        <v>37</v>
      </c>
      <c r="CV14">
        <f>SUMIFS(DataRegularSeason20242025!$AA$3:$AA$1315,DataRegularSeason20242025!$B$3:$B$1315, "&lt;=" &amp; CV$1, DataRegularSeason20242025!$D$3:$D$1315, $A14)+SUMIFS(DataRegularSeason20242025!$AB$3:$AB$1315,DataRegularSeason20242025!$B$3:$B$1315, "&lt;=" &amp; CV$1, DataRegularSeason20242025!$E$3:$E$1315, $A14)</f>
        <v>38</v>
      </c>
      <c r="CW14">
        <f>SUMIFS(DataRegularSeason20242025!$AA$3:$AA$1315,DataRegularSeason20242025!$B$3:$B$1315, "&lt;=" &amp; CW$1, DataRegularSeason20242025!$D$3:$D$1315, $A14)+SUMIFS(DataRegularSeason20242025!$AB$3:$AB$1315,DataRegularSeason20242025!$B$3:$B$1315, "&lt;=" &amp; CW$1, DataRegularSeason20242025!$E$3:$E$1315, $A14)</f>
        <v>38</v>
      </c>
      <c r="CX14">
        <f>SUMIFS(DataRegularSeason20242025!$AA$3:$AA$1315,DataRegularSeason20242025!$B$3:$B$1315, "&lt;=" &amp; CX$1, DataRegularSeason20242025!$D$3:$D$1315, $A14)+SUMIFS(DataRegularSeason20242025!$AB$3:$AB$1315,DataRegularSeason20242025!$B$3:$B$1315, "&lt;=" &amp; CX$1, DataRegularSeason20242025!$E$3:$E$1315, $A14)</f>
        <v>40</v>
      </c>
      <c r="CY14">
        <f>SUMIFS(DataRegularSeason20242025!$AA$3:$AA$1315,DataRegularSeason20242025!$B$3:$B$1315, "&lt;=" &amp; CY$1, DataRegularSeason20242025!$D$3:$D$1315, $A14)+SUMIFS(DataRegularSeason20242025!$AB$3:$AB$1315,DataRegularSeason20242025!$B$3:$B$1315, "&lt;=" &amp; CY$1, DataRegularSeason20242025!$E$3:$E$1315, $A14)</f>
        <v>40</v>
      </c>
      <c r="CZ14">
        <f>SUMIFS(DataRegularSeason20242025!$AA$3:$AA$1315,DataRegularSeason20242025!$B$3:$B$1315, "&lt;=" &amp; CZ$1, DataRegularSeason20242025!$D$3:$D$1315, $A14)+SUMIFS(DataRegularSeason20242025!$AB$3:$AB$1315,DataRegularSeason20242025!$B$3:$B$1315, "&lt;=" &amp; CZ$1, DataRegularSeason20242025!$E$3:$E$1315, $A14)</f>
        <v>42</v>
      </c>
      <c r="DA14">
        <f>SUMIFS(DataRegularSeason20242025!$AA$3:$AA$1315,DataRegularSeason20242025!$B$3:$B$1315, "&lt;=" &amp; DA$1, DataRegularSeason20242025!$D$3:$D$1315, $A14)+SUMIFS(DataRegularSeason20242025!$AB$3:$AB$1315,DataRegularSeason20242025!$B$3:$B$1315, "&lt;=" &amp; DA$1, DataRegularSeason20242025!$E$3:$E$1315, $A14)</f>
        <v>42</v>
      </c>
      <c r="DB14">
        <f>SUMIFS(DataRegularSeason20242025!$AA$3:$AA$1315,DataRegularSeason20242025!$B$3:$B$1315, "&lt;=" &amp; DB$1, DataRegularSeason20242025!$D$3:$D$1315, $A14)+SUMIFS(DataRegularSeason20242025!$AB$3:$AB$1315,DataRegularSeason20242025!$B$3:$B$1315, "&lt;=" &amp; DB$1, DataRegularSeason20242025!$E$3:$E$1315, $A14)</f>
        <v>42</v>
      </c>
      <c r="DC14">
        <f>SUMIFS(DataRegularSeason20242025!$AA$3:$AA$1315,DataRegularSeason20242025!$B$3:$B$1315, "&lt;=" &amp; DC$1, DataRegularSeason20242025!$D$3:$D$1315, $A14)+SUMIFS(DataRegularSeason20242025!$AB$3:$AB$1315,DataRegularSeason20242025!$B$3:$B$1315, "&lt;=" &amp; DC$1, DataRegularSeason20242025!$E$3:$E$1315, $A14)</f>
        <v>43</v>
      </c>
      <c r="DD14">
        <f>SUMIFS(DataRegularSeason20242025!$AA$3:$AA$1315,DataRegularSeason20242025!$B$3:$B$1315, "&lt;=" &amp; DD$1, DataRegularSeason20242025!$D$3:$D$1315, $A14)+SUMIFS(DataRegularSeason20242025!$AB$3:$AB$1315,DataRegularSeason20242025!$B$3:$B$1315, "&lt;=" &amp; DD$1, DataRegularSeason20242025!$E$3:$E$1315, $A14)</f>
        <v>43</v>
      </c>
      <c r="DE14">
        <f>SUMIFS(DataRegularSeason20242025!$AA$3:$AA$1315,DataRegularSeason20242025!$B$3:$B$1315, "&lt;=" &amp; DE$1, DataRegularSeason20242025!$D$3:$D$1315, $A14)+SUMIFS(DataRegularSeason20242025!$AB$3:$AB$1315,DataRegularSeason20242025!$B$3:$B$1315, "&lt;=" &amp; DE$1, DataRegularSeason20242025!$E$3:$E$1315, $A14)</f>
        <v>45</v>
      </c>
      <c r="DF14">
        <f>SUMIFS(DataRegularSeason20242025!$AA$3:$AA$1315,DataRegularSeason20242025!$B$3:$B$1315, "&lt;=" &amp; DF$1, DataRegularSeason20242025!$D$3:$D$1315, $A14)+SUMIFS(DataRegularSeason20242025!$AB$3:$AB$1315,DataRegularSeason20242025!$B$3:$B$1315, "&lt;=" &amp; DF$1, DataRegularSeason20242025!$E$3:$E$1315, $A14)</f>
        <v>45</v>
      </c>
      <c r="DG14">
        <f>SUMIFS(DataRegularSeason20242025!$AA$3:$AA$1315,DataRegularSeason20242025!$B$3:$B$1315, "&lt;=" &amp; DG$1, DataRegularSeason20242025!$D$3:$D$1315, $A14)+SUMIFS(DataRegularSeason20242025!$AB$3:$AB$1315,DataRegularSeason20242025!$B$3:$B$1315, "&lt;=" &amp; DG$1, DataRegularSeason20242025!$E$3:$E$1315, $A14)</f>
        <v>47</v>
      </c>
      <c r="DH14">
        <f>SUMIFS(DataRegularSeason20242025!$AA$3:$AA$1315,DataRegularSeason20242025!$B$3:$B$1315, "&lt;=" &amp; DH$1, DataRegularSeason20242025!$D$3:$D$1315, $A14)+SUMIFS(DataRegularSeason20242025!$AB$3:$AB$1315,DataRegularSeason20242025!$B$3:$B$1315, "&lt;=" &amp; DH$1, DataRegularSeason20242025!$E$3:$E$1315, $A14)</f>
        <v>48</v>
      </c>
      <c r="DI14">
        <f>SUMIFS(DataRegularSeason20242025!$AA$3:$AA$1315,DataRegularSeason20242025!$B$3:$B$1315, "&lt;=" &amp; DI$1, DataRegularSeason20242025!$D$3:$D$1315, $A14)+SUMIFS(DataRegularSeason20242025!$AB$3:$AB$1315,DataRegularSeason20242025!$B$3:$B$1315, "&lt;=" &amp; DI$1, DataRegularSeason20242025!$E$3:$E$1315, $A14)</f>
        <v>48</v>
      </c>
      <c r="DJ14">
        <f>SUMIFS(DataRegularSeason20242025!$AA$3:$AA$1315,DataRegularSeason20242025!$B$3:$B$1315, "&lt;=" &amp; DJ$1, DataRegularSeason20242025!$D$3:$D$1315, $A14)+SUMIFS(DataRegularSeason20242025!$AB$3:$AB$1315,DataRegularSeason20242025!$B$3:$B$1315, "&lt;=" &amp; DJ$1, DataRegularSeason20242025!$E$3:$E$1315, $A14)</f>
        <v>50</v>
      </c>
      <c r="DK14">
        <f>SUMIFS(DataRegularSeason20242025!$AA$3:$AA$1315,DataRegularSeason20242025!$B$3:$B$1315, "&lt;=" &amp; DK$1, DataRegularSeason20242025!$D$3:$D$1315, $A14)+SUMIFS(DataRegularSeason20242025!$AB$3:$AB$1315,DataRegularSeason20242025!$B$3:$B$1315, "&lt;=" &amp; DK$1, DataRegularSeason20242025!$E$3:$E$1315, $A14)</f>
        <v>50</v>
      </c>
      <c r="DL14">
        <f>SUMIFS(DataRegularSeason20242025!$AA$3:$AA$1315,DataRegularSeason20242025!$B$3:$B$1315, "&lt;=" &amp; DL$1, DataRegularSeason20242025!$D$3:$D$1315, $A14)+SUMIFS(DataRegularSeason20242025!$AB$3:$AB$1315,DataRegularSeason20242025!$B$3:$B$1315, "&lt;=" &amp; DL$1, DataRegularSeason20242025!$E$3:$E$1315, $A14)</f>
        <v>50</v>
      </c>
      <c r="DM14">
        <f>SUMIFS(DataRegularSeason20242025!$AA$3:$AA$1315,DataRegularSeason20242025!$B$3:$B$1315, "&lt;=" &amp; DM$1, DataRegularSeason20242025!$D$3:$D$1315, $A14)+SUMIFS(DataRegularSeason20242025!$AB$3:$AB$1315,DataRegularSeason20242025!$B$3:$B$1315, "&lt;=" &amp; DM$1, DataRegularSeason20242025!$E$3:$E$1315, $A14)</f>
        <v>50</v>
      </c>
      <c r="DN14">
        <f>SUMIFS(DataRegularSeason20242025!$AA$3:$AA$1315,DataRegularSeason20242025!$B$3:$B$1315, "&lt;=" &amp; DN$1, DataRegularSeason20242025!$D$3:$D$1315, $A14)+SUMIFS(DataRegularSeason20242025!$AB$3:$AB$1315,DataRegularSeason20242025!$B$3:$B$1315, "&lt;=" &amp; DN$1, DataRegularSeason20242025!$E$3:$E$1315, $A14)</f>
        <v>50</v>
      </c>
      <c r="DO14">
        <f>SUMIFS(DataRegularSeason20242025!$AA$3:$AA$1315,DataRegularSeason20242025!$B$3:$B$1315, "&lt;=" &amp; DO$1, DataRegularSeason20242025!$D$3:$D$1315, $A14)+SUMIFS(DataRegularSeason20242025!$AB$3:$AB$1315,DataRegularSeason20242025!$B$3:$B$1315, "&lt;=" &amp; DO$1, DataRegularSeason20242025!$E$3:$E$1315, $A14)</f>
        <v>50</v>
      </c>
      <c r="DP14">
        <f>SUMIFS(DataRegularSeason20242025!$AA$3:$AA$1315,DataRegularSeason20242025!$B$3:$B$1315, "&lt;=" &amp; DP$1, DataRegularSeason20242025!$D$3:$D$1315, $A14)+SUMIFS(DataRegularSeason20242025!$AB$3:$AB$1315,DataRegularSeason20242025!$B$3:$B$1315, "&lt;=" &amp; DP$1, DataRegularSeason20242025!$E$3:$E$1315, $A14)</f>
        <v>50</v>
      </c>
      <c r="DQ14">
        <f>SUMIFS(DataRegularSeason20242025!$AA$3:$AA$1315,DataRegularSeason20242025!$B$3:$B$1315, "&lt;=" &amp; DQ$1, DataRegularSeason20242025!$D$3:$D$1315, $A14)+SUMIFS(DataRegularSeason20242025!$AB$3:$AB$1315,DataRegularSeason20242025!$B$3:$B$1315, "&lt;=" &amp; DQ$1, DataRegularSeason20242025!$E$3:$E$1315, $A14)</f>
        <v>50</v>
      </c>
      <c r="DR14">
        <f>SUMIFS(DataRegularSeason20242025!$AA$3:$AA$1315,DataRegularSeason20242025!$B$3:$B$1315, "&lt;=" &amp; DR$1, DataRegularSeason20242025!$D$3:$D$1315, $A14)+SUMIFS(DataRegularSeason20242025!$AB$3:$AB$1315,DataRegularSeason20242025!$B$3:$B$1315, "&lt;=" &amp; DR$1, DataRegularSeason20242025!$E$3:$E$1315, $A14)</f>
        <v>50</v>
      </c>
      <c r="DS14">
        <f>SUMIFS(DataRegularSeason20242025!$AA$3:$AA$1315,DataRegularSeason20242025!$B$3:$B$1315, "&lt;=" &amp; DS$1, DataRegularSeason20242025!$D$3:$D$1315, $A14)+SUMIFS(DataRegularSeason20242025!$AB$3:$AB$1315,DataRegularSeason20242025!$B$3:$B$1315, "&lt;=" &amp; DS$1, DataRegularSeason20242025!$E$3:$E$1315, $A14)</f>
        <v>50</v>
      </c>
      <c r="DT14">
        <f>SUMIFS(DataRegularSeason20242025!$AA$3:$AA$1315,DataRegularSeason20242025!$B$3:$B$1315, "&lt;=" &amp; DT$1, DataRegularSeason20242025!$D$3:$D$1315, $A14)+SUMIFS(DataRegularSeason20242025!$AB$3:$AB$1315,DataRegularSeason20242025!$B$3:$B$1315, "&lt;=" &amp; DT$1, DataRegularSeason20242025!$E$3:$E$1315, $A14)</f>
        <v>50</v>
      </c>
      <c r="DU14">
        <f>SUMIFS(DataRegularSeason20242025!$AA$3:$AA$1315,DataRegularSeason20242025!$B$3:$B$1315, "&lt;=" &amp; DU$1, DataRegularSeason20242025!$D$3:$D$1315, $A14)+SUMIFS(DataRegularSeason20242025!$AB$3:$AB$1315,DataRegularSeason20242025!$B$3:$B$1315, "&lt;=" &amp; DU$1, DataRegularSeason20242025!$E$3:$E$1315, $A14)</f>
        <v>50</v>
      </c>
      <c r="DV14">
        <f>SUMIFS(DataRegularSeason20242025!$AA$3:$AA$1315,DataRegularSeason20242025!$B$3:$B$1315, "&lt;=" &amp; DV$1, DataRegularSeason20242025!$D$3:$D$1315, $A14)+SUMIFS(DataRegularSeason20242025!$AB$3:$AB$1315,DataRegularSeason20242025!$B$3:$B$1315, "&lt;=" &amp; DV$1, DataRegularSeason20242025!$E$3:$E$1315, $A14)</f>
        <v>50</v>
      </c>
      <c r="DW14">
        <f>SUMIFS(DataRegularSeason20242025!$AA$3:$AA$1315,DataRegularSeason20242025!$B$3:$B$1315, "&lt;=" &amp; DW$1, DataRegularSeason20242025!$D$3:$D$1315, $A14)+SUMIFS(DataRegularSeason20242025!$AB$3:$AB$1315,DataRegularSeason20242025!$B$3:$B$1315, "&lt;=" &amp; DW$1, DataRegularSeason20242025!$E$3:$E$1315, $A14)</f>
        <v>50</v>
      </c>
      <c r="DX14">
        <f>SUMIFS(DataRegularSeason20242025!$AA$3:$AA$1315,DataRegularSeason20242025!$B$3:$B$1315, "&lt;=" &amp; DX$1, DataRegularSeason20242025!$D$3:$D$1315, $A14)+SUMIFS(DataRegularSeason20242025!$AB$3:$AB$1315,DataRegularSeason20242025!$B$3:$B$1315, "&lt;=" &amp; DX$1, DataRegularSeason20242025!$E$3:$E$1315, $A14)</f>
        <v>50</v>
      </c>
      <c r="DY14">
        <f>SUMIFS(DataRegularSeason20242025!$AA$3:$AA$1315,DataRegularSeason20242025!$B$3:$B$1315, "&lt;=" &amp; DY$1, DataRegularSeason20242025!$D$3:$D$1315, $A14)+SUMIFS(DataRegularSeason20242025!$AB$3:$AB$1315,DataRegularSeason20242025!$B$3:$B$1315, "&lt;=" &amp; DY$1, DataRegularSeason20242025!$E$3:$E$1315, $A14)</f>
        <v>50</v>
      </c>
      <c r="DZ14">
        <f>SUMIFS(DataRegularSeason20242025!$AA$3:$AA$1315,DataRegularSeason20242025!$B$3:$B$1315, "&lt;=" &amp; DZ$1, DataRegularSeason20242025!$D$3:$D$1315, $A14)+SUMIFS(DataRegularSeason20242025!$AB$3:$AB$1315,DataRegularSeason20242025!$B$3:$B$1315, "&lt;=" &amp; DZ$1, DataRegularSeason20242025!$E$3:$E$1315, $A14)</f>
        <v>50</v>
      </c>
      <c r="EA14">
        <f>SUMIFS(DataRegularSeason20242025!$AA$3:$AA$1315,DataRegularSeason20242025!$B$3:$B$1315, "&lt;=" &amp; EA$1, DataRegularSeason20242025!$D$3:$D$1315, $A14)+SUMIFS(DataRegularSeason20242025!$AB$3:$AB$1315,DataRegularSeason20242025!$B$3:$B$1315, "&lt;=" &amp; EA$1, DataRegularSeason20242025!$E$3:$E$1315, $A14)</f>
        <v>50</v>
      </c>
      <c r="EB14">
        <f>SUMIFS(DataRegularSeason20242025!$AA$3:$AA$1315,DataRegularSeason20242025!$B$3:$B$1315, "&lt;=" &amp; EB$1, DataRegularSeason20242025!$D$3:$D$1315, $A14)+SUMIFS(DataRegularSeason20242025!$AB$3:$AB$1315,DataRegularSeason20242025!$B$3:$B$1315, "&lt;=" &amp; EB$1, DataRegularSeason20242025!$E$3:$E$1315, $A14)</f>
        <v>50</v>
      </c>
      <c r="EC14">
        <f>SUMIFS(DataRegularSeason20242025!$AA$3:$AA$1315,DataRegularSeason20242025!$B$3:$B$1315, "&lt;=" &amp; EC$1, DataRegularSeason20242025!$D$3:$D$1315, $A14)+SUMIFS(DataRegularSeason20242025!$AB$3:$AB$1315,DataRegularSeason20242025!$B$3:$B$1315, "&lt;=" &amp; EC$1, DataRegularSeason20242025!$E$3:$E$1315, $A14)</f>
        <v>50</v>
      </c>
      <c r="ED14">
        <f>SUMIFS(DataRegularSeason20242025!$AA$3:$AA$1315,DataRegularSeason20242025!$B$3:$B$1315, "&lt;=" &amp; ED$1, DataRegularSeason20242025!$D$3:$D$1315, $A14)+SUMIFS(DataRegularSeason20242025!$AB$3:$AB$1315,DataRegularSeason20242025!$B$3:$B$1315, "&lt;=" &amp; ED$1, DataRegularSeason20242025!$E$3:$E$1315, $A14)</f>
        <v>50</v>
      </c>
      <c r="EE14">
        <f>SUMIFS(DataRegularSeason20242025!$AA$3:$AA$1315,DataRegularSeason20242025!$B$3:$B$1315, "&lt;=" &amp; EE$1, DataRegularSeason20242025!$D$3:$D$1315, $A14)+SUMIFS(DataRegularSeason20242025!$AB$3:$AB$1315,DataRegularSeason20242025!$B$3:$B$1315, "&lt;=" &amp; EE$1, DataRegularSeason20242025!$E$3:$E$1315, $A14)</f>
        <v>50</v>
      </c>
      <c r="EF14">
        <f>SUMIFS(DataRegularSeason20242025!$AA$3:$AA$1315,DataRegularSeason20242025!$B$3:$B$1315, "&lt;=" &amp; EF$1, DataRegularSeason20242025!$D$3:$D$1315, $A14)+SUMIFS(DataRegularSeason20242025!$AB$3:$AB$1315,DataRegularSeason20242025!$B$3:$B$1315, "&lt;=" &amp; EF$1, DataRegularSeason20242025!$E$3:$E$1315, $A14)</f>
        <v>50</v>
      </c>
      <c r="EG14">
        <f>SUMIFS(DataRegularSeason20242025!$AA$3:$AA$1315,DataRegularSeason20242025!$B$3:$B$1315, "&lt;=" &amp; EG$1, DataRegularSeason20242025!$D$3:$D$1315, $A14)+SUMIFS(DataRegularSeason20242025!$AB$3:$AB$1315,DataRegularSeason20242025!$B$3:$B$1315, "&lt;=" &amp; EG$1, DataRegularSeason20242025!$E$3:$E$1315, $A14)</f>
        <v>50</v>
      </c>
      <c r="EH14">
        <f>SUMIFS(DataRegularSeason20242025!$AA$3:$AA$1315,DataRegularSeason20242025!$B$3:$B$1315, "&lt;=" &amp; EH$1, DataRegularSeason20242025!$D$3:$D$1315, $A14)+SUMIFS(DataRegularSeason20242025!$AB$3:$AB$1315,DataRegularSeason20242025!$B$3:$B$1315, "&lt;=" &amp; EH$1, DataRegularSeason20242025!$E$3:$E$1315, $A14)</f>
        <v>50</v>
      </c>
      <c r="EI14">
        <f>SUMIFS(DataRegularSeason20242025!$AA$3:$AA$1315,DataRegularSeason20242025!$B$3:$B$1315, "&lt;=" &amp; EI$1, DataRegularSeason20242025!$D$3:$D$1315, $A14)+SUMIFS(DataRegularSeason20242025!$AB$3:$AB$1315,DataRegularSeason20242025!$B$3:$B$1315, "&lt;=" &amp; EI$1, DataRegularSeason20242025!$E$3:$E$1315, $A14)</f>
        <v>50</v>
      </c>
      <c r="EJ14">
        <f>SUMIFS(DataRegularSeason20242025!$AA$3:$AA$1315,DataRegularSeason20242025!$B$3:$B$1315, "&lt;=" &amp; EJ$1, DataRegularSeason20242025!$D$3:$D$1315, $A14)+SUMIFS(DataRegularSeason20242025!$AB$3:$AB$1315,DataRegularSeason20242025!$B$3:$B$1315, "&lt;=" &amp; EJ$1, DataRegularSeason20242025!$E$3:$E$1315, $A14)</f>
        <v>50</v>
      </c>
      <c r="EK14">
        <f>SUMIFS(DataRegularSeason20242025!$AA$3:$AA$1315,DataRegularSeason20242025!$B$3:$B$1315, "&lt;=" &amp; EK$1, DataRegularSeason20242025!$D$3:$D$1315, $A14)+SUMIFS(DataRegularSeason20242025!$AB$3:$AB$1315,DataRegularSeason20242025!$B$3:$B$1315, "&lt;=" &amp; EK$1, DataRegularSeason20242025!$E$3:$E$1315, $A14)</f>
        <v>50</v>
      </c>
      <c r="EL14">
        <f>SUMIFS(DataRegularSeason20242025!$AA$3:$AA$1315,DataRegularSeason20242025!$B$3:$B$1315, "&lt;=" &amp; EL$1, DataRegularSeason20242025!$D$3:$D$1315, $A14)+SUMIFS(DataRegularSeason20242025!$AB$3:$AB$1315,DataRegularSeason20242025!$B$3:$B$1315, "&lt;=" &amp; EL$1, DataRegularSeason20242025!$E$3:$E$1315, $A14)</f>
        <v>50</v>
      </c>
      <c r="EM14">
        <f>SUMIFS(DataRegularSeason20242025!$AA$3:$AA$1315,DataRegularSeason20242025!$B$3:$B$1315, "&lt;=" &amp; EM$1, DataRegularSeason20242025!$D$3:$D$1315, $A14)+SUMIFS(DataRegularSeason20242025!$AB$3:$AB$1315,DataRegularSeason20242025!$B$3:$B$1315, "&lt;=" &amp; EM$1, DataRegularSeason20242025!$E$3:$E$1315, $A14)</f>
        <v>50</v>
      </c>
      <c r="EN14">
        <f>SUMIFS(DataRegularSeason20242025!$AA$3:$AA$1315,DataRegularSeason20242025!$B$3:$B$1315, "&lt;=" &amp; EN$1, DataRegularSeason20242025!$D$3:$D$1315, $A14)+SUMIFS(DataRegularSeason20242025!$AB$3:$AB$1315,DataRegularSeason20242025!$B$3:$B$1315, "&lt;=" &amp; EN$1, DataRegularSeason20242025!$E$3:$E$1315, $A14)</f>
        <v>50</v>
      </c>
      <c r="EO14">
        <f>SUMIFS(DataRegularSeason20242025!$AA$3:$AA$1315,DataRegularSeason20242025!$B$3:$B$1315, "&lt;=" &amp; EO$1, DataRegularSeason20242025!$D$3:$D$1315, $A14)+SUMIFS(DataRegularSeason20242025!$AB$3:$AB$1315,DataRegularSeason20242025!$B$3:$B$1315, "&lt;=" &amp; EO$1, DataRegularSeason20242025!$E$3:$E$1315, $A14)</f>
        <v>50</v>
      </c>
      <c r="EP14">
        <f>SUMIFS(DataRegularSeason20242025!$AA$3:$AA$1315,DataRegularSeason20242025!$B$3:$B$1315, "&lt;=" &amp; EP$1, DataRegularSeason20242025!$D$3:$D$1315, $A14)+SUMIFS(DataRegularSeason20242025!$AB$3:$AB$1315,DataRegularSeason20242025!$B$3:$B$1315, "&lt;=" &amp; EP$1, DataRegularSeason20242025!$E$3:$E$1315, $A14)</f>
        <v>50</v>
      </c>
      <c r="EQ14">
        <f>SUMIFS(DataRegularSeason20242025!$AA$3:$AA$1315,DataRegularSeason20242025!$B$3:$B$1315, "&lt;=" &amp; EQ$1, DataRegularSeason20242025!$D$3:$D$1315, $A14)+SUMIFS(DataRegularSeason20242025!$AB$3:$AB$1315,DataRegularSeason20242025!$B$3:$B$1315, "&lt;=" &amp; EQ$1, DataRegularSeason20242025!$E$3:$E$1315, $A14)</f>
        <v>50</v>
      </c>
      <c r="ER14">
        <f>SUMIFS(DataRegularSeason20242025!$AA$3:$AA$1315,DataRegularSeason20242025!$B$3:$B$1315, "&lt;=" &amp; ER$1, DataRegularSeason20242025!$D$3:$D$1315, $A14)+SUMIFS(DataRegularSeason20242025!$AB$3:$AB$1315,DataRegularSeason20242025!$B$3:$B$1315, "&lt;=" &amp; ER$1, DataRegularSeason20242025!$E$3:$E$1315, $A14)</f>
        <v>50</v>
      </c>
      <c r="ES14">
        <f>SUMIFS(DataRegularSeason20242025!$AA$3:$AA$1315,DataRegularSeason20242025!$B$3:$B$1315, "&lt;=" &amp; ES$1, DataRegularSeason20242025!$D$3:$D$1315, $A14)+SUMIFS(DataRegularSeason20242025!$AB$3:$AB$1315,DataRegularSeason20242025!$B$3:$B$1315, "&lt;=" &amp; ES$1, DataRegularSeason20242025!$E$3:$E$1315, $A14)</f>
        <v>50</v>
      </c>
      <c r="ET14">
        <f>SUMIFS(DataRegularSeason20242025!$AA$3:$AA$1315,DataRegularSeason20242025!$B$3:$B$1315, "&lt;=" &amp; ET$1, DataRegularSeason20242025!$D$3:$D$1315, $A14)+SUMIFS(DataRegularSeason20242025!$AB$3:$AB$1315,DataRegularSeason20242025!$B$3:$B$1315, "&lt;=" &amp; ET$1, DataRegularSeason20242025!$E$3:$E$1315, $A14)</f>
        <v>50</v>
      </c>
      <c r="EU14">
        <f>SUMIFS(DataRegularSeason20242025!$AA$3:$AA$1315,DataRegularSeason20242025!$B$3:$B$1315, "&lt;=" &amp; EU$1, DataRegularSeason20242025!$D$3:$D$1315, $A14)+SUMIFS(DataRegularSeason20242025!$AB$3:$AB$1315,DataRegularSeason20242025!$B$3:$B$1315, "&lt;=" &amp; EU$1, DataRegularSeason20242025!$E$3:$E$1315, $A14)</f>
        <v>50</v>
      </c>
      <c r="EV14">
        <f>SUMIFS(DataRegularSeason20242025!$AA$3:$AA$1315,DataRegularSeason20242025!$B$3:$B$1315, "&lt;=" &amp; EV$1, DataRegularSeason20242025!$D$3:$D$1315, $A14)+SUMIFS(DataRegularSeason20242025!$AB$3:$AB$1315,DataRegularSeason20242025!$B$3:$B$1315, "&lt;=" &amp; EV$1, DataRegularSeason20242025!$E$3:$E$1315, $A14)</f>
        <v>50</v>
      </c>
      <c r="EW14">
        <f>SUMIFS(DataRegularSeason20242025!$AA$3:$AA$1315,DataRegularSeason20242025!$B$3:$B$1315, "&lt;=" &amp; EW$1, DataRegularSeason20242025!$D$3:$D$1315, $A14)+SUMIFS(DataRegularSeason20242025!$AB$3:$AB$1315,DataRegularSeason20242025!$B$3:$B$1315, "&lt;=" &amp; EW$1, DataRegularSeason20242025!$E$3:$E$1315, $A14)</f>
        <v>50</v>
      </c>
      <c r="EX14">
        <f>SUMIFS(DataRegularSeason20242025!$AA$3:$AA$1315,DataRegularSeason20242025!$B$3:$B$1315, "&lt;=" &amp; EX$1, DataRegularSeason20242025!$D$3:$D$1315, $A14)+SUMIFS(DataRegularSeason20242025!$AB$3:$AB$1315,DataRegularSeason20242025!$B$3:$B$1315, "&lt;=" &amp; EX$1, DataRegularSeason20242025!$E$3:$E$1315, $A14)</f>
        <v>50</v>
      </c>
      <c r="EY14">
        <f>SUMIFS(DataRegularSeason20242025!$AA$3:$AA$1315,DataRegularSeason20242025!$B$3:$B$1315, "&lt;=" &amp; EY$1, DataRegularSeason20242025!$D$3:$D$1315, $A14)+SUMIFS(DataRegularSeason20242025!$AB$3:$AB$1315,DataRegularSeason20242025!$B$3:$B$1315, "&lt;=" &amp; EY$1, DataRegularSeason20242025!$E$3:$E$1315, $A14)</f>
        <v>50</v>
      </c>
      <c r="EZ14">
        <f>SUMIFS(DataRegularSeason20242025!$AA$3:$AA$1315,DataRegularSeason20242025!$B$3:$B$1315, "&lt;=" &amp; EZ$1, DataRegularSeason20242025!$D$3:$D$1315, $A14)+SUMIFS(DataRegularSeason20242025!$AB$3:$AB$1315,DataRegularSeason20242025!$B$3:$B$1315, "&lt;=" &amp; EZ$1, DataRegularSeason20242025!$E$3:$E$1315, $A14)</f>
        <v>50</v>
      </c>
      <c r="FA14">
        <f>SUMIFS(DataRegularSeason20242025!$AA$3:$AA$1315,DataRegularSeason20242025!$B$3:$B$1315, "&lt;=" &amp; FA$1, DataRegularSeason20242025!$D$3:$D$1315, $A14)+SUMIFS(DataRegularSeason20242025!$AB$3:$AB$1315,DataRegularSeason20242025!$B$3:$B$1315, "&lt;=" &amp; FA$1, DataRegularSeason20242025!$E$3:$E$1315, $A14)</f>
        <v>50</v>
      </c>
      <c r="FB14">
        <f>SUMIFS(DataRegularSeason20242025!$AA$3:$AA$1315,DataRegularSeason20242025!$B$3:$B$1315, "&lt;=" &amp; FB$1, DataRegularSeason20242025!$D$3:$D$1315, $A14)+SUMIFS(DataRegularSeason20242025!$AB$3:$AB$1315,DataRegularSeason20242025!$B$3:$B$1315, "&lt;=" &amp; FB$1, DataRegularSeason20242025!$E$3:$E$1315, $A14)</f>
        <v>50</v>
      </c>
      <c r="FC14">
        <f>SUMIFS(DataRegularSeason20242025!$AA$3:$AA$1315,DataRegularSeason20242025!$B$3:$B$1315, "&lt;=" &amp; FC$1, DataRegularSeason20242025!$D$3:$D$1315, $A14)+SUMIFS(DataRegularSeason20242025!$AB$3:$AB$1315,DataRegularSeason20242025!$B$3:$B$1315, "&lt;=" &amp; FC$1, DataRegularSeason20242025!$E$3:$E$1315, $A14)</f>
        <v>50</v>
      </c>
      <c r="FD14">
        <f>SUMIFS(DataRegularSeason20242025!$AA$3:$AA$1315,DataRegularSeason20242025!$B$3:$B$1315, "&lt;=" &amp; FD$1, DataRegularSeason20242025!$D$3:$D$1315, $A14)+SUMIFS(DataRegularSeason20242025!$AB$3:$AB$1315,DataRegularSeason20242025!$B$3:$B$1315, "&lt;=" &amp; FD$1, DataRegularSeason20242025!$E$3:$E$1315, $A14)</f>
        <v>50</v>
      </c>
      <c r="FE14">
        <f>SUMIFS(DataRegularSeason20242025!$AA$3:$AA$1315,DataRegularSeason20242025!$B$3:$B$1315, "&lt;=" &amp; FE$1, DataRegularSeason20242025!$D$3:$D$1315, $A14)+SUMIFS(DataRegularSeason20242025!$AB$3:$AB$1315,DataRegularSeason20242025!$B$3:$B$1315, "&lt;=" &amp; FE$1, DataRegularSeason20242025!$E$3:$E$1315, $A14)</f>
        <v>50</v>
      </c>
      <c r="FF14">
        <f>SUMIFS(DataRegularSeason20242025!$AA$3:$AA$1315,DataRegularSeason20242025!$B$3:$B$1315, "&lt;=" &amp; FF$1, DataRegularSeason20242025!$D$3:$D$1315, $A14)+SUMIFS(DataRegularSeason20242025!$AB$3:$AB$1315,DataRegularSeason20242025!$B$3:$B$1315, "&lt;=" &amp; FF$1, DataRegularSeason20242025!$E$3:$E$1315, $A14)</f>
        <v>50</v>
      </c>
      <c r="FG14">
        <f>SUMIFS(DataRegularSeason20242025!$AA$3:$AA$1315,DataRegularSeason20242025!$B$3:$B$1315, "&lt;=" &amp; FG$1, DataRegularSeason20242025!$D$3:$D$1315, $A14)+SUMIFS(DataRegularSeason20242025!$AB$3:$AB$1315,DataRegularSeason20242025!$B$3:$B$1315, "&lt;=" &amp; FG$1, DataRegularSeason20242025!$E$3:$E$1315, $A14)</f>
        <v>50</v>
      </c>
      <c r="FH14">
        <f>SUMIFS(DataRegularSeason20242025!$AA$3:$AA$1315,DataRegularSeason20242025!$B$3:$B$1315, "&lt;=" &amp; FH$1, DataRegularSeason20242025!$D$3:$D$1315, $A14)+SUMIFS(DataRegularSeason20242025!$AB$3:$AB$1315,DataRegularSeason20242025!$B$3:$B$1315, "&lt;=" &amp; FH$1, DataRegularSeason20242025!$E$3:$E$1315, $A14)</f>
        <v>50</v>
      </c>
      <c r="FI14">
        <f>SUMIFS(DataRegularSeason20242025!$AA$3:$AA$1315,DataRegularSeason20242025!$B$3:$B$1315, "&lt;=" &amp; FI$1, DataRegularSeason20242025!$D$3:$D$1315, $A14)+SUMIFS(DataRegularSeason20242025!$AB$3:$AB$1315,DataRegularSeason20242025!$B$3:$B$1315, "&lt;=" &amp; FI$1, DataRegularSeason20242025!$E$3:$E$1315, $A14)</f>
        <v>50</v>
      </c>
      <c r="FJ14">
        <f>SUMIFS(DataRegularSeason20242025!$AA$3:$AA$1315,DataRegularSeason20242025!$B$3:$B$1315, "&lt;=" &amp; FJ$1, DataRegularSeason20242025!$D$3:$D$1315, $A14)+SUMIFS(DataRegularSeason20242025!$AB$3:$AB$1315,DataRegularSeason20242025!$B$3:$B$1315, "&lt;=" &amp; FJ$1, DataRegularSeason20242025!$E$3:$E$1315, $A14)</f>
        <v>50</v>
      </c>
      <c r="FK14">
        <f>SUMIFS(DataRegularSeason20242025!$AA$3:$AA$1315,DataRegularSeason20242025!$B$3:$B$1315, "&lt;=" &amp; FK$1, DataRegularSeason20242025!$D$3:$D$1315, $A14)+SUMIFS(DataRegularSeason20242025!$AB$3:$AB$1315,DataRegularSeason20242025!$B$3:$B$1315, "&lt;=" &amp; FK$1, DataRegularSeason20242025!$E$3:$E$1315, $A14)</f>
        <v>50</v>
      </c>
      <c r="FL14">
        <f>SUMIFS(DataRegularSeason20242025!$AA$3:$AA$1315,DataRegularSeason20242025!$B$3:$B$1315, "&lt;=" &amp; FL$1, DataRegularSeason20242025!$D$3:$D$1315, $A14)+SUMIFS(DataRegularSeason20242025!$AB$3:$AB$1315,DataRegularSeason20242025!$B$3:$B$1315, "&lt;=" &amp; FL$1, DataRegularSeason20242025!$E$3:$E$1315, $A14)</f>
        <v>50</v>
      </c>
      <c r="FM14">
        <f>SUMIFS(DataRegularSeason20242025!$AA$3:$AA$1315,DataRegularSeason20242025!$B$3:$B$1315, "&lt;=" &amp; FM$1, DataRegularSeason20242025!$D$3:$D$1315, $A14)+SUMIFS(DataRegularSeason20242025!$AB$3:$AB$1315,DataRegularSeason20242025!$B$3:$B$1315, "&lt;=" &amp; FM$1, DataRegularSeason20242025!$E$3:$E$1315, $A14)</f>
        <v>50</v>
      </c>
      <c r="FN14">
        <f>SUMIFS(DataRegularSeason20242025!$AA$3:$AA$1315,DataRegularSeason20242025!$B$3:$B$1315, "&lt;=" &amp; FN$1, DataRegularSeason20242025!$D$3:$D$1315, $A14)+SUMIFS(DataRegularSeason20242025!$AB$3:$AB$1315,DataRegularSeason20242025!$B$3:$B$1315, "&lt;=" &amp; FN$1, DataRegularSeason20242025!$E$3:$E$1315, $A14)</f>
        <v>50</v>
      </c>
      <c r="FO14">
        <f>SUMIFS(DataRegularSeason20242025!$AA$3:$AA$1315,DataRegularSeason20242025!$B$3:$B$1315, "&lt;=" &amp; FO$1, DataRegularSeason20242025!$D$3:$D$1315, $A14)+SUMIFS(DataRegularSeason20242025!$AB$3:$AB$1315,DataRegularSeason20242025!$B$3:$B$1315, "&lt;=" &amp; FO$1, DataRegularSeason20242025!$E$3:$E$1315, $A14)</f>
        <v>50</v>
      </c>
      <c r="FP14">
        <f>SUMIFS(DataRegularSeason20242025!$AA$3:$AA$1315,DataRegularSeason20242025!$B$3:$B$1315, "&lt;=" &amp; FP$1, DataRegularSeason20242025!$D$3:$D$1315, $A14)+SUMIFS(DataRegularSeason20242025!$AB$3:$AB$1315,DataRegularSeason20242025!$B$3:$B$1315, "&lt;=" &amp; FP$1, DataRegularSeason20242025!$E$3:$E$1315, $A14)</f>
        <v>50</v>
      </c>
      <c r="FQ14">
        <f>SUMIFS(DataRegularSeason20242025!$AA$3:$AA$1315,DataRegularSeason20242025!$B$3:$B$1315, "&lt;=" &amp; FQ$1, DataRegularSeason20242025!$D$3:$D$1315, $A14)+SUMIFS(DataRegularSeason20242025!$AB$3:$AB$1315,DataRegularSeason20242025!$B$3:$B$1315, "&lt;=" &amp; FQ$1, DataRegularSeason20242025!$E$3:$E$1315, $A14)</f>
        <v>50</v>
      </c>
      <c r="FR14">
        <f>SUMIFS(DataRegularSeason20242025!$AA$3:$AA$1315,DataRegularSeason20242025!$B$3:$B$1315, "&lt;=" &amp; FR$1, DataRegularSeason20242025!$D$3:$D$1315, $A14)+SUMIFS(DataRegularSeason20242025!$AB$3:$AB$1315,DataRegularSeason20242025!$B$3:$B$1315, "&lt;=" &amp; FR$1, DataRegularSeason20242025!$E$3:$E$1315, $A14)</f>
        <v>50</v>
      </c>
      <c r="FS14">
        <f>SUMIFS(DataRegularSeason20242025!$AA$3:$AA$1315,DataRegularSeason20242025!$B$3:$B$1315, "&lt;=" &amp; FS$1, DataRegularSeason20242025!$D$3:$D$1315, $A14)+SUMIFS(DataRegularSeason20242025!$AB$3:$AB$1315,DataRegularSeason20242025!$B$3:$B$1315, "&lt;=" &amp; FS$1, DataRegularSeason20242025!$E$3:$E$1315, $A14)</f>
        <v>50</v>
      </c>
      <c r="FT14">
        <f>SUMIFS(DataRegularSeason20242025!$AA$3:$AA$1315,DataRegularSeason20242025!$B$3:$B$1315, "&lt;=" &amp; FT$1, DataRegularSeason20242025!$D$3:$D$1315, $A14)+SUMIFS(DataRegularSeason20242025!$AB$3:$AB$1315,DataRegularSeason20242025!$B$3:$B$1315, "&lt;=" &amp; FT$1, DataRegularSeason20242025!$E$3:$E$1315, $A14)</f>
        <v>50</v>
      </c>
      <c r="FU14">
        <f>SUMIFS(DataRegularSeason20242025!$AA$3:$AA$1315,DataRegularSeason20242025!$B$3:$B$1315, "&lt;=" &amp; FU$1, DataRegularSeason20242025!$D$3:$D$1315, $A14)+SUMIFS(DataRegularSeason20242025!$AB$3:$AB$1315,DataRegularSeason20242025!$B$3:$B$1315, "&lt;=" &amp; FU$1, DataRegularSeason20242025!$E$3:$E$1315, $A14)</f>
        <v>50</v>
      </c>
      <c r="FV14">
        <f>SUMIFS(DataRegularSeason20242025!$AA$3:$AA$1315,DataRegularSeason20242025!$B$3:$B$1315, "&lt;=" &amp; FV$1, DataRegularSeason20242025!$D$3:$D$1315, $A14)+SUMIFS(DataRegularSeason20242025!$AB$3:$AB$1315,DataRegularSeason20242025!$B$3:$B$1315, "&lt;=" &amp; FV$1, DataRegularSeason20242025!$E$3:$E$1315, $A14)</f>
        <v>50</v>
      </c>
      <c r="FW14">
        <f>SUMIFS(DataRegularSeason20242025!$AA$3:$AA$1315,DataRegularSeason20242025!$B$3:$B$1315, "&lt;=" &amp; FW$1, DataRegularSeason20242025!$D$3:$D$1315, $A14)+SUMIFS(DataRegularSeason20242025!$AB$3:$AB$1315,DataRegularSeason20242025!$B$3:$B$1315, "&lt;=" &amp; FW$1, DataRegularSeason20242025!$E$3:$E$1315, $A14)</f>
        <v>50</v>
      </c>
      <c r="FX14">
        <f>SUMIFS(DataRegularSeason20242025!$AA$3:$AA$1315,DataRegularSeason20242025!$B$3:$B$1315, "&lt;=" &amp; FX$1, DataRegularSeason20242025!$D$3:$D$1315, $A14)+SUMIFS(DataRegularSeason20242025!$AB$3:$AB$1315,DataRegularSeason20242025!$B$3:$B$1315, "&lt;=" &amp; FX$1, DataRegularSeason20242025!$E$3:$E$1315, $A14)</f>
        <v>50</v>
      </c>
      <c r="FY14">
        <f>SUMIFS(DataRegularSeason20242025!$AA$3:$AA$1315,DataRegularSeason20242025!$B$3:$B$1315, "&lt;=" &amp; FY$1, DataRegularSeason20242025!$D$3:$D$1315, $A14)+SUMIFS(DataRegularSeason20242025!$AB$3:$AB$1315,DataRegularSeason20242025!$B$3:$B$1315, "&lt;=" &amp; FY$1, DataRegularSeason20242025!$E$3:$E$1315, $A14)</f>
        <v>50</v>
      </c>
      <c r="FZ14">
        <f>SUMIFS(DataRegularSeason20242025!$AA$3:$AA$1315,DataRegularSeason20242025!$B$3:$B$1315, "&lt;=" &amp; FZ$1, DataRegularSeason20242025!$D$3:$D$1315, $A14)+SUMIFS(DataRegularSeason20242025!$AB$3:$AB$1315,DataRegularSeason20242025!$B$3:$B$1315, "&lt;=" &amp; FZ$1, DataRegularSeason20242025!$E$3:$E$1315, $A14)</f>
        <v>50</v>
      </c>
      <c r="GA14">
        <f>SUMIFS(DataRegularSeason20242025!$AA$3:$AA$1315,DataRegularSeason20242025!$B$3:$B$1315, "&lt;=" &amp; GA$1, DataRegularSeason20242025!$D$3:$D$1315, $A14)+SUMIFS(DataRegularSeason20242025!$AB$3:$AB$1315,DataRegularSeason20242025!$B$3:$B$1315, "&lt;=" &amp; GA$1, DataRegularSeason20242025!$E$3:$E$1315, $A14)</f>
        <v>50</v>
      </c>
      <c r="GB14">
        <f>SUMIFS(DataRegularSeason20242025!$AA$3:$AA$1315,DataRegularSeason20242025!$B$3:$B$1315, "&lt;=" &amp; GB$1, DataRegularSeason20242025!$D$3:$D$1315, $A14)+SUMIFS(DataRegularSeason20242025!$AB$3:$AB$1315,DataRegularSeason20242025!$B$3:$B$1315, "&lt;=" &amp; GB$1, DataRegularSeason20242025!$E$3:$E$1315, $A14)</f>
        <v>50</v>
      </c>
      <c r="GC14">
        <f>SUMIFS(DataRegularSeason20242025!$AA$3:$AA$1315,DataRegularSeason20242025!$B$3:$B$1315, "&lt;=" &amp; GC$1, DataRegularSeason20242025!$D$3:$D$1315, $A14)+SUMIFS(DataRegularSeason20242025!$AB$3:$AB$1315,DataRegularSeason20242025!$B$3:$B$1315, "&lt;=" &amp; GC$1, DataRegularSeason20242025!$E$3:$E$1315, $A14)</f>
        <v>50</v>
      </c>
      <c r="GD14">
        <f>SUMIFS(DataRegularSeason20242025!$AA$3:$AA$1315,DataRegularSeason20242025!$B$3:$B$1315, "&lt;=" &amp; GD$1, DataRegularSeason20242025!$D$3:$D$1315, $A14)+SUMIFS(DataRegularSeason20242025!$AB$3:$AB$1315,DataRegularSeason20242025!$B$3:$B$1315, "&lt;=" &amp; GD$1, DataRegularSeason20242025!$E$3:$E$1315, $A14)</f>
        <v>50</v>
      </c>
      <c r="GE14">
        <f>SUMIFS(DataRegularSeason20242025!$AA$3:$AA$1315,DataRegularSeason20242025!$B$3:$B$1315, "&lt;=" &amp; GE$1, DataRegularSeason20242025!$D$3:$D$1315, $A14)+SUMIFS(DataRegularSeason20242025!$AB$3:$AB$1315,DataRegularSeason20242025!$B$3:$B$1315, "&lt;=" &amp; GE$1, DataRegularSeason20242025!$E$3:$E$1315, $A14)</f>
        <v>50</v>
      </c>
      <c r="GF14">
        <f>SUMIFS(DataRegularSeason20242025!$AA$3:$AA$1315,DataRegularSeason20242025!$B$3:$B$1315, "&lt;=" &amp; GF$1, DataRegularSeason20242025!$D$3:$D$1315, $A14)+SUMIFS(DataRegularSeason20242025!$AB$3:$AB$1315,DataRegularSeason20242025!$B$3:$B$1315, "&lt;=" &amp; GF$1, DataRegularSeason20242025!$E$3:$E$1315, $A14)</f>
        <v>50</v>
      </c>
      <c r="GG14">
        <f>SUMIFS(DataRegularSeason20242025!$AA$3:$AA$1315,DataRegularSeason20242025!$B$3:$B$1315, "&lt;=" &amp; GG$1, DataRegularSeason20242025!$D$3:$D$1315, $A14)+SUMIFS(DataRegularSeason20242025!$AB$3:$AB$1315,DataRegularSeason20242025!$B$3:$B$1315, "&lt;=" &amp; GG$1, DataRegularSeason20242025!$E$3:$E$1315, $A14)</f>
        <v>50</v>
      </c>
      <c r="GH14">
        <f>SUMIFS(DataRegularSeason20242025!$AA$3:$AA$1315,DataRegularSeason20242025!$B$3:$B$1315, "&lt;=" &amp; GH$1, DataRegularSeason20242025!$D$3:$D$1315, $A14)+SUMIFS(DataRegularSeason20242025!$AB$3:$AB$1315,DataRegularSeason20242025!$B$3:$B$1315, "&lt;=" &amp; GH$1, DataRegularSeason20242025!$E$3:$E$1315, $A14)</f>
        <v>50</v>
      </c>
      <c r="GI14">
        <f>SUMIFS(DataRegularSeason20242025!$AA$3:$AA$1315,DataRegularSeason20242025!$B$3:$B$1315, "&lt;=" &amp; GI$1, DataRegularSeason20242025!$D$3:$D$1315, $A14)+SUMIFS(DataRegularSeason20242025!$AB$3:$AB$1315,DataRegularSeason20242025!$B$3:$B$1315, "&lt;=" &amp; GI$1, DataRegularSeason20242025!$E$3:$E$1315, $A14)</f>
        <v>50</v>
      </c>
      <c r="GJ14">
        <f>SUMIFS(DataRegularSeason20242025!$AA$3:$AA$1315,DataRegularSeason20242025!$B$3:$B$1315, "&lt;=" &amp; GJ$1, DataRegularSeason20242025!$D$3:$D$1315, $A14)+SUMIFS(DataRegularSeason20242025!$AB$3:$AB$1315,DataRegularSeason20242025!$B$3:$B$1315, "&lt;=" &amp; GJ$1, DataRegularSeason20242025!$E$3:$E$1315, $A14)</f>
        <v>50</v>
      </c>
      <c r="GK14">
        <f>SUMIFS(DataRegularSeason20242025!$AA$3:$AA$1315,DataRegularSeason20242025!$B$3:$B$1315, "&lt;=" &amp; GK$1, DataRegularSeason20242025!$D$3:$D$1315, $A14)+SUMIFS(DataRegularSeason20242025!$AB$3:$AB$1315,DataRegularSeason20242025!$B$3:$B$1315, "&lt;=" &amp; GK$1, DataRegularSeason20242025!$E$3:$E$1315, $A14)</f>
        <v>50</v>
      </c>
      <c r="GL14">
        <f>SUMIFS(DataRegularSeason20242025!$AA$3:$AA$1315,DataRegularSeason20242025!$B$3:$B$1315, "&lt;=" &amp; GL$1, DataRegularSeason20242025!$D$3:$D$1315, $A14)+SUMIFS(DataRegularSeason20242025!$AB$3:$AB$1315,DataRegularSeason20242025!$B$3:$B$1315, "&lt;=" &amp; GL$1, DataRegularSeason20242025!$E$3:$E$1315, $A14)</f>
        <v>50</v>
      </c>
      <c r="GM14">
        <f>SUMIFS(DataRegularSeason20242025!$AA$3:$AA$1315,DataRegularSeason20242025!$B$3:$B$1315, "&lt;=" &amp; GM$1, DataRegularSeason20242025!$D$3:$D$1315, $A14)+SUMIFS(DataRegularSeason20242025!$AB$3:$AB$1315,DataRegularSeason20242025!$B$3:$B$1315, "&lt;=" &amp; GM$1, DataRegularSeason20242025!$E$3:$E$1315, $A14)</f>
        <v>50</v>
      </c>
      <c r="GN14">
        <f>SUMIFS(DataRegularSeason20242025!$AA$3:$AA$1315,DataRegularSeason20242025!$B$3:$B$1315, "&lt;=" &amp; GN$1, DataRegularSeason20242025!$D$3:$D$1315, $A14)+SUMIFS(DataRegularSeason20242025!$AB$3:$AB$1315,DataRegularSeason20242025!$B$3:$B$1315, "&lt;=" &amp; GN$1, DataRegularSeason20242025!$E$3:$E$1315, $A14)</f>
        <v>50</v>
      </c>
      <c r="GO14">
        <f>SUMIFS(DataRegularSeason20242025!$AA$3:$AA$1315,DataRegularSeason20242025!$B$3:$B$1315, "&lt;=" &amp; GO$1, DataRegularSeason20242025!$D$3:$D$1315, $A14)+SUMIFS(DataRegularSeason20242025!$AB$3:$AB$1315,DataRegularSeason20242025!$B$3:$B$1315, "&lt;=" &amp; GO$1, DataRegularSeason20242025!$E$3:$E$1315, $A14)</f>
        <v>50</v>
      </c>
      <c r="GP14">
        <f>SUMIFS(DataRegularSeason20242025!$AA$3:$AA$1315,DataRegularSeason20242025!$B$3:$B$1315, "&lt;=" &amp; GP$1, DataRegularSeason20242025!$D$3:$D$1315, $A14)+SUMIFS(DataRegularSeason20242025!$AB$3:$AB$1315,DataRegularSeason20242025!$B$3:$B$1315, "&lt;=" &amp; GP$1, DataRegularSeason20242025!$E$3:$E$1315, $A14)</f>
        <v>50</v>
      </c>
      <c r="GQ14">
        <f>SUMIFS(DataRegularSeason20242025!$AA$3:$AA$1315,DataRegularSeason20242025!$B$3:$B$1315, "&lt;=" &amp; GQ$1, DataRegularSeason20242025!$D$3:$D$1315, $A14)+SUMIFS(DataRegularSeason20242025!$AB$3:$AB$1315,DataRegularSeason20242025!$B$3:$B$1315, "&lt;=" &amp; GQ$1, DataRegularSeason20242025!$E$3:$E$1315, $A14)</f>
        <v>50</v>
      </c>
      <c r="GR14">
        <f>SUMIFS(DataRegularSeason20242025!$AA$3:$AA$1315,DataRegularSeason20242025!$B$3:$B$1315, "&lt;=" &amp; GR$1, DataRegularSeason20242025!$D$3:$D$1315, $A14)+SUMIFS(DataRegularSeason20242025!$AB$3:$AB$1315,DataRegularSeason20242025!$B$3:$B$1315, "&lt;=" &amp; GR$1, DataRegularSeason20242025!$E$3:$E$1315, $A14)</f>
        <v>50</v>
      </c>
      <c r="GS14">
        <f>SUMIFS(DataRegularSeason20242025!$AA$3:$AA$1315,DataRegularSeason20242025!$B$3:$B$1315, "&lt;=" &amp; GS$1, DataRegularSeason20242025!$D$3:$D$1315, $A14)+SUMIFS(DataRegularSeason20242025!$AB$3:$AB$1315,DataRegularSeason20242025!$B$3:$B$1315, "&lt;=" &amp; GS$1, DataRegularSeason20242025!$E$3:$E$1315, $A14)</f>
        <v>50</v>
      </c>
      <c r="GT14">
        <f>SUMIFS(DataRegularSeason20242025!$AA$3:$AA$1315,DataRegularSeason20242025!$B$3:$B$1315, "&lt;=" &amp; GT$1, DataRegularSeason20242025!$D$3:$D$1315, $A14)+SUMIFS(DataRegularSeason20242025!$AB$3:$AB$1315,DataRegularSeason20242025!$B$3:$B$1315, "&lt;=" &amp; GT$1, DataRegularSeason20242025!$E$3:$E$1315, $A14)</f>
        <v>50</v>
      </c>
      <c r="GU14">
        <f>SUMIFS(DataRegularSeason20242025!$AA$3:$AA$1315,DataRegularSeason20242025!$B$3:$B$1315, "&lt;=" &amp; GU$1, DataRegularSeason20242025!$D$3:$D$1315, $A14)+SUMIFS(DataRegularSeason20242025!$AB$3:$AB$1315,DataRegularSeason20242025!$B$3:$B$1315, "&lt;=" &amp; GU$1, DataRegularSeason20242025!$E$3:$E$1315, $A14)</f>
        <v>50</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39</v>
      </c>
      <c r="CU15">
        <f>SUMIFS(DataRegularSeason20242025!$AA$3:$AA$1315,DataRegularSeason20242025!$B$3:$B$1315, "&lt;=" &amp; CU$1, DataRegularSeason20242025!$D$3:$D$1315, $A15)+SUMIFS(DataRegularSeason20242025!$AB$3:$AB$1315,DataRegularSeason20242025!$B$3:$B$1315, "&lt;=" &amp; CU$1, DataRegularSeason20242025!$E$3:$E$1315, $A15)</f>
        <v>39</v>
      </c>
      <c r="CV15">
        <f>SUMIFS(DataRegularSeason20242025!$AA$3:$AA$1315,DataRegularSeason20242025!$B$3:$B$1315, "&lt;=" &amp; CV$1, DataRegularSeason20242025!$D$3:$D$1315, $A15)+SUMIFS(DataRegularSeason20242025!$AB$3:$AB$1315,DataRegularSeason20242025!$B$3:$B$1315, "&lt;=" &amp; CV$1, DataRegularSeason20242025!$E$3:$E$1315, $A15)</f>
        <v>39</v>
      </c>
      <c r="CW15">
        <f>SUMIFS(DataRegularSeason20242025!$AA$3:$AA$1315,DataRegularSeason20242025!$B$3:$B$1315, "&lt;=" &amp; CW$1, DataRegularSeason20242025!$D$3:$D$1315, $A15)+SUMIFS(DataRegularSeason20242025!$AB$3:$AB$1315,DataRegularSeason20242025!$B$3:$B$1315, "&lt;=" &amp; CW$1, DataRegularSeason20242025!$E$3:$E$1315, $A15)</f>
        <v>39</v>
      </c>
      <c r="CX15">
        <f>SUMIFS(DataRegularSeason20242025!$AA$3:$AA$1315,DataRegularSeason20242025!$B$3:$B$1315, "&lt;=" &amp; CX$1, DataRegularSeason20242025!$D$3:$D$1315, $A15)+SUMIFS(DataRegularSeason20242025!$AB$3:$AB$1315,DataRegularSeason20242025!$B$3:$B$1315, "&lt;=" &amp; CX$1, DataRegularSeason20242025!$E$3:$E$1315, $A15)</f>
        <v>39</v>
      </c>
      <c r="CY15">
        <f>SUMIFS(DataRegularSeason20242025!$AA$3:$AA$1315,DataRegularSeason20242025!$B$3:$B$1315, "&lt;=" &amp; CY$1, DataRegularSeason20242025!$D$3:$D$1315, $A15)+SUMIFS(DataRegularSeason20242025!$AB$3:$AB$1315,DataRegularSeason20242025!$B$3:$B$1315, "&lt;=" &amp; CY$1, DataRegularSeason20242025!$E$3:$E$1315, $A15)</f>
        <v>39</v>
      </c>
      <c r="CZ15">
        <f>SUMIFS(DataRegularSeason20242025!$AA$3:$AA$1315,DataRegularSeason20242025!$B$3:$B$1315, "&lt;=" &amp; CZ$1, DataRegularSeason20242025!$D$3:$D$1315, $A15)+SUMIFS(DataRegularSeason20242025!$AB$3:$AB$1315,DataRegularSeason20242025!$B$3:$B$1315, "&lt;=" &amp; CZ$1, DataRegularSeason20242025!$E$3:$E$1315, $A15)</f>
        <v>41</v>
      </c>
      <c r="DA15">
        <f>SUMIFS(DataRegularSeason20242025!$AA$3:$AA$1315,DataRegularSeason20242025!$B$3:$B$1315, "&lt;=" &amp; DA$1, DataRegularSeason20242025!$D$3:$D$1315, $A15)+SUMIFS(DataRegularSeason20242025!$AB$3:$AB$1315,DataRegularSeason20242025!$B$3:$B$1315, "&lt;=" &amp; DA$1, DataRegularSeason20242025!$E$3:$E$1315, $A15)</f>
        <v>41</v>
      </c>
      <c r="DB15">
        <f>SUMIFS(DataRegularSeason20242025!$AA$3:$AA$1315,DataRegularSeason20242025!$B$3:$B$1315, "&lt;=" &amp; DB$1, DataRegularSeason20242025!$D$3:$D$1315, $A15)+SUMIFS(DataRegularSeason20242025!$AB$3:$AB$1315,DataRegularSeason20242025!$B$3:$B$1315, "&lt;=" &amp; DB$1, DataRegularSeason20242025!$E$3:$E$1315, $A15)</f>
        <v>43</v>
      </c>
      <c r="DC15">
        <f>SUMIFS(DataRegularSeason20242025!$AA$3:$AA$1315,DataRegularSeason20242025!$B$3:$B$1315, "&lt;=" &amp; DC$1, DataRegularSeason20242025!$D$3:$D$1315, $A15)+SUMIFS(DataRegularSeason20242025!$AB$3:$AB$1315,DataRegularSeason20242025!$B$3:$B$1315, "&lt;=" &amp; DC$1, DataRegularSeason20242025!$E$3:$E$1315, $A15)</f>
        <v>44</v>
      </c>
      <c r="DD15">
        <f>SUMIFS(DataRegularSeason20242025!$AA$3:$AA$1315,DataRegularSeason20242025!$B$3:$B$1315, "&lt;=" &amp; DD$1, DataRegularSeason20242025!$D$3:$D$1315, $A15)+SUMIFS(DataRegularSeason20242025!$AB$3:$AB$1315,DataRegularSeason20242025!$B$3:$B$1315, "&lt;=" &amp; DD$1, DataRegularSeason20242025!$E$3:$E$1315, $A15)</f>
        <v>44</v>
      </c>
      <c r="DE15">
        <f>SUMIFS(DataRegularSeason20242025!$AA$3:$AA$1315,DataRegularSeason20242025!$B$3:$B$1315, "&lt;=" &amp; DE$1, DataRegularSeason20242025!$D$3:$D$1315, $A15)+SUMIFS(DataRegularSeason20242025!$AB$3:$AB$1315,DataRegularSeason20242025!$B$3:$B$1315, "&lt;=" &amp; DE$1, DataRegularSeason20242025!$E$3:$E$1315, $A15)</f>
        <v>46</v>
      </c>
      <c r="DF15">
        <f>SUMIFS(DataRegularSeason20242025!$AA$3:$AA$1315,DataRegularSeason20242025!$B$3:$B$1315, "&lt;=" &amp; DF$1, DataRegularSeason20242025!$D$3:$D$1315, $A15)+SUMIFS(DataRegularSeason20242025!$AB$3:$AB$1315,DataRegularSeason20242025!$B$3:$B$1315, "&lt;=" &amp; DF$1, DataRegularSeason20242025!$E$3:$E$1315, $A15)</f>
        <v>46</v>
      </c>
      <c r="DG15">
        <f>SUMIFS(DataRegularSeason20242025!$AA$3:$AA$1315,DataRegularSeason20242025!$B$3:$B$1315, "&lt;=" &amp; DG$1, DataRegularSeason20242025!$D$3:$D$1315, $A15)+SUMIFS(DataRegularSeason20242025!$AB$3:$AB$1315,DataRegularSeason20242025!$B$3:$B$1315, "&lt;=" &amp; DG$1, DataRegularSeason20242025!$E$3:$E$1315, $A15)</f>
        <v>48</v>
      </c>
      <c r="DH15">
        <f>SUMIFS(DataRegularSeason20242025!$AA$3:$AA$1315,DataRegularSeason20242025!$B$3:$B$1315, "&lt;=" &amp; DH$1, DataRegularSeason20242025!$D$3:$D$1315, $A15)+SUMIFS(DataRegularSeason20242025!$AB$3:$AB$1315,DataRegularSeason20242025!$B$3:$B$1315, "&lt;=" &amp; DH$1, DataRegularSeason20242025!$E$3:$E$1315, $A15)</f>
        <v>48</v>
      </c>
      <c r="DI15">
        <f>SUMIFS(DataRegularSeason20242025!$AA$3:$AA$1315,DataRegularSeason20242025!$B$3:$B$1315, "&lt;=" &amp; DI$1, DataRegularSeason20242025!$D$3:$D$1315, $A15)+SUMIFS(DataRegularSeason20242025!$AB$3:$AB$1315,DataRegularSeason20242025!$B$3:$B$1315, "&lt;=" &amp; DI$1, DataRegularSeason20242025!$E$3:$E$1315, $A15)</f>
        <v>48</v>
      </c>
      <c r="DJ15">
        <f>SUMIFS(DataRegularSeason20242025!$AA$3:$AA$1315,DataRegularSeason20242025!$B$3:$B$1315, "&lt;=" &amp; DJ$1, DataRegularSeason20242025!$D$3:$D$1315, $A15)+SUMIFS(DataRegularSeason20242025!$AB$3:$AB$1315,DataRegularSeason20242025!$B$3:$B$1315, "&lt;=" &amp; DJ$1, DataRegularSeason20242025!$E$3:$E$1315, $A15)</f>
        <v>50</v>
      </c>
      <c r="DK15">
        <f>SUMIFS(DataRegularSeason20242025!$AA$3:$AA$1315,DataRegularSeason20242025!$B$3:$B$1315, "&lt;=" &amp; DK$1, DataRegularSeason20242025!$D$3:$D$1315, $A15)+SUMIFS(DataRegularSeason20242025!$AB$3:$AB$1315,DataRegularSeason20242025!$B$3:$B$1315, "&lt;=" &amp; DK$1, DataRegularSeason20242025!$E$3:$E$1315, $A15)</f>
        <v>50</v>
      </c>
      <c r="DL15">
        <f>SUMIFS(DataRegularSeason20242025!$AA$3:$AA$1315,DataRegularSeason20242025!$B$3:$B$1315, "&lt;=" &amp; DL$1, DataRegularSeason20242025!$D$3:$D$1315, $A15)+SUMIFS(DataRegularSeason20242025!$AB$3:$AB$1315,DataRegularSeason20242025!$B$3:$B$1315, "&lt;=" &amp; DL$1, DataRegularSeason20242025!$E$3:$E$1315, $A15)</f>
        <v>50</v>
      </c>
      <c r="DM15">
        <f>SUMIFS(DataRegularSeason20242025!$AA$3:$AA$1315,DataRegularSeason20242025!$B$3:$B$1315, "&lt;=" &amp; DM$1, DataRegularSeason20242025!$D$3:$D$1315, $A15)+SUMIFS(DataRegularSeason20242025!$AB$3:$AB$1315,DataRegularSeason20242025!$B$3:$B$1315, "&lt;=" &amp; DM$1, DataRegularSeason20242025!$E$3:$E$1315, $A15)</f>
        <v>50</v>
      </c>
      <c r="DN15">
        <f>SUMIFS(DataRegularSeason20242025!$AA$3:$AA$1315,DataRegularSeason20242025!$B$3:$B$1315, "&lt;=" &amp; DN$1, DataRegularSeason20242025!$D$3:$D$1315, $A15)+SUMIFS(DataRegularSeason20242025!$AB$3:$AB$1315,DataRegularSeason20242025!$B$3:$B$1315, "&lt;=" &amp; DN$1, DataRegularSeason20242025!$E$3:$E$1315, $A15)</f>
        <v>50</v>
      </c>
      <c r="DO15">
        <f>SUMIFS(DataRegularSeason20242025!$AA$3:$AA$1315,DataRegularSeason20242025!$B$3:$B$1315, "&lt;=" &amp; DO$1, DataRegularSeason20242025!$D$3:$D$1315, $A15)+SUMIFS(DataRegularSeason20242025!$AB$3:$AB$1315,DataRegularSeason20242025!$B$3:$B$1315, "&lt;=" &amp; DO$1, DataRegularSeason20242025!$E$3:$E$1315, $A15)</f>
        <v>50</v>
      </c>
      <c r="DP15">
        <f>SUMIFS(DataRegularSeason20242025!$AA$3:$AA$1315,DataRegularSeason20242025!$B$3:$B$1315, "&lt;=" &amp; DP$1, DataRegularSeason20242025!$D$3:$D$1315, $A15)+SUMIFS(DataRegularSeason20242025!$AB$3:$AB$1315,DataRegularSeason20242025!$B$3:$B$1315, "&lt;=" &amp; DP$1, DataRegularSeason20242025!$E$3:$E$1315, $A15)</f>
        <v>50</v>
      </c>
      <c r="DQ15">
        <f>SUMIFS(DataRegularSeason20242025!$AA$3:$AA$1315,DataRegularSeason20242025!$B$3:$B$1315, "&lt;=" &amp; DQ$1, DataRegularSeason20242025!$D$3:$D$1315, $A15)+SUMIFS(DataRegularSeason20242025!$AB$3:$AB$1315,DataRegularSeason20242025!$B$3:$B$1315, "&lt;=" &amp; DQ$1, DataRegularSeason20242025!$E$3:$E$1315, $A15)</f>
        <v>50</v>
      </c>
      <c r="DR15">
        <f>SUMIFS(DataRegularSeason20242025!$AA$3:$AA$1315,DataRegularSeason20242025!$B$3:$B$1315, "&lt;=" &amp; DR$1, DataRegularSeason20242025!$D$3:$D$1315, $A15)+SUMIFS(DataRegularSeason20242025!$AB$3:$AB$1315,DataRegularSeason20242025!$B$3:$B$1315, "&lt;=" &amp; DR$1, DataRegularSeason20242025!$E$3:$E$1315, $A15)</f>
        <v>50</v>
      </c>
      <c r="DS15">
        <f>SUMIFS(DataRegularSeason20242025!$AA$3:$AA$1315,DataRegularSeason20242025!$B$3:$B$1315, "&lt;=" &amp; DS$1, DataRegularSeason20242025!$D$3:$D$1315, $A15)+SUMIFS(DataRegularSeason20242025!$AB$3:$AB$1315,DataRegularSeason20242025!$B$3:$B$1315, "&lt;=" &amp; DS$1, DataRegularSeason20242025!$E$3:$E$1315, $A15)</f>
        <v>50</v>
      </c>
      <c r="DT15">
        <f>SUMIFS(DataRegularSeason20242025!$AA$3:$AA$1315,DataRegularSeason20242025!$B$3:$B$1315, "&lt;=" &amp; DT$1, DataRegularSeason20242025!$D$3:$D$1315, $A15)+SUMIFS(DataRegularSeason20242025!$AB$3:$AB$1315,DataRegularSeason20242025!$B$3:$B$1315, "&lt;=" &amp; DT$1, DataRegularSeason20242025!$E$3:$E$1315, $A15)</f>
        <v>50</v>
      </c>
      <c r="DU15">
        <f>SUMIFS(DataRegularSeason20242025!$AA$3:$AA$1315,DataRegularSeason20242025!$B$3:$B$1315, "&lt;=" &amp; DU$1, DataRegularSeason20242025!$D$3:$D$1315, $A15)+SUMIFS(DataRegularSeason20242025!$AB$3:$AB$1315,DataRegularSeason20242025!$B$3:$B$1315, "&lt;=" &amp; DU$1, DataRegularSeason20242025!$E$3:$E$1315, $A15)</f>
        <v>50</v>
      </c>
      <c r="DV15">
        <f>SUMIFS(DataRegularSeason20242025!$AA$3:$AA$1315,DataRegularSeason20242025!$B$3:$B$1315, "&lt;=" &amp; DV$1, DataRegularSeason20242025!$D$3:$D$1315, $A15)+SUMIFS(DataRegularSeason20242025!$AB$3:$AB$1315,DataRegularSeason20242025!$B$3:$B$1315, "&lt;=" &amp; DV$1, DataRegularSeason20242025!$E$3:$E$1315, $A15)</f>
        <v>50</v>
      </c>
      <c r="DW15">
        <f>SUMIFS(DataRegularSeason20242025!$AA$3:$AA$1315,DataRegularSeason20242025!$B$3:$B$1315, "&lt;=" &amp; DW$1, DataRegularSeason20242025!$D$3:$D$1315, $A15)+SUMIFS(DataRegularSeason20242025!$AB$3:$AB$1315,DataRegularSeason20242025!$B$3:$B$1315, "&lt;=" &amp; DW$1, DataRegularSeason20242025!$E$3:$E$1315, $A15)</f>
        <v>50</v>
      </c>
      <c r="DX15">
        <f>SUMIFS(DataRegularSeason20242025!$AA$3:$AA$1315,DataRegularSeason20242025!$B$3:$B$1315, "&lt;=" &amp; DX$1, DataRegularSeason20242025!$D$3:$D$1315, $A15)+SUMIFS(DataRegularSeason20242025!$AB$3:$AB$1315,DataRegularSeason20242025!$B$3:$B$1315, "&lt;=" &amp; DX$1, DataRegularSeason20242025!$E$3:$E$1315, $A15)</f>
        <v>50</v>
      </c>
      <c r="DY15">
        <f>SUMIFS(DataRegularSeason20242025!$AA$3:$AA$1315,DataRegularSeason20242025!$B$3:$B$1315, "&lt;=" &amp; DY$1, DataRegularSeason20242025!$D$3:$D$1315, $A15)+SUMIFS(DataRegularSeason20242025!$AB$3:$AB$1315,DataRegularSeason20242025!$B$3:$B$1315, "&lt;=" &amp; DY$1, DataRegularSeason20242025!$E$3:$E$1315, $A15)</f>
        <v>50</v>
      </c>
      <c r="DZ15">
        <f>SUMIFS(DataRegularSeason20242025!$AA$3:$AA$1315,DataRegularSeason20242025!$B$3:$B$1315, "&lt;=" &amp; DZ$1, DataRegularSeason20242025!$D$3:$D$1315, $A15)+SUMIFS(DataRegularSeason20242025!$AB$3:$AB$1315,DataRegularSeason20242025!$B$3:$B$1315, "&lt;=" &amp; DZ$1, DataRegularSeason20242025!$E$3:$E$1315, $A15)</f>
        <v>50</v>
      </c>
      <c r="EA15">
        <f>SUMIFS(DataRegularSeason20242025!$AA$3:$AA$1315,DataRegularSeason20242025!$B$3:$B$1315, "&lt;=" &amp; EA$1, DataRegularSeason20242025!$D$3:$D$1315, $A15)+SUMIFS(DataRegularSeason20242025!$AB$3:$AB$1315,DataRegularSeason20242025!$B$3:$B$1315, "&lt;=" &amp; EA$1, DataRegularSeason20242025!$E$3:$E$1315, $A15)</f>
        <v>50</v>
      </c>
      <c r="EB15">
        <f>SUMIFS(DataRegularSeason20242025!$AA$3:$AA$1315,DataRegularSeason20242025!$B$3:$B$1315, "&lt;=" &amp; EB$1, DataRegularSeason20242025!$D$3:$D$1315, $A15)+SUMIFS(DataRegularSeason20242025!$AB$3:$AB$1315,DataRegularSeason20242025!$B$3:$B$1315, "&lt;=" &amp; EB$1, DataRegularSeason20242025!$E$3:$E$1315, $A15)</f>
        <v>50</v>
      </c>
      <c r="EC15">
        <f>SUMIFS(DataRegularSeason20242025!$AA$3:$AA$1315,DataRegularSeason20242025!$B$3:$B$1315, "&lt;=" &amp; EC$1, DataRegularSeason20242025!$D$3:$D$1315, $A15)+SUMIFS(DataRegularSeason20242025!$AB$3:$AB$1315,DataRegularSeason20242025!$B$3:$B$1315, "&lt;=" &amp; EC$1, DataRegularSeason20242025!$E$3:$E$1315, $A15)</f>
        <v>50</v>
      </c>
      <c r="ED15">
        <f>SUMIFS(DataRegularSeason20242025!$AA$3:$AA$1315,DataRegularSeason20242025!$B$3:$B$1315, "&lt;=" &amp; ED$1, DataRegularSeason20242025!$D$3:$D$1315, $A15)+SUMIFS(DataRegularSeason20242025!$AB$3:$AB$1315,DataRegularSeason20242025!$B$3:$B$1315, "&lt;=" &amp; ED$1, DataRegularSeason20242025!$E$3:$E$1315, $A15)</f>
        <v>50</v>
      </c>
      <c r="EE15">
        <f>SUMIFS(DataRegularSeason20242025!$AA$3:$AA$1315,DataRegularSeason20242025!$B$3:$B$1315, "&lt;=" &amp; EE$1, DataRegularSeason20242025!$D$3:$D$1315, $A15)+SUMIFS(DataRegularSeason20242025!$AB$3:$AB$1315,DataRegularSeason20242025!$B$3:$B$1315, "&lt;=" &amp; EE$1, DataRegularSeason20242025!$E$3:$E$1315, $A15)</f>
        <v>50</v>
      </c>
      <c r="EF15">
        <f>SUMIFS(DataRegularSeason20242025!$AA$3:$AA$1315,DataRegularSeason20242025!$B$3:$B$1315, "&lt;=" &amp; EF$1, DataRegularSeason20242025!$D$3:$D$1315, $A15)+SUMIFS(DataRegularSeason20242025!$AB$3:$AB$1315,DataRegularSeason20242025!$B$3:$B$1315, "&lt;=" &amp; EF$1, DataRegularSeason20242025!$E$3:$E$1315, $A15)</f>
        <v>50</v>
      </c>
      <c r="EG15">
        <f>SUMIFS(DataRegularSeason20242025!$AA$3:$AA$1315,DataRegularSeason20242025!$B$3:$B$1315, "&lt;=" &amp; EG$1, DataRegularSeason20242025!$D$3:$D$1315, $A15)+SUMIFS(DataRegularSeason20242025!$AB$3:$AB$1315,DataRegularSeason20242025!$B$3:$B$1315, "&lt;=" &amp; EG$1, DataRegularSeason20242025!$E$3:$E$1315, $A15)</f>
        <v>50</v>
      </c>
      <c r="EH15">
        <f>SUMIFS(DataRegularSeason20242025!$AA$3:$AA$1315,DataRegularSeason20242025!$B$3:$B$1315, "&lt;=" &amp; EH$1, DataRegularSeason20242025!$D$3:$D$1315, $A15)+SUMIFS(DataRegularSeason20242025!$AB$3:$AB$1315,DataRegularSeason20242025!$B$3:$B$1315, "&lt;=" &amp; EH$1, DataRegularSeason20242025!$E$3:$E$1315, $A15)</f>
        <v>50</v>
      </c>
      <c r="EI15">
        <f>SUMIFS(DataRegularSeason20242025!$AA$3:$AA$1315,DataRegularSeason20242025!$B$3:$B$1315, "&lt;=" &amp; EI$1, DataRegularSeason20242025!$D$3:$D$1315, $A15)+SUMIFS(DataRegularSeason20242025!$AB$3:$AB$1315,DataRegularSeason20242025!$B$3:$B$1315, "&lt;=" &amp; EI$1, DataRegularSeason20242025!$E$3:$E$1315, $A15)</f>
        <v>50</v>
      </c>
      <c r="EJ15">
        <f>SUMIFS(DataRegularSeason20242025!$AA$3:$AA$1315,DataRegularSeason20242025!$B$3:$B$1315, "&lt;=" &amp; EJ$1, DataRegularSeason20242025!$D$3:$D$1315, $A15)+SUMIFS(DataRegularSeason20242025!$AB$3:$AB$1315,DataRegularSeason20242025!$B$3:$B$1315, "&lt;=" &amp; EJ$1, DataRegularSeason20242025!$E$3:$E$1315, $A15)</f>
        <v>50</v>
      </c>
      <c r="EK15">
        <f>SUMIFS(DataRegularSeason20242025!$AA$3:$AA$1315,DataRegularSeason20242025!$B$3:$B$1315, "&lt;=" &amp; EK$1, DataRegularSeason20242025!$D$3:$D$1315, $A15)+SUMIFS(DataRegularSeason20242025!$AB$3:$AB$1315,DataRegularSeason20242025!$B$3:$B$1315, "&lt;=" &amp; EK$1, DataRegularSeason20242025!$E$3:$E$1315, $A15)</f>
        <v>50</v>
      </c>
      <c r="EL15">
        <f>SUMIFS(DataRegularSeason20242025!$AA$3:$AA$1315,DataRegularSeason20242025!$B$3:$B$1315, "&lt;=" &amp; EL$1, DataRegularSeason20242025!$D$3:$D$1315, $A15)+SUMIFS(DataRegularSeason20242025!$AB$3:$AB$1315,DataRegularSeason20242025!$B$3:$B$1315, "&lt;=" &amp; EL$1, DataRegularSeason20242025!$E$3:$E$1315, $A15)</f>
        <v>50</v>
      </c>
      <c r="EM15">
        <f>SUMIFS(DataRegularSeason20242025!$AA$3:$AA$1315,DataRegularSeason20242025!$B$3:$B$1315, "&lt;=" &amp; EM$1, DataRegularSeason20242025!$D$3:$D$1315, $A15)+SUMIFS(DataRegularSeason20242025!$AB$3:$AB$1315,DataRegularSeason20242025!$B$3:$B$1315, "&lt;=" &amp; EM$1, DataRegularSeason20242025!$E$3:$E$1315, $A15)</f>
        <v>50</v>
      </c>
      <c r="EN15">
        <f>SUMIFS(DataRegularSeason20242025!$AA$3:$AA$1315,DataRegularSeason20242025!$B$3:$B$1315, "&lt;=" &amp; EN$1, DataRegularSeason20242025!$D$3:$D$1315, $A15)+SUMIFS(DataRegularSeason20242025!$AB$3:$AB$1315,DataRegularSeason20242025!$B$3:$B$1315, "&lt;=" &amp; EN$1, DataRegularSeason20242025!$E$3:$E$1315, $A15)</f>
        <v>50</v>
      </c>
      <c r="EO15">
        <f>SUMIFS(DataRegularSeason20242025!$AA$3:$AA$1315,DataRegularSeason20242025!$B$3:$B$1315, "&lt;=" &amp; EO$1, DataRegularSeason20242025!$D$3:$D$1315, $A15)+SUMIFS(DataRegularSeason20242025!$AB$3:$AB$1315,DataRegularSeason20242025!$B$3:$B$1315, "&lt;=" &amp; EO$1, DataRegularSeason20242025!$E$3:$E$1315, $A15)</f>
        <v>50</v>
      </c>
      <c r="EP15">
        <f>SUMIFS(DataRegularSeason20242025!$AA$3:$AA$1315,DataRegularSeason20242025!$B$3:$B$1315, "&lt;=" &amp; EP$1, DataRegularSeason20242025!$D$3:$D$1315, $A15)+SUMIFS(DataRegularSeason20242025!$AB$3:$AB$1315,DataRegularSeason20242025!$B$3:$B$1315, "&lt;=" &amp; EP$1, DataRegularSeason20242025!$E$3:$E$1315, $A15)</f>
        <v>50</v>
      </c>
      <c r="EQ15">
        <f>SUMIFS(DataRegularSeason20242025!$AA$3:$AA$1315,DataRegularSeason20242025!$B$3:$B$1315, "&lt;=" &amp; EQ$1, DataRegularSeason20242025!$D$3:$D$1315, $A15)+SUMIFS(DataRegularSeason20242025!$AB$3:$AB$1315,DataRegularSeason20242025!$B$3:$B$1315, "&lt;=" &amp; EQ$1, DataRegularSeason20242025!$E$3:$E$1315, $A15)</f>
        <v>50</v>
      </c>
      <c r="ER15">
        <f>SUMIFS(DataRegularSeason20242025!$AA$3:$AA$1315,DataRegularSeason20242025!$B$3:$B$1315, "&lt;=" &amp; ER$1, DataRegularSeason20242025!$D$3:$D$1315, $A15)+SUMIFS(DataRegularSeason20242025!$AB$3:$AB$1315,DataRegularSeason20242025!$B$3:$B$1315, "&lt;=" &amp; ER$1, DataRegularSeason20242025!$E$3:$E$1315, $A15)</f>
        <v>50</v>
      </c>
      <c r="ES15">
        <f>SUMIFS(DataRegularSeason20242025!$AA$3:$AA$1315,DataRegularSeason20242025!$B$3:$B$1315, "&lt;=" &amp; ES$1, DataRegularSeason20242025!$D$3:$D$1315, $A15)+SUMIFS(DataRegularSeason20242025!$AB$3:$AB$1315,DataRegularSeason20242025!$B$3:$B$1315, "&lt;=" &amp; ES$1, DataRegularSeason20242025!$E$3:$E$1315, $A15)</f>
        <v>50</v>
      </c>
      <c r="ET15">
        <f>SUMIFS(DataRegularSeason20242025!$AA$3:$AA$1315,DataRegularSeason20242025!$B$3:$B$1315, "&lt;=" &amp; ET$1, DataRegularSeason20242025!$D$3:$D$1315, $A15)+SUMIFS(DataRegularSeason20242025!$AB$3:$AB$1315,DataRegularSeason20242025!$B$3:$B$1315, "&lt;=" &amp; ET$1, DataRegularSeason20242025!$E$3:$E$1315, $A15)</f>
        <v>50</v>
      </c>
      <c r="EU15">
        <f>SUMIFS(DataRegularSeason20242025!$AA$3:$AA$1315,DataRegularSeason20242025!$B$3:$B$1315, "&lt;=" &amp; EU$1, DataRegularSeason20242025!$D$3:$D$1315, $A15)+SUMIFS(DataRegularSeason20242025!$AB$3:$AB$1315,DataRegularSeason20242025!$B$3:$B$1315, "&lt;=" &amp; EU$1, DataRegularSeason20242025!$E$3:$E$1315, $A15)</f>
        <v>50</v>
      </c>
      <c r="EV15">
        <f>SUMIFS(DataRegularSeason20242025!$AA$3:$AA$1315,DataRegularSeason20242025!$B$3:$B$1315, "&lt;=" &amp; EV$1, DataRegularSeason20242025!$D$3:$D$1315, $A15)+SUMIFS(DataRegularSeason20242025!$AB$3:$AB$1315,DataRegularSeason20242025!$B$3:$B$1315, "&lt;=" &amp; EV$1, DataRegularSeason20242025!$E$3:$E$1315, $A15)</f>
        <v>50</v>
      </c>
      <c r="EW15">
        <f>SUMIFS(DataRegularSeason20242025!$AA$3:$AA$1315,DataRegularSeason20242025!$B$3:$B$1315, "&lt;=" &amp; EW$1, DataRegularSeason20242025!$D$3:$D$1315, $A15)+SUMIFS(DataRegularSeason20242025!$AB$3:$AB$1315,DataRegularSeason20242025!$B$3:$B$1315, "&lt;=" &amp; EW$1, DataRegularSeason20242025!$E$3:$E$1315, $A15)</f>
        <v>50</v>
      </c>
      <c r="EX15">
        <f>SUMIFS(DataRegularSeason20242025!$AA$3:$AA$1315,DataRegularSeason20242025!$B$3:$B$1315, "&lt;=" &amp; EX$1, DataRegularSeason20242025!$D$3:$D$1315, $A15)+SUMIFS(DataRegularSeason20242025!$AB$3:$AB$1315,DataRegularSeason20242025!$B$3:$B$1315, "&lt;=" &amp; EX$1, DataRegularSeason20242025!$E$3:$E$1315, $A15)</f>
        <v>50</v>
      </c>
      <c r="EY15">
        <f>SUMIFS(DataRegularSeason20242025!$AA$3:$AA$1315,DataRegularSeason20242025!$B$3:$B$1315, "&lt;=" &amp; EY$1, DataRegularSeason20242025!$D$3:$D$1315, $A15)+SUMIFS(DataRegularSeason20242025!$AB$3:$AB$1315,DataRegularSeason20242025!$B$3:$B$1315, "&lt;=" &amp; EY$1, DataRegularSeason20242025!$E$3:$E$1315, $A15)</f>
        <v>50</v>
      </c>
      <c r="EZ15">
        <f>SUMIFS(DataRegularSeason20242025!$AA$3:$AA$1315,DataRegularSeason20242025!$B$3:$B$1315, "&lt;=" &amp; EZ$1, DataRegularSeason20242025!$D$3:$D$1315, $A15)+SUMIFS(DataRegularSeason20242025!$AB$3:$AB$1315,DataRegularSeason20242025!$B$3:$B$1315, "&lt;=" &amp; EZ$1, DataRegularSeason20242025!$E$3:$E$1315, $A15)</f>
        <v>50</v>
      </c>
      <c r="FA15">
        <f>SUMIFS(DataRegularSeason20242025!$AA$3:$AA$1315,DataRegularSeason20242025!$B$3:$B$1315, "&lt;=" &amp; FA$1, DataRegularSeason20242025!$D$3:$D$1315, $A15)+SUMIFS(DataRegularSeason20242025!$AB$3:$AB$1315,DataRegularSeason20242025!$B$3:$B$1315, "&lt;=" &amp; FA$1, DataRegularSeason20242025!$E$3:$E$1315, $A15)</f>
        <v>50</v>
      </c>
      <c r="FB15">
        <f>SUMIFS(DataRegularSeason20242025!$AA$3:$AA$1315,DataRegularSeason20242025!$B$3:$B$1315, "&lt;=" &amp; FB$1, DataRegularSeason20242025!$D$3:$D$1315, $A15)+SUMIFS(DataRegularSeason20242025!$AB$3:$AB$1315,DataRegularSeason20242025!$B$3:$B$1315, "&lt;=" &amp; FB$1, DataRegularSeason20242025!$E$3:$E$1315, $A15)</f>
        <v>50</v>
      </c>
      <c r="FC15">
        <f>SUMIFS(DataRegularSeason20242025!$AA$3:$AA$1315,DataRegularSeason20242025!$B$3:$B$1315, "&lt;=" &amp; FC$1, DataRegularSeason20242025!$D$3:$D$1315, $A15)+SUMIFS(DataRegularSeason20242025!$AB$3:$AB$1315,DataRegularSeason20242025!$B$3:$B$1315, "&lt;=" &amp; FC$1, DataRegularSeason20242025!$E$3:$E$1315, $A15)</f>
        <v>50</v>
      </c>
      <c r="FD15">
        <f>SUMIFS(DataRegularSeason20242025!$AA$3:$AA$1315,DataRegularSeason20242025!$B$3:$B$1315, "&lt;=" &amp; FD$1, DataRegularSeason20242025!$D$3:$D$1315, $A15)+SUMIFS(DataRegularSeason20242025!$AB$3:$AB$1315,DataRegularSeason20242025!$B$3:$B$1315, "&lt;=" &amp; FD$1, DataRegularSeason20242025!$E$3:$E$1315, $A15)</f>
        <v>50</v>
      </c>
      <c r="FE15">
        <f>SUMIFS(DataRegularSeason20242025!$AA$3:$AA$1315,DataRegularSeason20242025!$B$3:$B$1315, "&lt;=" &amp; FE$1, DataRegularSeason20242025!$D$3:$D$1315, $A15)+SUMIFS(DataRegularSeason20242025!$AB$3:$AB$1315,DataRegularSeason20242025!$B$3:$B$1315, "&lt;=" &amp; FE$1, DataRegularSeason20242025!$E$3:$E$1315, $A15)</f>
        <v>50</v>
      </c>
      <c r="FF15">
        <f>SUMIFS(DataRegularSeason20242025!$AA$3:$AA$1315,DataRegularSeason20242025!$B$3:$B$1315, "&lt;=" &amp; FF$1, DataRegularSeason20242025!$D$3:$D$1315, $A15)+SUMIFS(DataRegularSeason20242025!$AB$3:$AB$1315,DataRegularSeason20242025!$B$3:$B$1315, "&lt;=" &amp; FF$1, DataRegularSeason20242025!$E$3:$E$1315, $A15)</f>
        <v>50</v>
      </c>
      <c r="FG15">
        <f>SUMIFS(DataRegularSeason20242025!$AA$3:$AA$1315,DataRegularSeason20242025!$B$3:$B$1315, "&lt;=" &amp; FG$1, DataRegularSeason20242025!$D$3:$D$1315, $A15)+SUMIFS(DataRegularSeason20242025!$AB$3:$AB$1315,DataRegularSeason20242025!$B$3:$B$1315, "&lt;=" &amp; FG$1, DataRegularSeason20242025!$E$3:$E$1315, $A15)</f>
        <v>50</v>
      </c>
      <c r="FH15">
        <f>SUMIFS(DataRegularSeason20242025!$AA$3:$AA$1315,DataRegularSeason20242025!$B$3:$B$1315, "&lt;=" &amp; FH$1, DataRegularSeason20242025!$D$3:$D$1315, $A15)+SUMIFS(DataRegularSeason20242025!$AB$3:$AB$1315,DataRegularSeason20242025!$B$3:$B$1315, "&lt;=" &amp; FH$1, DataRegularSeason20242025!$E$3:$E$1315, $A15)</f>
        <v>50</v>
      </c>
      <c r="FI15">
        <f>SUMIFS(DataRegularSeason20242025!$AA$3:$AA$1315,DataRegularSeason20242025!$B$3:$B$1315, "&lt;=" &amp; FI$1, DataRegularSeason20242025!$D$3:$D$1315, $A15)+SUMIFS(DataRegularSeason20242025!$AB$3:$AB$1315,DataRegularSeason20242025!$B$3:$B$1315, "&lt;=" &amp; FI$1, DataRegularSeason20242025!$E$3:$E$1315, $A15)</f>
        <v>50</v>
      </c>
      <c r="FJ15">
        <f>SUMIFS(DataRegularSeason20242025!$AA$3:$AA$1315,DataRegularSeason20242025!$B$3:$B$1315, "&lt;=" &amp; FJ$1, DataRegularSeason20242025!$D$3:$D$1315, $A15)+SUMIFS(DataRegularSeason20242025!$AB$3:$AB$1315,DataRegularSeason20242025!$B$3:$B$1315, "&lt;=" &amp; FJ$1, DataRegularSeason20242025!$E$3:$E$1315, $A15)</f>
        <v>50</v>
      </c>
      <c r="FK15">
        <f>SUMIFS(DataRegularSeason20242025!$AA$3:$AA$1315,DataRegularSeason20242025!$B$3:$B$1315, "&lt;=" &amp; FK$1, DataRegularSeason20242025!$D$3:$D$1315, $A15)+SUMIFS(DataRegularSeason20242025!$AB$3:$AB$1315,DataRegularSeason20242025!$B$3:$B$1315, "&lt;=" &amp; FK$1, DataRegularSeason20242025!$E$3:$E$1315, $A15)</f>
        <v>50</v>
      </c>
      <c r="FL15">
        <f>SUMIFS(DataRegularSeason20242025!$AA$3:$AA$1315,DataRegularSeason20242025!$B$3:$B$1315, "&lt;=" &amp; FL$1, DataRegularSeason20242025!$D$3:$D$1315, $A15)+SUMIFS(DataRegularSeason20242025!$AB$3:$AB$1315,DataRegularSeason20242025!$B$3:$B$1315, "&lt;=" &amp; FL$1, DataRegularSeason20242025!$E$3:$E$1315, $A15)</f>
        <v>50</v>
      </c>
      <c r="FM15">
        <f>SUMIFS(DataRegularSeason20242025!$AA$3:$AA$1315,DataRegularSeason20242025!$B$3:$B$1315, "&lt;=" &amp; FM$1, DataRegularSeason20242025!$D$3:$D$1315, $A15)+SUMIFS(DataRegularSeason20242025!$AB$3:$AB$1315,DataRegularSeason20242025!$B$3:$B$1315, "&lt;=" &amp; FM$1, DataRegularSeason20242025!$E$3:$E$1315, $A15)</f>
        <v>50</v>
      </c>
      <c r="FN15">
        <f>SUMIFS(DataRegularSeason20242025!$AA$3:$AA$1315,DataRegularSeason20242025!$B$3:$B$1315, "&lt;=" &amp; FN$1, DataRegularSeason20242025!$D$3:$D$1315, $A15)+SUMIFS(DataRegularSeason20242025!$AB$3:$AB$1315,DataRegularSeason20242025!$B$3:$B$1315, "&lt;=" &amp; FN$1, DataRegularSeason20242025!$E$3:$E$1315, $A15)</f>
        <v>50</v>
      </c>
      <c r="FO15">
        <f>SUMIFS(DataRegularSeason20242025!$AA$3:$AA$1315,DataRegularSeason20242025!$B$3:$B$1315, "&lt;=" &amp; FO$1, DataRegularSeason20242025!$D$3:$D$1315, $A15)+SUMIFS(DataRegularSeason20242025!$AB$3:$AB$1315,DataRegularSeason20242025!$B$3:$B$1315, "&lt;=" &amp; FO$1, DataRegularSeason20242025!$E$3:$E$1315, $A15)</f>
        <v>50</v>
      </c>
      <c r="FP15">
        <f>SUMIFS(DataRegularSeason20242025!$AA$3:$AA$1315,DataRegularSeason20242025!$B$3:$B$1315, "&lt;=" &amp; FP$1, DataRegularSeason20242025!$D$3:$D$1315, $A15)+SUMIFS(DataRegularSeason20242025!$AB$3:$AB$1315,DataRegularSeason20242025!$B$3:$B$1315, "&lt;=" &amp; FP$1, DataRegularSeason20242025!$E$3:$E$1315, $A15)</f>
        <v>50</v>
      </c>
      <c r="FQ15">
        <f>SUMIFS(DataRegularSeason20242025!$AA$3:$AA$1315,DataRegularSeason20242025!$B$3:$B$1315, "&lt;=" &amp; FQ$1, DataRegularSeason20242025!$D$3:$D$1315, $A15)+SUMIFS(DataRegularSeason20242025!$AB$3:$AB$1315,DataRegularSeason20242025!$B$3:$B$1315, "&lt;=" &amp; FQ$1, DataRegularSeason20242025!$E$3:$E$1315, $A15)</f>
        <v>50</v>
      </c>
      <c r="FR15">
        <f>SUMIFS(DataRegularSeason20242025!$AA$3:$AA$1315,DataRegularSeason20242025!$B$3:$B$1315, "&lt;=" &amp; FR$1, DataRegularSeason20242025!$D$3:$D$1315, $A15)+SUMIFS(DataRegularSeason20242025!$AB$3:$AB$1315,DataRegularSeason20242025!$B$3:$B$1315, "&lt;=" &amp; FR$1, DataRegularSeason20242025!$E$3:$E$1315, $A15)</f>
        <v>50</v>
      </c>
      <c r="FS15">
        <f>SUMIFS(DataRegularSeason20242025!$AA$3:$AA$1315,DataRegularSeason20242025!$B$3:$B$1315, "&lt;=" &amp; FS$1, DataRegularSeason20242025!$D$3:$D$1315, $A15)+SUMIFS(DataRegularSeason20242025!$AB$3:$AB$1315,DataRegularSeason20242025!$B$3:$B$1315, "&lt;=" &amp; FS$1, DataRegularSeason20242025!$E$3:$E$1315, $A15)</f>
        <v>50</v>
      </c>
      <c r="FT15">
        <f>SUMIFS(DataRegularSeason20242025!$AA$3:$AA$1315,DataRegularSeason20242025!$B$3:$B$1315, "&lt;=" &amp; FT$1, DataRegularSeason20242025!$D$3:$D$1315, $A15)+SUMIFS(DataRegularSeason20242025!$AB$3:$AB$1315,DataRegularSeason20242025!$B$3:$B$1315, "&lt;=" &amp; FT$1, DataRegularSeason20242025!$E$3:$E$1315, $A15)</f>
        <v>50</v>
      </c>
      <c r="FU15">
        <f>SUMIFS(DataRegularSeason20242025!$AA$3:$AA$1315,DataRegularSeason20242025!$B$3:$B$1315, "&lt;=" &amp; FU$1, DataRegularSeason20242025!$D$3:$D$1315, $A15)+SUMIFS(DataRegularSeason20242025!$AB$3:$AB$1315,DataRegularSeason20242025!$B$3:$B$1315, "&lt;=" &amp; FU$1, DataRegularSeason20242025!$E$3:$E$1315, $A15)</f>
        <v>50</v>
      </c>
      <c r="FV15">
        <f>SUMIFS(DataRegularSeason20242025!$AA$3:$AA$1315,DataRegularSeason20242025!$B$3:$B$1315, "&lt;=" &amp; FV$1, DataRegularSeason20242025!$D$3:$D$1315, $A15)+SUMIFS(DataRegularSeason20242025!$AB$3:$AB$1315,DataRegularSeason20242025!$B$3:$B$1315, "&lt;=" &amp; FV$1, DataRegularSeason20242025!$E$3:$E$1315, $A15)</f>
        <v>50</v>
      </c>
      <c r="FW15">
        <f>SUMIFS(DataRegularSeason20242025!$AA$3:$AA$1315,DataRegularSeason20242025!$B$3:$B$1315, "&lt;=" &amp; FW$1, DataRegularSeason20242025!$D$3:$D$1315, $A15)+SUMIFS(DataRegularSeason20242025!$AB$3:$AB$1315,DataRegularSeason20242025!$B$3:$B$1315, "&lt;=" &amp; FW$1, DataRegularSeason20242025!$E$3:$E$1315, $A15)</f>
        <v>50</v>
      </c>
      <c r="FX15">
        <f>SUMIFS(DataRegularSeason20242025!$AA$3:$AA$1315,DataRegularSeason20242025!$B$3:$B$1315, "&lt;=" &amp; FX$1, DataRegularSeason20242025!$D$3:$D$1315, $A15)+SUMIFS(DataRegularSeason20242025!$AB$3:$AB$1315,DataRegularSeason20242025!$B$3:$B$1315, "&lt;=" &amp; FX$1, DataRegularSeason20242025!$E$3:$E$1315, $A15)</f>
        <v>50</v>
      </c>
      <c r="FY15">
        <f>SUMIFS(DataRegularSeason20242025!$AA$3:$AA$1315,DataRegularSeason20242025!$B$3:$B$1315, "&lt;=" &amp; FY$1, DataRegularSeason20242025!$D$3:$D$1315, $A15)+SUMIFS(DataRegularSeason20242025!$AB$3:$AB$1315,DataRegularSeason20242025!$B$3:$B$1315, "&lt;=" &amp; FY$1, DataRegularSeason20242025!$E$3:$E$1315, $A15)</f>
        <v>50</v>
      </c>
      <c r="FZ15">
        <f>SUMIFS(DataRegularSeason20242025!$AA$3:$AA$1315,DataRegularSeason20242025!$B$3:$B$1315, "&lt;=" &amp; FZ$1, DataRegularSeason20242025!$D$3:$D$1315, $A15)+SUMIFS(DataRegularSeason20242025!$AB$3:$AB$1315,DataRegularSeason20242025!$B$3:$B$1315, "&lt;=" &amp; FZ$1, DataRegularSeason20242025!$E$3:$E$1315, $A15)</f>
        <v>50</v>
      </c>
      <c r="GA15">
        <f>SUMIFS(DataRegularSeason20242025!$AA$3:$AA$1315,DataRegularSeason20242025!$B$3:$B$1315, "&lt;=" &amp; GA$1, DataRegularSeason20242025!$D$3:$D$1315, $A15)+SUMIFS(DataRegularSeason20242025!$AB$3:$AB$1315,DataRegularSeason20242025!$B$3:$B$1315, "&lt;=" &amp; GA$1, DataRegularSeason20242025!$E$3:$E$1315, $A15)</f>
        <v>50</v>
      </c>
      <c r="GB15">
        <f>SUMIFS(DataRegularSeason20242025!$AA$3:$AA$1315,DataRegularSeason20242025!$B$3:$B$1315, "&lt;=" &amp; GB$1, DataRegularSeason20242025!$D$3:$D$1315, $A15)+SUMIFS(DataRegularSeason20242025!$AB$3:$AB$1315,DataRegularSeason20242025!$B$3:$B$1315, "&lt;=" &amp; GB$1, DataRegularSeason20242025!$E$3:$E$1315, $A15)</f>
        <v>50</v>
      </c>
      <c r="GC15">
        <f>SUMIFS(DataRegularSeason20242025!$AA$3:$AA$1315,DataRegularSeason20242025!$B$3:$B$1315, "&lt;=" &amp; GC$1, DataRegularSeason20242025!$D$3:$D$1315, $A15)+SUMIFS(DataRegularSeason20242025!$AB$3:$AB$1315,DataRegularSeason20242025!$B$3:$B$1315, "&lt;=" &amp; GC$1, DataRegularSeason20242025!$E$3:$E$1315, $A15)</f>
        <v>50</v>
      </c>
      <c r="GD15">
        <f>SUMIFS(DataRegularSeason20242025!$AA$3:$AA$1315,DataRegularSeason20242025!$B$3:$B$1315, "&lt;=" &amp; GD$1, DataRegularSeason20242025!$D$3:$D$1315, $A15)+SUMIFS(DataRegularSeason20242025!$AB$3:$AB$1315,DataRegularSeason20242025!$B$3:$B$1315, "&lt;=" &amp; GD$1, DataRegularSeason20242025!$E$3:$E$1315, $A15)</f>
        <v>50</v>
      </c>
      <c r="GE15">
        <f>SUMIFS(DataRegularSeason20242025!$AA$3:$AA$1315,DataRegularSeason20242025!$B$3:$B$1315, "&lt;=" &amp; GE$1, DataRegularSeason20242025!$D$3:$D$1315, $A15)+SUMIFS(DataRegularSeason20242025!$AB$3:$AB$1315,DataRegularSeason20242025!$B$3:$B$1315, "&lt;=" &amp; GE$1, DataRegularSeason20242025!$E$3:$E$1315, $A15)</f>
        <v>50</v>
      </c>
      <c r="GF15">
        <f>SUMIFS(DataRegularSeason20242025!$AA$3:$AA$1315,DataRegularSeason20242025!$B$3:$B$1315, "&lt;=" &amp; GF$1, DataRegularSeason20242025!$D$3:$D$1315, $A15)+SUMIFS(DataRegularSeason20242025!$AB$3:$AB$1315,DataRegularSeason20242025!$B$3:$B$1315, "&lt;=" &amp; GF$1, DataRegularSeason20242025!$E$3:$E$1315, $A15)</f>
        <v>50</v>
      </c>
      <c r="GG15">
        <f>SUMIFS(DataRegularSeason20242025!$AA$3:$AA$1315,DataRegularSeason20242025!$B$3:$B$1315, "&lt;=" &amp; GG$1, DataRegularSeason20242025!$D$3:$D$1315, $A15)+SUMIFS(DataRegularSeason20242025!$AB$3:$AB$1315,DataRegularSeason20242025!$B$3:$B$1315, "&lt;=" &amp; GG$1, DataRegularSeason20242025!$E$3:$E$1315, $A15)</f>
        <v>50</v>
      </c>
      <c r="GH15">
        <f>SUMIFS(DataRegularSeason20242025!$AA$3:$AA$1315,DataRegularSeason20242025!$B$3:$B$1315, "&lt;=" &amp; GH$1, DataRegularSeason20242025!$D$3:$D$1315, $A15)+SUMIFS(DataRegularSeason20242025!$AB$3:$AB$1315,DataRegularSeason20242025!$B$3:$B$1315, "&lt;=" &amp; GH$1, DataRegularSeason20242025!$E$3:$E$1315, $A15)</f>
        <v>50</v>
      </c>
      <c r="GI15">
        <f>SUMIFS(DataRegularSeason20242025!$AA$3:$AA$1315,DataRegularSeason20242025!$B$3:$B$1315, "&lt;=" &amp; GI$1, DataRegularSeason20242025!$D$3:$D$1315, $A15)+SUMIFS(DataRegularSeason20242025!$AB$3:$AB$1315,DataRegularSeason20242025!$B$3:$B$1315, "&lt;=" &amp; GI$1, DataRegularSeason20242025!$E$3:$E$1315, $A15)</f>
        <v>50</v>
      </c>
      <c r="GJ15">
        <f>SUMIFS(DataRegularSeason20242025!$AA$3:$AA$1315,DataRegularSeason20242025!$B$3:$B$1315, "&lt;=" &amp; GJ$1, DataRegularSeason20242025!$D$3:$D$1315, $A15)+SUMIFS(DataRegularSeason20242025!$AB$3:$AB$1315,DataRegularSeason20242025!$B$3:$B$1315, "&lt;=" &amp; GJ$1, DataRegularSeason20242025!$E$3:$E$1315, $A15)</f>
        <v>50</v>
      </c>
      <c r="GK15">
        <f>SUMIFS(DataRegularSeason20242025!$AA$3:$AA$1315,DataRegularSeason20242025!$B$3:$B$1315, "&lt;=" &amp; GK$1, DataRegularSeason20242025!$D$3:$D$1315, $A15)+SUMIFS(DataRegularSeason20242025!$AB$3:$AB$1315,DataRegularSeason20242025!$B$3:$B$1315, "&lt;=" &amp; GK$1, DataRegularSeason20242025!$E$3:$E$1315, $A15)</f>
        <v>50</v>
      </c>
      <c r="GL15">
        <f>SUMIFS(DataRegularSeason20242025!$AA$3:$AA$1315,DataRegularSeason20242025!$B$3:$B$1315, "&lt;=" &amp; GL$1, DataRegularSeason20242025!$D$3:$D$1315, $A15)+SUMIFS(DataRegularSeason20242025!$AB$3:$AB$1315,DataRegularSeason20242025!$B$3:$B$1315, "&lt;=" &amp; GL$1, DataRegularSeason20242025!$E$3:$E$1315, $A15)</f>
        <v>50</v>
      </c>
      <c r="GM15">
        <f>SUMIFS(DataRegularSeason20242025!$AA$3:$AA$1315,DataRegularSeason20242025!$B$3:$B$1315, "&lt;=" &amp; GM$1, DataRegularSeason20242025!$D$3:$D$1315, $A15)+SUMIFS(DataRegularSeason20242025!$AB$3:$AB$1315,DataRegularSeason20242025!$B$3:$B$1315, "&lt;=" &amp; GM$1, DataRegularSeason20242025!$E$3:$E$1315, $A15)</f>
        <v>50</v>
      </c>
      <c r="GN15">
        <f>SUMIFS(DataRegularSeason20242025!$AA$3:$AA$1315,DataRegularSeason20242025!$B$3:$B$1315, "&lt;=" &amp; GN$1, DataRegularSeason20242025!$D$3:$D$1315, $A15)+SUMIFS(DataRegularSeason20242025!$AB$3:$AB$1315,DataRegularSeason20242025!$B$3:$B$1315, "&lt;=" &amp; GN$1, DataRegularSeason20242025!$E$3:$E$1315, $A15)</f>
        <v>50</v>
      </c>
      <c r="GO15">
        <f>SUMIFS(DataRegularSeason20242025!$AA$3:$AA$1315,DataRegularSeason20242025!$B$3:$B$1315, "&lt;=" &amp; GO$1, DataRegularSeason20242025!$D$3:$D$1315, $A15)+SUMIFS(DataRegularSeason20242025!$AB$3:$AB$1315,DataRegularSeason20242025!$B$3:$B$1315, "&lt;=" &amp; GO$1, DataRegularSeason20242025!$E$3:$E$1315, $A15)</f>
        <v>50</v>
      </c>
      <c r="GP15">
        <f>SUMIFS(DataRegularSeason20242025!$AA$3:$AA$1315,DataRegularSeason20242025!$B$3:$B$1315, "&lt;=" &amp; GP$1, DataRegularSeason20242025!$D$3:$D$1315, $A15)+SUMIFS(DataRegularSeason20242025!$AB$3:$AB$1315,DataRegularSeason20242025!$B$3:$B$1315, "&lt;=" &amp; GP$1, DataRegularSeason20242025!$E$3:$E$1315, $A15)</f>
        <v>50</v>
      </c>
      <c r="GQ15">
        <f>SUMIFS(DataRegularSeason20242025!$AA$3:$AA$1315,DataRegularSeason20242025!$B$3:$B$1315, "&lt;=" &amp; GQ$1, DataRegularSeason20242025!$D$3:$D$1315, $A15)+SUMIFS(DataRegularSeason20242025!$AB$3:$AB$1315,DataRegularSeason20242025!$B$3:$B$1315, "&lt;=" &amp; GQ$1, DataRegularSeason20242025!$E$3:$E$1315, $A15)</f>
        <v>50</v>
      </c>
      <c r="GR15">
        <f>SUMIFS(DataRegularSeason20242025!$AA$3:$AA$1315,DataRegularSeason20242025!$B$3:$B$1315, "&lt;=" &amp; GR$1, DataRegularSeason20242025!$D$3:$D$1315, $A15)+SUMIFS(DataRegularSeason20242025!$AB$3:$AB$1315,DataRegularSeason20242025!$B$3:$B$1315, "&lt;=" &amp; GR$1, DataRegularSeason20242025!$E$3:$E$1315, $A15)</f>
        <v>50</v>
      </c>
      <c r="GS15">
        <f>SUMIFS(DataRegularSeason20242025!$AA$3:$AA$1315,DataRegularSeason20242025!$B$3:$B$1315, "&lt;=" &amp; GS$1, DataRegularSeason20242025!$D$3:$D$1315, $A15)+SUMIFS(DataRegularSeason20242025!$AB$3:$AB$1315,DataRegularSeason20242025!$B$3:$B$1315, "&lt;=" &amp; GS$1, DataRegularSeason20242025!$E$3:$E$1315, $A15)</f>
        <v>50</v>
      </c>
      <c r="GT15">
        <f>SUMIFS(DataRegularSeason20242025!$AA$3:$AA$1315,DataRegularSeason20242025!$B$3:$B$1315, "&lt;=" &amp; GT$1, DataRegularSeason20242025!$D$3:$D$1315, $A15)+SUMIFS(DataRegularSeason20242025!$AB$3:$AB$1315,DataRegularSeason20242025!$B$3:$B$1315, "&lt;=" &amp; GT$1, DataRegularSeason20242025!$E$3:$E$1315, $A15)</f>
        <v>50</v>
      </c>
      <c r="GU15">
        <f>SUMIFS(DataRegularSeason20242025!$AA$3:$AA$1315,DataRegularSeason20242025!$B$3:$B$1315, "&lt;=" &amp; GU$1, DataRegularSeason20242025!$D$3:$D$1315, $A15)+SUMIFS(DataRegularSeason20242025!$AB$3:$AB$1315,DataRegularSeason20242025!$B$3:$B$1315, "&lt;=" &amp; GU$1, DataRegularSeason20242025!$E$3:$E$1315, $A15)</f>
        <v>50</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33</v>
      </c>
      <c r="CB16">
        <f>SUMIFS(DataRegularSeason20242025!$AA$3:$AA$1315,DataRegularSeason20242025!$B$3:$B$1315, "&lt;=" &amp; CB$1, DataRegularSeason20242025!$D$3:$D$1315, $A16)+SUMIFS(DataRegularSeason20242025!$AB$3:$AB$1315,DataRegularSeason20242025!$B$3:$B$1315, "&lt;=" &amp; CB$1, DataRegularSeason20242025!$E$3:$E$1315, $A16)</f>
        <v>33</v>
      </c>
      <c r="CC16">
        <f>SUMIFS(DataRegularSeason20242025!$AA$3:$AA$1315,DataRegularSeason20242025!$B$3:$B$1315, "&lt;=" &amp; CC$1, DataRegularSeason20242025!$D$3:$D$1315, $A16)+SUMIFS(DataRegularSeason20242025!$AB$3:$AB$1315,DataRegularSeason20242025!$B$3:$B$1315, "&lt;=" &amp; CC$1, DataRegularSeason20242025!$E$3:$E$1315, $A16)</f>
        <v>35</v>
      </c>
      <c r="CD16">
        <f>SUMIFS(DataRegularSeason20242025!$AA$3:$AA$1315,DataRegularSeason20242025!$B$3:$B$1315, "&lt;=" &amp; CD$1, DataRegularSeason20242025!$D$3:$D$1315, $A16)+SUMIFS(DataRegularSeason20242025!$AB$3:$AB$1315,DataRegularSeason20242025!$B$3:$B$1315, "&lt;=" &amp; CD$1, DataRegularSeason20242025!$E$3:$E$1315, $A16)</f>
        <v>35</v>
      </c>
      <c r="CE16">
        <f>SUMIFS(DataRegularSeason20242025!$AA$3:$AA$1315,DataRegularSeason20242025!$B$3:$B$1315, "&lt;=" &amp; CE$1, DataRegularSeason20242025!$D$3:$D$1315, $A16)+SUMIFS(DataRegularSeason20242025!$AB$3:$AB$1315,DataRegularSeason20242025!$B$3:$B$1315, "&lt;=" &amp; CE$1, DataRegularSeason20242025!$E$3:$E$1315, $A16)</f>
        <v>35</v>
      </c>
      <c r="CF16">
        <f>SUMIFS(DataRegularSeason20242025!$AA$3:$AA$1315,DataRegularSeason20242025!$B$3:$B$1315, "&lt;=" &amp; CF$1, DataRegularSeason20242025!$D$3:$D$1315, $A16)+SUMIFS(DataRegularSeason20242025!$AB$3:$AB$1315,DataRegularSeason20242025!$B$3:$B$1315, "&lt;=" &amp; CF$1, DataRegularSeason20242025!$E$3:$E$1315, $A16)</f>
        <v>35</v>
      </c>
      <c r="CG16">
        <f>SUMIFS(DataRegularSeason20242025!$AA$3:$AA$1315,DataRegularSeason20242025!$B$3:$B$1315, "&lt;=" &amp; CG$1, DataRegularSeason20242025!$D$3:$D$1315, $A16)+SUMIFS(DataRegularSeason20242025!$AB$3:$AB$1315,DataRegularSeason20242025!$B$3:$B$1315, "&lt;=" &amp; CG$1, DataRegularSeason20242025!$E$3:$E$1315, $A16)</f>
        <v>37</v>
      </c>
      <c r="CH16">
        <f>SUMIFS(DataRegularSeason20242025!$AA$3:$AA$1315,DataRegularSeason20242025!$B$3:$B$1315, "&lt;=" &amp; CH$1, DataRegularSeason20242025!$D$3:$D$1315, $A16)+SUMIFS(DataRegularSeason20242025!$AB$3:$AB$1315,DataRegularSeason20242025!$B$3:$B$1315, "&lt;=" &amp; CH$1, DataRegularSeason20242025!$E$3:$E$1315, $A16)</f>
        <v>37</v>
      </c>
      <c r="CI16">
        <f>SUMIFS(DataRegularSeason20242025!$AA$3:$AA$1315,DataRegularSeason20242025!$B$3:$B$1315, "&lt;=" &amp; CI$1, DataRegularSeason20242025!$D$3:$D$1315, $A16)+SUMIFS(DataRegularSeason20242025!$AB$3:$AB$1315,DataRegularSeason20242025!$B$3:$B$1315, "&lt;=" &amp; CI$1, DataRegularSeason20242025!$E$3:$E$1315, $A16)</f>
        <v>37</v>
      </c>
      <c r="CJ16">
        <f>SUMIFS(DataRegularSeason20242025!$AA$3:$AA$1315,DataRegularSeason20242025!$B$3:$B$1315, "&lt;=" &amp; CJ$1, DataRegularSeason20242025!$D$3:$D$1315, $A16)+SUMIFS(DataRegularSeason20242025!$AB$3:$AB$1315,DataRegularSeason20242025!$B$3:$B$1315, "&lt;=" &amp; CJ$1, DataRegularSeason20242025!$E$3:$E$1315, $A16)</f>
        <v>37</v>
      </c>
      <c r="CK16">
        <f>SUMIFS(DataRegularSeason20242025!$AA$3:$AA$1315,DataRegularSeason20242025!$B$3:$B$1315, "&lt;=" &amp; CK$1, DataRegularSeason20242025!$D$3:$D$1315, $A16)+SUMIFS(DataRegularSeason20242025!$AB$3:$AB$1315,DataRegularSeason20242025!$B$3:$B$1315, "&lt;=" &amp; CK$1, DataRegularSeason20242025!$E$3:$E$1315, $A16)</f>
        <v>37</v>
      </c>
      <c r="CL16">
        <f>SUMIFS(DataRegularSeason20242025!$AA$3:$AA$1315,DataRegularSeason20242025!$B$3:$B$1315, "&lt;=" &amp; CL$1, DataRegularSeason20242025!$D$3:$D$1315, $A16)+SUMIFS(DataRegularSeason20242025!$AB$3:$AB$1315,DataRegularSeason20242025!$B$3:$B$1315, "&lt;=" &amp; CL$1, DataRegularSeason20242025!$E$3:$E$1315, $A16)</f>
        <v>37</v>
      </c>
      <c r="CM16">
        <f>SUMIFS(DataRegularSeason20242025!$AA$3:$AA$1315,DataRegularSeason20242025!$B$3:$B$1315, "&lt;=" &amp; CM$1, DataRegularSeason20242025!$D$3:$D$1315, $A16)+SUMIFS(DataRegularSeason20242025!$AB$3:$AB$1315,DataRegularSeason20242025!$B$3:$B$1315, "&lt;=" &amp; CM$1, DataRegularSeason20242025!$E$3:$E$1315, $A16)</f>
        <v>39</v>
      </c>
      <c r="CN16">
        <f>SUMIFS(DataRegularSeason20242025!$AA$3:$AA$1315,DataRegularSeason20242025!$B$3:$B$1315, "&lt;=" &amp; CN$1, DataRegularSeason20242025!$D$3:$D$1315, $A16)+SUMIFS(DataRegularSeason20242025!$AB$3:$AB$1315,DataRegularSeason20242025!$B$3:$B$1315, "&lt;=" &amp; CN$1, DataRegularSeason20242025!$E$3:$E$1315, $A16)</f>
        <v>39</v>
      </c>
      <c r="CO16">
        <f>SUMIFS(DataRegularSeason20242025!$AA$3:$AA$1315,DataRegularSeason20242025!$B$3:$B$1315, "&lt;=" &amp; CO$1, DataRegularSeason20242025!$D$3:$D$1315, $A16)+SUMIFS(DataRegularSeason20242025!$AB$3:$AB$1315,DataRegularSeason20242025!$B$3:$B$1315, "&lt;=" &amp; CO$1, DataRegularSeason20242025!$E$3:$E$1315, $A16)</f>
        <v>39</v>
      </c>
      <c r="CP16">
        <f>SUMIFS(DataRegularSeason20242025!$AA$3:$AA$1315,DataRegularSeason20242025!$B$3:$B$1315, "&lt;=" &amp; CP$1, DataRegularSeason20242025!$D$3:$D$1315, $A16)+SUMIFS(DataRegularSeason20242025!$AB$3:$AB$1315,DataRegularSeason20242025!$B$3:$B$1315, "&lt;=" &amp; CP$1, DataRegularSeason20242025!$E$3:$E$1315, $A16)</f>
        <v>39</v>
      </c>
      <c r="CQ16">
        <f>SUMIFS(DataRegularSeason20242025!$AA$3:$AA$1315,DataRegularSeason20242025!$B$3:$B$1315, "&lt;=" &amp; CQ$1, DataRegularSeason20242025!$D$3:$D$1315, $A16)+SUMIFS(DataRegularSeason20242025!$AB$3:$AB$1315,DataRegularSeason20242025!$B$3:$B$1315, "&lt;=" &amp; CQ$1, DataRegularSeason20242025!$E$3:$E$1315, $A16)</f>
        <v>39</v>
      </c>
      <c r="CR16">
        <f>SUMIFS(DataRegularSeason20242025!$AA$3:$AA$1315,DataRegularSeason20242025!$B$3:$B$1315, "&lt;=" &amp; CR$1, DataRegularSeason20242025!$D$3:$D$1315, $A16)+SUMIFS(DataRegularSeason20242025!$AB$3:$AB$1315,DataRegularSeason20242025!$B$3:$B$1315, "&lt;=" &amp; CR$1, DataRegularSeason20242025!$E$3:$E$1315, $A16)</f>
        <v>40</v>
      </c>
      <c r="CS16">
        <f>SUMIFS(DataRegularSeason20242025!$AA$3:$AA$1315,DataRegularSeason20242025!$B$3:$B$1315, "&lt;=" &amp; CS$1, DataRegularSeason20242025!$D$3:$D$1315, $A16)+SUMIFS(DataRegularSeason20242025!$AB$3:$AB$1315,DataRegularSeason20242025!$B$3:$B$1315, "&lt;=" &amp; CS$1, DataRegularSeason20242025!$E$3:$E$1315, $A16)</f>
        <v>40</v>
      </c>
      <c r="CT16">
        <f>SUMIFS(DataRegularSeason20242025!$AA$3:$AA$1315,DataRegularSeason20242025!$B$3:$B$1315, "&lt;=" &amp; CT$1, DataRegularSeason20242025!$D$3:$D$1315, $A16)+SUMIFS(DataRegularSeason20242025!$AB$3:$AB$1315,DataRegularSeason20242025!$B$3:$B$1315, "&lt;=" &amp; CT$1, DataRegularSeason20242025!$E$3:$E$1315, $A16)</f>
        <v>41</v>
      </c>
      <c r="CU16">
        <f>SUMIFS(DataRegularSeason20242025!$AA$3:$AA$1315,DataRegularSeason20242025!$B$3:$B$1315, "&lt;=" &amp; CU$1, DataRegularSeason20242025!$D$3:$D$1315, $A16)+SUMIFS(DataRegularSeason20242025!$AB$3:$AB$1315,DataRegularSeason20242025!$B$3:$B$1315, "&lt;=" &amp; CU$1, DataRegularSeason20242025!$E$3:$E$1315, $A16)</f>
        <v>41</v>
      </c>
      <c r="CV16">
        <f>SUMIFS(DataRegularSeason20242025!$AA$3:$AA$1315,DataRegularSeason20242025!$B$3:$B$1315, "&lt;=" &amp; CV$1, DataRegularSeason20242025!$D$3:$D$1315, $A16)+SUMIFS(DataRegularSeason20242025!$AB$3:$AB$1315,DataRegularSeason20242025!$B$3:$B$1315, "&lt;=" &amp; CV$1, DataRegularSeason20242025!$E$3:$E$1315, $A16)</f>
        <v>42</v>
      </c>
      <c r="CW16">
        <f>SUMIFS(DataRegularSeason20242025!$AA$3:$AA$1315,DataRegularSeason20242025!$B$3:$B$1315, "&lt;=" &amp; CW$1, DataRegularSeason20242025!$D$3:$D$1315, $A16)+SUMIFS(DataRegularSeason20242025!$AB$3:$AB$1315,DataRegularSeason20242025!$B$3:$B$1315, "&lt;=" &amp; CW$1, DataRegularSeason20242025!$E$3:$E$1315, $A16)</f>
        <v>42</v>
      </c>
      <c r="CX16">
        <f>SUMIFS(DataRegularSeason20242025!$AA$3:$AA$1315,DataRegularSeason20242025!$B$3:$B$1315, "&lt;=" &amp; CX$1, DataRegularSeason20242025!$D$3:$D$1315, $A16)+SUMIFS(DataRegularSeason20242025!$AB$3:$AB$1315,DataRegularSeason20242025!$B$3:$B$1315, "&lt;=" &amp; CX$1, DataRegularSeason20242025!$E$3:$E$1315, $A16)</f>
        <v>44</v>
      </c>
      <c r="CY16">
        <f>SUMIFS(DataRegularSeason20242025!$AA$3:$AA$1315,DataRegularSeason20242025!$B$3:$B$1315, "&lt;=" &amp; CY$1, DataRegularSeason20242025!$D$3:$D$1315, $A16)+SUMIFS(DataRegularSeason20242025!$AB$3:$AB$1315,DataRegularSeason20242025!$B$3:$B$1315, "&lt;=" &amp; CY$1, DataRegularSeason20242025!$E$3:$E$1315, $A16)</f>
        <v>44</v>
      </c>
      <c r="CZ16">
        <f>SUMIFS(DataRegularSeason20242025!$AA$3:$AA$1315,DataRegularSeason20242025!$B$3:$B$1315, "&lt;=" &amp; CZ$1, DataRegularSeason20242025!$D$3:$D$1315, $A16)+SUMIFS(DataRegularSeason20242025!$AB$3:$AB$1315,DataRegularSeason20242025!$B$3:$B$1315, "&lt;=" &amp; CZ$1, DataRegularSeason20242025!$E$3:$E$1315, $A16)</f>
        <v>44</v>
      </c>
      <c r="DA16">
        <f>SUMIFS(DataRegularSeason20242025!$AA$3:$AA$1315,DataRegularSeason20242025!$B$3:$B$1315, "&lt;=" &amp; DA$1, DataRegularSeason20242025!$D$3:$D$1315, $A16)+SUMIFS(DataRegularSeason20242025!$AB$3:$AB$1315,DataRegularSeason20242025!$B$3:$B$1315, "&lt;=" &amp; DA$1, DataRegularSeason20242025!$E$3:$E$1315, $A16)</f>
        <v>44</v>
      </c>
      <c r="DB16">
        <f>SUMIFS(DataRegularSeason20242025!$AA$3:$AA$1315,DataRegularSeason20242025!$B$3:$B$1315, "&lt;=" &amp; DB$1, DataRegularSeason20242025!$D$3:$D$1315, $A16)+SUMIFS(DataRegularSeason20242025!$AB$3:$AB$1315,DataRegularSeason20242025!$B$3:$B$1315, "&lt;=" &amp; DB$1, DataRegularSeason20242025!$E$3:$E$1315, $A16)</f>
        <v>44</v>
      </c>
      <c r="DC16">
        <f>SUMIFS(DataRegularSeason20242025!$AA$3:$AA$1315,DataRegularSeason20242025!$B$3:$B$1315, "&lt;=" &amp; DC$1, DataRegularSeason20242025!$D$3:$D$1315, $A16)+SUMIFS(DataRegularSeason20242025!$AB$3:$AB$1315,DataRegularSeason20242025!$B$3:$B$1315, "&lt;=" &amp; DC$1, DataRegularSeason20242025!$E$3:$E$1315, $A16)</f>
        <v>44</v>
      </c>
      <c r="DD16">
        <f>SUMIFS(DataRegularSeason20242025!$AA$3:$AA$1315,DataRegularSeason20242025!$B$3:$B$1315, "&lt;=" &amp; DD$1, DataRegularSeason20242025!$D$3:$D$1315, $A16)+SUMIFS(DataRegularSeason20242025!$AB$3:$AB$1315,DataRegularSeason20242025!$B$3:$B$1315, "&lt;=" &amp; DD$1, DataRegularSeason20242025!$E$3:$E$1315, $A16)</f>
        <v>44</v>
      </c>
      <c r="DE16">
        <f>SUMIFS(DataRegularSeason20242025!$AA$3:$AA$1315,DataRegularSeason20242025!$B$3:$B$1315, "&lt;=" &amp; DE$1, DataRegularSeason20242025!$D$3:$D$1315, $A16)+SUMIFS(DataRegularSeason20242025!$AB$3:$AB$1315,DataRegularSeason20242025!$B$3:$B$1315, "&lt;=" &amp; DE$1, DataRegularSeason20242025!$E$3:$E$1315, $A16)</f>
        <v>44</v>
      </c>
      <c r="DF16">
        <f>SUMIFS(DataRegularSeason20242025!$AA$3:$AA$1315,DataRegularSeason20242025!$B$3:$B$1315, "&lt;=" &amp; DF$1, DataRegularSeason20242025!$D$3:$D$1315, $A16)+SUMIFS(DataRegularSeason20242025!$AB$3:$AB$1315,DataRegularSeason20242025!$B$3:$B$1315, "&lt;=" &amp; DF$1, DataRegularSeason20242025!$E$3:$E$1315, $A16)</f>
        <v>46</v>
      </c>
      <c r="DG16">
        <f>SUMIFS(DataRegularSeason20242025!$AA$3:$AA$1315,DataRegularSeason20242025!$B$3:$B$1315, "&lt;=" &amp; DG$1, DataRegularSeason20242025!$D$3:$D$1315, $A16)+SUMIFS(DataRegularSeason20242025!$AB$3:$AB$1315,DataRegularSeason20242025!$B$3:$B$1315, "&lt;=" &amp; DG$1, DataRegularSeason20242025!$E$3:$E$1315, $A16)</f>
        <v>46</v>
      </c>
      <c r="DH16">
        <f>SUMIFS(DataRegularSeason20242025!$AA$3:$AA$1315,DataRegularSeason20242025!$B$3:$B$1315, "&lt;=" &amp; DH$1, DataRegularSeason20242025!$D$3:$D$1315, $A16)+SUMIFS(DataRegularSeason20242025!$AB$3:$AB$1315,DataRegularSeason20242025!$B$3:$B$1315, "&lt;=" &amp; DH$1, DataRegularSeason20242025!$E$3:$E$1315, $A16)</f>
        <v>46</v>
      </c>
      <c r="DI16">
        <f>SUMIFS(DataRegularSeason20242025!$AA$3:$AA$1315,DataRegularSeason20242025!$B$3:$B$1315, "&lt;=" &amp; DI$1, DataRegularSeason20242025!$D$3:$D$1315, $A16)+SUMIFS(DataRegularSeason20242025!$AB$3:$AB$1315,DataRegularSeason20242025!$B$3:$B$1315, "&lt;=" &amp; DI$1, DataRegularSeason20242025!$E$3:$E$1315, $A16)</f>
        <v>48</v>
      </c>
      <c r="DJ16">
        <f>SUMIFS(DataRegularSeason20242025!$AA$3:$AA$1315,DataRegularSeason20242025!$B$3:$B$1315, "&lt;=" &amp; DJ$1, DataRegularSeason20242025!$D$3:$D$1315, $A16)+SUMIFS(DataRegularSeason20242025!$AB$3:$AB$1315,DataRegularSeason20242025!$B$3:$B$1315, "&lt;=" &amp; DJ$1, DataRegularSeason20242025!$E$3:$E$1315, $A16)</f>
        <v>48</v>
      </c>
      <c r="DK16">
        <f>SUMIFS(DataRegularSeason20242025!$AA$3:$AA$1315,DataRegularSeason20242025!$B$3:$B$1315, "&lt;=" &amp; DK$1, DataRegularSeason20242025!$D$3:$D$1315, $A16)+SUMIFS(DataRegularSeason20242025!$AB$3:$AB$1315,DataRegularSeason20242025!$B$3:$B$1315, "&lt;=" &amp; DK$1, DataRegularSeason20242025!$E$3:$E$1315, $A16)</f>
        <v>48</v>
      </c>
      <c r="DL16">
        <f>SUMIFS(DataRegularSeason20242025!$AA$3:$AA$1315,DataRegularSeason20242025!$B$3:$B$1315, "&lt;=" &amp; DL$1, DataRegularSeason20242025!$D$3:$D$1315, $A16)+SUMIFS(DataRegularSeason20242025!$AB$3:$AB$1315,DataRegularSeason20242025!$B$3:$B$1315, "&lt;=" &amp; DL$1, DataRegularSeason20242025!$E$3:$E$1315, $A16)</f>
        <v>48</v>
      </c>
      <c r="DM16">
        <f>SUMIFS(DataRegularSeason20242025!$AA$3:$AA$1315,DataRegularSeason20242025!$B$3:$B$1315, "&lt;=" &amp; DM$1, DataRegularSeason20242025!$D$3:$D$1315, $A16)+SUMIFS(DataRegularSeason20242025!$AB$3:$AB$1315,DataRegularSeason20242025!$B$3:$B$1315, "&lt;=" &amp; DM$1, DataRegularSeason20242025!$E$3:$E$1315, $A16)</f>
        <v>48</v>
      </c>
      <c r="DN16">
        <f>SUMIFS(DataRegularSeason20242025!$AA$3:$AA$1315,DataRegularSeason20242025!$B$3:$B$1315, "&lt;=" &amp; DN$1, DataRegularSeason20242025!$D$3:$D$1315, $A16)+SUMIFS(DataRegularSeason20242025!$AB$3:$AB$1315,DataRegularSeason20242025!$B$3:$B$1315, "&lt;=" &amp; DN$1, DataRegularSeason20242025!$E$3:$E$1315, $A16)</f>
        <v>48</v>
      </c>
      <c r="DO16">
        <f>SUMIFS(DataRegularSeason20242025!$AA$3:$AA$1315,DataRegularSeason20242025!$B$3:$B$1315, "&lt;=" &amp; DO$1, DataRegularSeason20242025!$D$3:$D$1315, $A16)+SUMIFS(DataRegularSeason20242025!$AB$3:$AB$1315,DataRegularSeason20242025!$B$3:$B$1315, "&lt;=" &amp; DO$1, DataRegularSeason20242025!$E$3:$E$1315, $A16)</f>
        <v>48</v>
      </c>
      <c r="DP16">
        <f>SUMIFS(DataRegularSeason20242025!$AA$3:$AA$1315,DataRegularSeason20242025!$B$3:$B$1315, "&lt;=" &amp; DP$1, DataRegularSeason20242025!$D$3:$D$1315, $A16)+SUMIFS(DataRegularSeason20242025!$AB$3:$AB$1315,DataRegularSeason20242025!$B$3:$B$1315, "&lt;=" &amp; DP$1, DataRegularSeason20242025!$E$3:$E$1315, $A16)</f>
        <v>48</v>
      </c>
      <c r="DQ16">
        <f>SUMIFS(DataRegularSeason20242025!$AA$3:$AA$1315,DataRegularSeason20242025!$B$3:$B$1315, "&lt;=" &amp; DQ$1, DataRegularSeason20242025!$D$3:$D$1315, $A16)+SUMIFS(DataRegularSeason20242025!$AB$3:$AB$1315,DataRegularSeason20242025!$B$3:$B$1315, "&lt;=" &amp; DQ$1, DataRegularSeason20242025!$E$3:$E$1315, $A16)</f>
        <v>48</v>
      </c>
      <c r="DR16">
        <f>SUMIFS(DataRegularSeason20242025!$AA$3:$AA$1315,DataRegularSeason20242025!$B$3:$B$1315, "&lt;=" &amp; DR$1, DataRegularSeason20242025!$D$3:$D$1315, $A16)+SUMIFS(DataRegularSeason20242025!$AB$3:$AB$1315,DataRegularSeason20242025!$B$3:$B$1315, "&lt;=" &amp; DR$1, DataRegularSeason20242025!$E$3:$E$1315, $A16)</f>
        <v>48</v>
      </c>
      <c r="DS16">
        <f>SUMIFS(DataRegularSeason20242025!$AA$3:$AA$1315,DataRegularSeason20242025!$B$3:$B$1315, "&lt;=" &amp; DS$1, DataRegularSeason20242025!$D$3:$D$1315, $A16)+SUMIFS(DataRegularSeason20242025!$AB$3:$AB$1315,DataRegularSeason20242025!$B$3:$B$1315, "&lt;=" &amp; DS$1, DataRegularSeason20242025!$E$3:$E$1315, $A16)</f>
        <v>48</v>
      </c>
      <c r="DT16">
        <f>SUMIFS(DataRegularSeason20242025!$AA$3:$AA$1315,DataRegularSeason20242025!$B$3:$B$1315, "&lt;=" &amp; DT$1, DataRegularSeason20242025!$D$3:$D$1315, $A16)+SUMIFS(DataRegularSeason20242025!$AB$3:$AB$1315,DataRegularSeason20242025!$B$3:$B$1315, "&lt;=" &amp; DT$1, DataRegularSeason20242025!$E$3:$E$1315, $A16)</f>
        <v>48</v>
      </c>
      <c r="DU16">
        <f>SUMIFS(DataRegularSeason20242025!$AA$3:$AA$1315,DataRegularSeason20242025!$B$3:$B$1315, "&lt;=" &amp; DU$1, DataRegularSeason20242025!$D$3:$D$1315, $A16)+SUMIFS(DataRegularSeason20242025!$AB$3:$AB$1315,DataRegularSeason20242025!$B$3:$B$1315, "&lt;=" &amp; DU$1, DataRegularSeason20242025!$E$3:$E$1315, $A16)</f>
        <v>48</v>
      </c>
      <c r="DV16">
        <f>SUMIFS(DataRegularSeason20242025!$AA$3:$AA$1315,DataRegularSeason20242025!$B$3:$B$1315, "&lt;=" &amp; DV$1, DataRegularSeason20242025!$D$3:$D$1315, $A16)+SUMIFS(DataRegularSeason20242025!$AB$3:$AB$1315,DataRegularSeason20242025!$B$3:$B$1315, "&lt;=" &amp; DV$1, DataRegularSeason20242025!$E$3:$E$1315, $A16)</f>
        <v>48</v>
      </c>
      <c r="DW16">
        <f>SUMIFS(DataRegularSeason20242025!$AA$3:$AA$1315,DataRegularSeason20242025!$B$3:$B$1315, "&lt;=" &amp; DW$1, DataRegularSeason20242025!$D$3:$D$1315, $A16)+SUMIFS(DataRegularSeason20242025!$AB$3:$AB$1315,DataRegularSeason20242025!$B$3:$B$1315, "&lt;=" &amp; DW$1, DataRegularSeason20242025!$E$3:$E$1315, $A16)</f>
        <v>48</v>
      </c>
      <c r="DX16">
        <f>SUMIFS(DataRegularSeason20242025!$AA$3:$AA$1315,DataRegularSeason20242025!$B$3:$B$1315, "&lt;=" &amp; DX$1, DataRegularSeason20242025!$D$3:$D$1315, $A16)+SUMIFS(DataRegularSeason20242025!$AB$3:$AB$1315,DataRegularSeason20242025!$B$3:$B$1315, "&lt;=" &amp; DX$1, DataRegularSeason20242025!$E$3:$E$1315, $A16)</f>
        <v>48</v>
      </c>
      <c r="DY16">
        <f>SUMIFS(DataRegularSeason20242025!$AA$3:$AA$1315,DataRegularSeason20242025!$B$3:$B$1315, "&lt;=" &amp; DY$1, DataRegularSeason20242025!$D$3:$D$1315, $A16)+SUMIFS(DataRegularSeason20242025!$AB$3:$AB$1315,DataRegularSeason20242025!$B$3:$B$1315, "&lt;=" &amp; DY$1, DataRegularSeason20242025!$E$3:$E$1315, $A16)</f>
        <v>48</v>
      </c>
      <c r="DZ16">
        <f>SUMIFS(DataRegularSeason20242025!$AA$3:$AA$1315,DataRegularSeason20242025!$B$3:$B$1315, "&lt;=" &amp; DZ$1, DataRegularSeason20242025!$D$3:$D$1315, $A16)+SUMIFS(DataRegularSeason20242025!$AB$3:$AB$1315,DataRegularSeason20242025!$B$3:$B$1315, "&lt;=" &amp; DZ$1, DataRegularSeason20242025!$E$3:$E$1315, $A16)</f>
        <v>48</v>
      </c>
      <c r="EA16">
        <f>SUMIFS(DataRegularSeason20242025!$AA$3:$AA$1315,DataRegularSeason20242025!$B$3:$B$1315, "&lt;=" &amp; EA$1, DataRegularSeason20242025!$D$3:$D$1315, $A16)+SUMIFS(DataRegularSeason20242025!$AB$3:$AB$1315,DataRegularSeason20242025!$B$3:$B$1315, "&lt;=" &amp; EA$1, DataRegularSeason20242025!$E$3:$E$1315, $A16)</f>
        <v>48</v>
      </c>
      <c r="EB16">
        <f>SUMIFS(DataRegularSeason20242025!$AA$3:$AA$1315,DataRegularSeason20242025!$B$3:$B$1315, "&lt;=" &amp; EB$1, DataRegularSeason20242025!$D$3:$D$1315, $A16)+SUMIFS(DataRegularSeason20242025!$AB$3:$AB$1315,DataRegularSeason20242025!$B$3:$B$1315, "&lt;=" &amp; EB$1, DataRegularSeason20242025!$E$3:$E$1315, $A16)</f>
        <v>48</v>
      </c>
      <c r="EC16">
        <f>SUMIFS(DataRegularSeason20242025!$AA$3:$AA$1315,DataRegularSeason20242025!$B$3:$B$1315, "&lt;=" &amp; EC$1, DataRegularSeason20242025!$D$3:$D$1315, $A16)+SUMIFS(DataRegularSeason20242025!$AB$3:$AB$1315,DataRegularSeason20242025!$B$3:$B$1315, "&lt;=" &amp; EC$1, DataRegularSeason20242025!$E$3:$E$1315, $A16)</f>
        <v>48</v>
      </c>
      <c r="ED16">
        <f>SUMIFS(DataRegularSeason20242025!$AA$3:$AA$1315,DataRegularSeason20242025!$B$3:$B$1315, "&lt;=" &amp; ED$1, DataRegularSeason20242025!$D$3:$D$1315, $A16)+SUMIFS(DataRegularSeason20242025!$AB$3:$AB$1315,DataRegularSeason20242025!$B$3:$B$1315, "&lt;=" &amp; ED$1, DataRegularSeason20242025!$E$3:$E$1315, $A16)</f>
        <v>48</v>
      </c>
      <c r="EE16">
        <f>SUMIFS(DataRegularSeason20242025!$AA$3:$AA$1315,DataRegularSeason20242025!$B$3:$B$1315, "&lt;=" &amp; EE$1, DataRegularSeason20242025!$D$3:$D$1315, $A16)+SUMIFS(DataRegularSeason20242025!$AB$3:$AB$1315,DataRegularSeason20242025!$B$3:$B$1315, "&lt;=" &amp; EE$1, DataRegularSeason20242025!$E$3:$E$1315, $A16)</f>
        <v>48</v>
      </c>
      <c r="EF16">
        <f>SUMIFS(DataRegularSeason20242025!$AA$3:$AA$1315,DataRegularSeason20242025!$B$3:$B$1315, "&lt;=" &amp; EF$1, DataRegularSeason20242025!$D$3:$D$1315, $A16)+SUMIFS(DataRegularSeason20242025!$AB$3:$AB$1315,DataRegularSeason20242025!$B$3:$B$1315, "&lt;=" &amp; EF$1, DataRegularSeason20242025!$E$3:$E$1315, $A16)</f>
        <v>48</v>
      </c>
      <c r="EG16">
        <f>SUMIFS(DataRegularSeason20242025!$AA$3:$AA$1315,DataRegularSeason20242025!$B$3:$B$1315, "&lt;=" &amp; EG$1, DataRegularSeason20242025!$D$3:$D$1315, $A16)+SUMIFS(DataRegularSeason20242025!$AB$3:$AB$1315,DataRegularSeason20242025!$B$3:$B$1315, "&lt;=" &amp; EG$1, DataRegularSeason20242025!$E$3:$E$1315, $A16)</f>
        <v>48</v>
      </c>
      <c r="EH16">
        <f>SUMIFS(DataRegularSeason20242025!$AA$3:$AA$1315,DataRegularSeason20242025!$B$3:$B$1315, "&lt;=" &amp; EH$1, DataRegularSeason20242025!$D$3:$D$1315, $A16)+SUMIFS(DataRegularSeason20242025!$AB$3:$AB$1315,DataRegularSeason20242025!$B$3:$B$1315, "&lt;=" &amp; EH$1, DataRegularSeason20242025!$E$3:$E$1315, $A16)</f>
        <v>48</v>
      </c>
      <c r="EI16">
        <f>SUMIFS(DataRegularSeason20242025!$AA$3:$AA$1315,DataRegularSeason20242025!$B$3:$B$1315, "&lt;=" &amp; EI$1, DataRegularSeason20242025!$D$3:$D$1315, $A16)+SUMIFS(DataRegularSeason20242025!$AB$3:$AB$1315,DataRegularSeason20242025!$B$3:$B$1315, "&lt;=" &amp; EI$1, DataRegularSeason20242025!$E$3:$E$1315, $A16)</f>
        <v>48</v>
      </c>
      <c r="EJ16">
        <f>SUMIFS(DataRegularSeason20242025!$AA$3:$AA$1315,DataRegularSeason20242025!$B$3:$B$1315, "&lt;=" &amp; EJ$1, DataRegularSeason20242025!$D$3:$D$1315, $A16)+SUMIFS(DataRegularSeason20242025!$AB$3:$AB$1315,DataRegularSeason20242025!$B$3:$B$1315, "&lt;=" &amp; EJ$1, DataRegularSeason20242025!$E$3:$E$1315, $A16)</f>
        <v>48</v>
      </c>
      <c r="EK16">
        <f>SUMIFS(DataRegularSeason20242025!$AA$3:$AA$1315,DataRegularSeason20242025!$B$3:$B$1315, "&lt;=" &amp; EK$1, DataRegularSeason20242025!$D$3:$D$1315, $A16)+SUMIFS(DataRegularSeason20242025!$AB$3:$AB$1315,DataRegularSeason20242025!$B$3:$B$1315, "&lt;=" &amp; EK$1, DataRegularSeason20242025!$E$3:$E$1315, $A16)</f>
        <v>48</v>
      </c>
      <c r="EL16">
        <f>SUMIFS(DataRegularSeason20242025!$AA$3:$AA$1315,DataRegularSeason20242025!$B$3:$B$1315, "&lt;=" &amp; EL$1, DataRegularSeason20242025!$D$3:$D$1315, $A16)+SUMIFS(DataRegularSeason20242025!$AB$3:$AB$1315,DataRegularSeason20242025!$B$3:$B$1315, "&lt;=" &amp; EL$1, DataRegularSeason20242025!$E$3:$E$1315, $A16)</f>
        <v>48</v>
      </c>
      <c r="EM16">
        <f>SUMIFS(DataRegularSeason20242025!$AA$3:$AA$1315,DataRegularSeason20242025!$B$3:$B$1315, "&lt;=" &amp; EM$1, DataRegularSeason20242025!$D$3:$D$1315, $A16)+SUMIFS(DataRegularSeason20242025!$AB$3:$AB$1315,DataRegularSeason20242025!$B$3:$B$1315, "&lt;=" &amp; EM$1, DataRegularSeason20242025!$E$3:$E$1315, $A16)</f>
        <v>48</v>
      </c>
      <c r="EN16">
        <f>SUMIFS(DataRegularSeason20242025!$AA$3:$AA$1315,DataRegularSeason20242025!$B$3:$B$1315, "&lt;=" &amp; EN$1, DataRegularSeason20242025!$D$3:$D$1315, $A16)+SUMIFS(DataRegularSeason20242025!$AB$3:$AB$1315,DataRegularSeason20242025!$B$3:$B$1315, "&lt;=" &amp; EN$1, DataRegularSeason20242025!$E$3:$E$1315, $A16)</f>
        <v>48</v>
      </c>
      <c r="EO16">
        <f>SUMIFS(DataRegularSeason20242025!$AA$3:$AA$1315,DataRegularSeason20242025!$B$3:$B$1315, "&lt;=" &amp; EO$1, DataRegularSeason20242025!$D$3:$D$1315, $A16)+SUMIFS(DataRegularSeason20242025!$AB$3:$AB$1315,DataRegularSeason20242025!$B$3:$B$1315, "&lt;=" &amp; EO$1, DataRegularSeason20242025!$E$3:$E$1315, $A16)</f>
        <v>48</v>
      </c>
      <c r="EP16">
        <f>SUMIFS(DataRegularSeason20242025!$AA$3:$AA$1315,DataRegularSeason20242025!$B$3:$B$1315, "&lt;=" &amp; EP$1, DataRegularSeason20242025!$D$3:$D$1315, $A16)+SUMIFS(DataRegularSeason20242025!$AB$3:$AB$1315,DataRegularSeason20242025!$B$3:$B$1315, "&lt;=" &amp; EP$1, DataRegularSeason20242025!$E$3:$E$1315, $A16)</f>
        <v>48</v>
      </c>
      <c r="EQ16">
        <f>SUMIFS(DataRegularSeason20242025!$AA$3:$AA$1315,DataRegularSeason20242025!$B$3:$B$1315, "&lt;=" &amp; EQ$1, DataRegularSeason20242025!$D$3:$D$1315, $A16)+SUMIFS(DataRegularSeason20242025!$AB$3:$AB$1315,DataRegularSeason20242025!$B$3:$B$1315, "&lt;=" &amp; EQ$1, DataRegularSeason20242025!$E$3:$E$1315, $A16)</f>
        <v>48</v>
      </c>
      <c r="ER16">
        <f>SUMIFS(DataRegularSeason20242025!$AA$3:$AA$1315,DataRegularSeason20242025!$B$3:$B$1315, "&lt;=" &amp; ER$1, DataRegularSeason20242025!$D$3:$D$1315, $A16)+SUMIFS(DataRegularSeason20242025!$AB$3:$AB$1315,DataRegularSeason20242025!$B$3:$B$1315, "&lt;=" &amp; ER$1, DataRegularSeason20242025!$E$3:$E$1315, $A16)</f>
        <v>48</v>
      </c>
      <c r="ES16">
        <f>SUMIFS(DataRegularSeason20242025!$AA$3:$AA$1315,DataRegularSeason20242025!$B$3:$B$1315, "&lt;=" &amp; ES$1, DataRegularSeason20242025!$D$3:$D$1315, $A16)+SUMIFS(DataRegularSeason20242025!$AB$3:$AB$1315,DataRegularSeason20242025!$B$3:$B$1315, "&lt;=" &amp; ES$1, DataRegularSeason20242025!$E$3:$E$1315, $A16)</f>
        <v>48</v>
      </c>
      <c r="ET16">
        <f>SUMIFS(DataRegularSeason20242025!$AA$3:$AA$1315,DataRegularSeason20242025!$B$3:$B$1315, "&lt;=" &amp; ET$1, DataRegularSeason20242025!$D$3:$D$1315, $A16)+SUMIFS(DataRegularSeason20242025!$AB$3:$AB$1315,DataRegularSeason20242025!$B$3:$B$1315, "&lt;=" &amp; ET$1, DataRegularSeason20242025!$E$3:$E$1315, $A16)</f>
        <v>48</v>
      </c>
      <c r="EU16">
        <f>SUMIFS(DataRegularSeason20242025!$AA$3:$AA$1315,DataRegularSeason20242025!$B$3:$B$1315, "&lt;=" &amp; EU$1, DataRegularSeason20242025!$D$3:$D$1315, $A16)+SUMIFS(DataRegularSeason20242025!$AB$3:$AB$1315,DataRegularSeason20242025!$B$3:$B$1315, "&lt;=" &amp; EU$1, DataRegularSeason20242025!$E$3:$E$1315, $A16)</f>
        <v>48</v>
      </c>
      <c r="EV16">
        <f>SUMIFS(DataRegularSeason20242025!$AA$3:$AA$1315,DataRegularSeason20242025!$B$3:$B$1315, "&lt;=" &amp; EV$1, DataRegularSeason20242025!$D$3:$D$1315, $A16)+SUMIFS(DataRegularSeason20242025!$AB$3:$AB$1315,DataRegularSeason20242025!$B$3:$B$1315, "&lt;=" &amp; EV$1, DataRegularSeason20242025!$E$3:$E$1315, $A16)</f>
        <v>48</v>
      </c>
      <c r="EW16">
        <f>SUMIFS(DataRegularSeason20242025!$AA$3:$AA$1315,DataRegularSeason20242025!$B$3:$B$1315, "&lt;=" &amp; EW$1, DataRegularSeason20242025!$D$3:$D$1315, $A16)+SUMIFS(DataRegularSeason20242025!$AB$3:$AB$1315,DataRegularSeason20242025!$B$3:$B$1315, "&lt;=" &amp; EW$1, DataRegularSeason20242025!$E$3:$E$1315, $A16)</f>
        <v>48</v>
      </c>
      <c r="EX16">
        <f>SUMIFS(DataRegularSeason20242025!$AA$3:$AA$1315,DataRegularSeason20242025!$B$3:$B$1315, "&lt;=" &amp; EX$1, DataRegularSeason20242025!$D$3:$D$1315, $A16)+SUMIFS(DataRegularSeason20242025!$AB$3:$AB$1315,DataRegularSeason20242025!$B$3:$B$1315, "&lt;=" &amp; EX$1, DataRegularSeason20242025!$E$3:$E$1315, $A16)</f>
        <v>48</v>
      </c>
      <c r="EY16">
        <f>SUMIFS(DataRegularSeason20242025!$AA$3:$AA$1315,DataRegularSeason20242025!$B$3:$B$1315, "&lt;=" &amp; EY$1, DataRegularSeason20242025!$D$3:$D$1315, $A16)+SUMIFS(DataRegularSeason20242025!$AB$3:$AB$1315,DataRegularSeason20242025!$B$3:$B$1315, "&lt;=" &amp; EY$1, DataRegularSeason20242025!$E$3:$E$1315, $A16)</f>
        <v>48</v>
      </c>
      <c r="EZ16">
        <f>SUMIFS(DataRegularSeason20242025!$AA$3:$AA$1315,DataRegularSeason20242025!$B$3:$B$1315, "&lt;=" &amp; EZ$1, DataRegularSeason20242025!$D$3:$D$1315, $A16)+SUMIFS(DataRegularSeason20242025!$AB$3:$AB$1315,DataRegularSeason20242025!$B$3:$B$1315, "&lt;=" &amp; EZ$1, DataRegularSeason20242025!$E$3:$E$1315, $A16)</f>
        <v>48</v>
      </c>
      <c r="FA16">
        <f>SUMIFS(DataRegularSeason20242025!$AA$3:$AA$1315,DataRegularSeason20242025!$B$3:$B$1315, "&lt;=" &amp; FA$1, DataRegularSeason20242025!$D$3:$D$1315, $A16)+SUMIFS(DataRegularSeason20242025!$AB$3:$AB$1315,DataRegularSeason20242025!$B$3:$B$1315, "&lt;=" &amp; FA$1, DataRegularSeason20242025!$E$3:$E$1315, $A16)</f>
        <v>48</v>
      </c>
      <c r="FB16">
        <f>SUMIFS(DataRegularSeason20242025!$AA$3:$AA$1315,DataRegularSeason20242025!$B$3:$B$1315, "&lt;=" &amp; FB$1, DataRegularSeason20242025!$D$3:$D$1315, $A16)+SUMIFS(DataRegularSeason20242025!$AB$3:$AB$1315,DataRegularSeason20242025!$B$3:$B$1315, "&lt;=" &amp; FB$1, DataRegularSeason20242025!$E$3:$E$1315, $A16)</f>
        <v>48</v>
      </c>
      <c r="FC16">
        <f>SUMIFS(DataRegularSeason20242025!$AA$3:$AA$1315,DataRegularSeason20242025!$B$3:$B$1315, "&lt;=" &amp; FC$1, DataRegularSeason20242025!$D$3:$D$1315, $A16)+SUMIFS(DataRegularSeason20242025!$AB$3:$AB$1315,DataRegularSeason20242025!$B$3:$B$1315, "&lt;=" &amp; FC$1, DataRegularSeason20242025!$E$3:$E$1315, $A16)</f>
        <v>48</v>
      </c>
      <c r="FD16">
        <f>SUMIFS(DataRegularSeason20242025!$AA$3:$AA$1315,DataRegularSeason20242025!$B$3:$B$1315, "&lt;=" &amp; FD$1, DataRegularSeason20242025!$D$3:$D$1315, $A16)+SUMIFS(DataRegularSeason20242025!$AB$3:$AB$1315,DataRegularSeason20242025!$B$3:$B$1315, "&lt;=" &amp; FD$1, DataRegularSeason20242025!$E$3:$E$1315, $A16)</f>
        <v>48</v>
      </c>
      <c r="FE16">
        <f>SUMIFS(DataRegularSeason20242025!$AA$3:$AA$1315,DataRegularSeason20242025!$B$3:$B$1315, "&lt;=" &amp; FE$1, DataRegularSeason20242025!$D$3:$D$1315, $A16)+SUMIFS(DataRegularSeason20242025!$AB$3:$AB$1315,DataRegularSeason20242025!$B$3:$B$1315, "&lt;=" &amp; FE$1, DataRegularSeason20242025!$E$3:$E$1315, $A16)</f>
        <v>48</v>
      </c>
      <c r="FF16">
        <f>SUMIFS(DataRegularSeason20242025!$AA$3:$AA$1315,DataRegularSeason20242025!$B$3:$B$1315, "&lt;=" &amp; FF$1, DataRegularSeason20242025!$D$3:$D$1315, $A16)+SUMIFS(DataRegularSeason20242025!$AB$3:$AB$1315,DataRegularSeason20242025!$B$3:$B$1315, "&lt;=" &amp; FF$1, DataRegularSeason20242025!$E$3:$E$1315, $A16)</f>
        <v>48</v>
      </c>
      <c r="FG16">
        <f>SUMIFS(DataRegularSeason20242025!$AA$3:$AA$1315,DataRegularSeason20242025!$B$3:$B$1315, "&lt;=" &amp; FG$1, DataRegularSeason20242025!$D$3:$D$1315, $A16)+SUMIFS(DataRegularSeason20242025!$AB$3:$AB$1315,DataRegularSeason20242025!$B$3:$B$1315, "&lt;=" &amp; FG$1, DataRegularSeason20242025!$E$3:$E$1315, $A16)</f>
        <v>48</v>
      </c>
      <c r="FH16">
        <f>SUMIFS(DataRegularSeason20242025!$AA$3:$AA$1315,DataRegularSeason20242025!$B$3:$B$1315, "&lt;=" &amp; FH$1, DataRegularSeason20242025!$D$3:$D$1315, $A16)+SUMIFS(DataRegularSeason20242025!$AB$3:$AB$1315,DataRegularSeason20242025!$B$3:$B$1315, "&lt;=" &amp; FH$1, DataRegularSeason20242025!$E$3:$E$1315, $A16)</f>
        <v>48</v>
      </c>
      <c r="FI16">
        <f>SUMIFS(DataRegularSeason20242025!$AA$3:$AA$1315,DataRegularSeason20242025!$B$3:$B$1315, "&lt;=" &amp; FI$1, DataRegularSeason20242025!$D$3:$D$1315, $A16)+SUMIFS(DataRegularSeason20242025!$AB$3:$AB$1315,DataRegularSeason20242025!$B$3:$B$1315, "&lt;=" &amp; FI$1, DataRegularSeason20242025!$E$3:$E$1315, $A16)</f>
        <v>48</v>
      </c>
      <c r="FJ16">
        <f>SUMIFS(DataRegularSeason20242025!$AA$3:$AA$1315,DataRegularSeason20242025!$B$3:$B$1315, "&lt;=" &amp; FJ$1, DataRegularSeason20242025!$D$3:$D$1315, $A16)+SUMIFS(DataRegularSeason20242025!$AB$3:$AB$1315,DataRegularSeason20242025!$B$3:$B$1315, "&lt;=" &amp; FJ$1, DataRegularSeason20242025!$E$3:$E$1315, $A16)</f>
        <v>48</v>
      </c>
      <c r="FK16">
        <f>SUMIFS(DataRegularSeason20242025!$AA$3:$AA$1315,DataRegularSeason20242025!$B$3:$B$1315, "&lt;=" &amp; FK$1, DataRegularSeason20242025!$D$3:$D$1315, $A16)+SUMIFS(DataRegularSeason20242025!$AB$3:$AB$1315,DataRegularSeason20242025!$B$3:$B$1315, "&lt;=" &amp; FK$1, DataRegularSeason20242025!$E$3:$E$1315, $A16)</f>
        <v>48</v>
      </c>
      <c r="FL16">
        <f>SUMIFS(DataRegularSeason20242025!$AA$3:$AA$1315,DataRegularSeason20242025!$B$3:$B$1315, "&lt;=" &amp; FL$1, DataRegularSeason20242025!$D$3:$D$1315, $A16)+SUMIFS(DataRegularSeason20242025!$AB$3:$AB$1315,DataRegularSeason20242025!$B$3:$B$1315, "&lt;=" &amp; FL$1, DataRegularSeason20242025!$E$3:$E$1315, $A16)</f>
        <v>48</v>
      </c>
      <c r="FM16">
        <f>SUMIFS(DataRegularSeason20242025!$AA$3:$AA$1315,DataRegularSeason20242025!$B$3:$B$1315, "&lt;=" &amp; FM$1, DataRegularSeason20242025!$D$3:$D$1315, $A16)+SUMIFS(DataRegularSeason20242025!$AB$3:$AB$1315,DataRegularSeason20242025!$B$3:$B$1315, "&lt;=" &amp; FM$1, DataRegularSeason20242025!$E$3:$E$1315, $A16)</f>
        <v>48</v>
      </c>
      <c r="FN16">
        <f>SUMIFS(DataRegularSeason20242025!$AA$3:$AA$1315,DataRegularSeason20242025!$B$3:$B$1315, "&lt;=" &amp; FN$1, DataRegularSeason20242025!$D$3:$D$1315, $A16)+SUMIFS(DataRegularSeason20242025!$AB$3:$AB$1315,DataRegularSeason20242025!$B$3:$B$1315, "&lt;=" &amp; FN$1, DataRegularSeason20242025!$E$3:$E$1315, $A16)</f>
        <v>48</v>
      </c>
      <c r="FO16">
        <f>SUMIFS(DataRegularSeason20242025!$AA$3:$AA$1315,DataRegularSeason20242025!$B$3:$B$1315, "&lt;=" &amp; FO$1, DataRegularSeason20242025!$D$3:$D$1315, $A16)+SUMIFS(DataRegularSeason20242025!$AB$3:$AB$1315,DataRegularSeason20242025!$B$3:$B$1315, "&lt;=" &amp; FO$1, DataRegularSeason20242025!$E$3:$E$1315, $A16)</f>
        <v>48</v>
      </c>
      <c r="FP16">
        <f>SUMIFS(DataRegularSeason20242025!$AA$3:$AA$1315,DataRegularSeason20242025!$B$3:$B$1315, "&lt;=" &amp; FP$1, DataRegularSeason20242025!$D$3:$D$1315, $A16)+SUMIFS(DataRegularSeason20242025!$AB$3:$AB$1315,DataRegularSeason20242025!$B$3:$B$1315, "&lt;=" &amp; FP$1, DataRegularSeason20242025!$E$3:$E$1315, $A16)</f>
        <v>48</v>
      </c>
      <c r="FQ16">
        <f>SUMIFS(DataRegularSeason20242025!$AA$3:$AA$1315,DataRegularSeason20242025!$B$3:$B$1315, "&lt;=" &amp; FQ$1, DataRegularSeason20242025!$D$3:$D$1315, $A16)+SUMIFS(DataRegularSeason20242025!$AB$3:$AB$1315,DataRegularSeason20242025!$B$3:$B$1315, "&lt;=" &amp; FQ$1, DataRegularSeason20242025!$E$3:$E$1315, $A16)</f>
        <v>48</v>
      </c>
      <c r="FR16">
        <f>SUMIFS(DataRegularSeason20242025!$AA$3:$AA$1315,DataRegularSeason20242025!$B$3:$B$1315, "&lt;=" &amp; FR$1, DataRegularSeason20242025!$D$3:$D$1315, $A16)+SUMIFS(DataRegularSeason20242025!$AB$3:$AB$1315,DataRegularSeason20242025!$B$3:$B$1315, "&lt;=" &amp; FR$1, DataRegularSeason20242025!$E$3:$E$1315, $A16)</f>
        <v>48</v>
      </c>
      <c r="FS16">
        <f>SUMIFS(DataRegularSeason20242025!$AA$3:$AA$1315,DataRegularSeason20242025!$B$3:$B$1315, "&lt;=" &amp; FS$1, DataRegularSeason20242025!$D$3:$D$1315, $A16)+SUMIFS(DataRegularSeason20242025!$AB$3:$AB$1315,DataRegularSeason20242025!$B$3:$B$1315, "&lt;=" &amp; FS$1, DataRegularSeason20242025!$E$3:$E$1315, $A16)</f>
        <v>48</v>
      </c>
      <c r="FT16">
        <f>SUMIFS(DataRegularSeason20242025!$AA$3:$AA$1315,DataRegularSeason20242025!$B$3:$B$1315, "&lt;=" &amp; FT$1, DataRegularSeason20242025!$D$3:$D$1315, $A16)+SUMIFS(DataRegularSeason20242025!$AB$3:$AB$1315,DataRegularSeason20242025!$B$3:$B$1315, "&lt;=" &amp; FT$1, DataRegularSeason20242025!$E$3:$E$1315, $A16)</f>
        <v>48</v>
      </c>
      <c r="FU16">
        <f>SUMIFS(DataRegularSeason20242025!$AA$3:$AA$1315,DataRegularSeason20242025!$B$3:$B$1315, "&lt;=" &amp; FU$1, DataRegularSeason20242025!$D$3:$D$1315, $A16)+SUMIFS(DataRegularSeason20242025!$AB$3:$AB$1315,DataRegularSeason20242025!$B$3:$B$1315, "&lt;=" &amp; FU$1, DataRegularSeason20242025!$E$3:$E$1315, $A16)</f>
        <v>48</v>
      </c>
      <c r="FV16">
        <f>SUMIFS(DataRegularSeason20242025!$AA$3:$AA$1315,DataRegularSeason20242025!$B$3:$B$1315, "&lt;=" &amp; FV$1, DataRegularSeason20242025!$D$3:$D$1315, $A16)+SUMIFS(DataRegularSeason20242025!$AB$3:$AB$1315,DataRegularSeason20242025!$B$3:$B$1315, "&lt;=" &amp; FV$1, DataRegularSeason20242025!$E$3:$E$1315, $A16)</f>
        <v>48</v>
      </c>
      <c r="FW16">
        <f>SUMIFS(DataRegularSeason20242025!$AA$3:$AA$1315,DataRegularSeason20242025!$B$3:$B$1315, "&lt;=" &amp; FW$1, DataRegularSeason20242025!$D$3:$D$1315, $A16)+SUMIFS(DataRegularSeason20242025!$AB$3:$AB$1315,DataRegularSeason20242025!$B$3:$B$1315, "&lt;=" &amp; FW$1, DataRegularSeason20242025!$E$3:$E$1315, $A16)</f>
        <v>48</v>
      </c>
      <c r="FX16">
        <f>SUMIFS(DataRegularSeason20242025!$AA$3:$AA$1315,DataRegularSeason20242025!$B$3:$B$1315, "&lt;=" &amp; FX$1, DataRegularSeason20242025!$D$3:$D$1315, $A16)+SUMIFS(DataRegularSeason20242025!$AB$3:$AB$1315,DataRegularSeason20242025!$B$3:$B$1315, "&lt;=" &amp; FX$1, DataRegularSeason20242025!$E$3:$E$1315, $A16)</f>
        <v>48</v>
      </c>
      <c r="FY16">
        <f>SUMIFS(DataRegularSeason20242025!$AA$3:$AA$1315,DataRegularSeason20242025!$B$3:$B$1315, "&lt;=" &amp; FY$1, DataRegularSeason20242025!$D$3:$D$1315, $A16)+SUMIFS(DataRegularSeason20242025!$AB$3:$AB$1315,DataRegularSeason20242025!$B$3:$B$1315, "&lt;=" &amp; FY$1, DataRegularSeason20242025!$E$3:$E$1315, $A16)</f>
        <v>48</v>
      </c>
      <c r="FZ16">
        <f>SUMIFS(DataRegularSeason20242025!$AA$3:$AA$1315,DataRegularSeason20242025!$B$3:$B$1315, "&lt;=" &amp; FZ$1, DataRegularSeason20242025!$D$3:$D$1315, $A16)+SUMIFS(DataRegularSeason20242025!$AB$3:$AB$1315,DataRegularSeason20242025!$B$3:$B$1315, "&lt;=" &amp; FZ$1, DataRegularSeason20242025!$E$3:$E$1315, $A16)</f>
        <v>48</v>
      </c>
      <c r="GA16">
        <f>SUMIFS(DataRegularSeason20242025!$AA$3:$AA$1315,DataRegularSeason20242025!$B$3:$B$1315, "&lt;=" &amp; GA$1, DataRegularSeason20242025!$D$3:$D$1315, $A16)+SUMIFS(DataRegularSeason20242025!$AB$3:$AB$1315,DataRegularSeason20242025!$B$3:$B$1315, "&lt;=" &amp; GA$1, DataRegularSeason20242025!$E$3:$E$1315, $A16)</f>
        <v>48</v>
      </c>
      <c r="GB16">
        <f>SUMIFS(DataRegularSeason20242025!$AA$3:$AA$1315,DataRegularSeason20242025!$B$3:$B$1315, "&lt;=" &amp; GB$1, DataRegularSeason20242025!$D$3:$D$1315, $A16)+SUMIFS(DataRegularSeason20242025!$AB$3:$AB$1315,DataRegularSeason20242025!$B$3:$B$1315, "&lt;=" &amp; GB$1, DataRegularSeason20242025!$E$3:$E$1315, $A16)</f>
        <v>48</v>
      </c>
      <c r="GC16">
        <f>SUMIFS(DataRegularSeason20242025!$AA$3:$AA$1315,DataRegularSeason20242025!$B$3:$B$1315, "&lt;=" &amp; GC$1, DataRegularSeason20242025!$D$3:$D$1315, $A16)+SUMIFS(DataRegularSeason20242025!$AB$3:$AB$1315,DataRegularSeason20242025!$B$3:$B$1315, "&lt;=" &amp; GC$1, DataRegularSeason20242025!$E$3:$E$1315, $A16)</f>
        <v>48</v>
      </c>
      <c r="GD16">
        <f>SUMIFS(DataRegularSeason20242025!$AA$3:$AA$1315,DataRegularSeason20242025!$B$3:$B$1315, "&lt;=" &amp; GD$1, DataRegularSeason20242025!$D$3:$D$1315, $A16)+SUMIFS(DataRegularSeason20242025!$AB$3:$AB$1315,DataRegularSeason20242025!$B$3:$B$1315, "&lt;=" &amp; GD$1, DataRegularSeason20242025!$E$3:$E$1315, $A16)</f>
        <v>48</v>
      </c>
      <c r="GE16">
        <f>SUMIFS(DataRegularSeason20242025!$AA$3:$AA$1315,DataRegularSeason20242025!$B$3:$B$1315, "&lt;=" &amp; GE$1, DataRegularSeason20242025!$D$3:$D$1315, $A16)+SUMIFS(DataRegularSeason20242025!$AB$3:$AB$1315,DataRegularSeason20242025!$B$3:$B$1315, "&lt;=" &amp; GE$1, DataRegularSeason20242025!$E$3:$E$1315, $A16)</f>
        <v>48</v>
      </c>
      <c r="GF16">
        <f>SUMIFS(DataRegularSeason20242025!$AA$3:$AA$1315,DataRegularSeason20242025!$B$3:$B$1315, "&lt;=" &amp; GF$1, DataRegularSeason20242025!$D$3:$D$1315, $A16)+SUMIFS(DataRegularSeason20242025!$AB$3:$AB$1315,DataRegularSeason20242025!$B$3:$B$1315, "&lt;=" &amp; GF$1, DataRegularSeason20242025!$E$3:$E$1315, $A16)</f>
        <v>48</v>
      </c>
      <c r="GG16">
        <f>SUMIFS(DataRegularSeason20242025!$AA$3:$AA$1315,DataRegularSeason20242025!$B$3:$B$1315, "&lt;=" &amp; GG$1, DataRegularSeason20242025!$D$3:$D$1315, $A16)+SUMIFS(DataRegularSeason20242025!$AB$3:$AB$1315,DataRegularSeason20242025!$B$3:$B$1315, "&lt;=" &amp; GG$1, DataRegularSeason20242025!$E$3:$E$1315, $A16)</f>
        <v>48</v>
      </c>
      <c r="GH16">
        <f>SUMIFS(DataRegularSeason20242025!$AA$3:$AA$1315,DataRegularSeason20242025!$B$3:$B$1315, "&lt;=" &amp; GH$1, DataRegularSeason20242025!$D$3:$D$1315, $A16)+SUMIFS(DataRegularSeason20242025!$AB$3:$AB$1315,DataRegularSeason20242025!$B$3:$B$1315, "&lt;=" &amp; GH$1, DataRegularSeason20242025!$E$3:$E$1315, $A16)</f>
        <v>48</v>
      </c>
      <c r="GI16">
        <f>SUMIFS(DataRegularSeason20242025!$AA$3:$AA$1315,DataRegularSeason20242025!$B$3:$B$1315, "&lt;=" &amp; GI$1, DataRegularSeason20242025!$D$3:$D$1315, $A16)+SUMIFS(DataRegularSeason20242025!$AB$3:$AB$1315,DataRegularSeason20242025!$B$3:$B$1315, "&lt;=" &amp; GI$1, DataRegularSeason20242025!$E$3:$E$1315, $A16)</f>
        <v>48</v>
      </c>
      <c r="GJ16">
        <f>SUMIFS(DataRegularSeason20242025!$AA$3:$AA$1315,DataRegularSeason20242025!$B$3:$B$1315, "&lt;=" &amp; GJ$1, DataRegularSeason20242025!$D$3:$D$1315, $A16)+SUMIFS(DataRegularSeason20242025!$AB$3:$AB$1315,DataRegularSeason20242025!$B$3:$B$1315, "&lt;=" &amp; GJ$1, DataRegularSeason20242025!$E$3:$E$1315, $A16)</f>
        <v>48</v>
      </c>
      <c r="GK16">
        <f>SUMIFS(DataRegularSeason20242025!$AA$3:$AA$1315,DataRegularSeason20242025!$B$3:$B$1315, "&lt;=" &amp; GK$1, DataRegularSeason20242025!$D$3:$D$1315, $A16)+SUMIFS(DataRegularSeason20242025!$AB$3:$AB$1315,DataRegularSeason20242025!$B$3:$B$1315, "&lt;=" &amp; GK$1, DataRegularSeason20242025!$E$3:$E$1315, $A16)</f>
        <v>48</v>
      </c>
      <c r="GL16">
        <f>SUMIFS(DataRegularSeason20242025!$AA$3:$AA$1315,DataRegularSeason20242025!$B$3:$B$1315, "&lt;=" &amp; GL$1, DataRegularSeason20242025!$D$3:$D$1315, $A16)+SUMIFS(DataRegularSeason20242025!$AB$3:$AB$1315,DataRegularSeason20242025!$B$3:$B$1315, "&lt;=" &amp; GL$1, DataRegularSeason20242025!$E$3:$E$1315, $A16)</f>
        <v>48</v>
      </c>
      <c r="GM16">
        <f>SUMIFS(DataRegularSeason20242025!$AA$3:$AA$1315,DataRegularSeason20242025!$B$3:$B$1315, "&lt;=" &amp; GM$1, DataRegularSeason20242025!$D$3:$D$1315, $A16)+SUMIFS(DataRegularSeason20242025!$AB$3:$AB$1315,DataRegularSeason20242025!$B$3:$B$1315, "&lt;=" &amp; GM$1, DataRegularSeason20242025!$E$3:$E$1315, $A16)</f>
        <v>48</v>
      </c>
      <c r="GN16">
        <f>SUMIFS(DataRegularSeason20242025!$AA$3:$AA$1315,DataRegularSeason20242025!$B$3:$B$1315, "&lt;=" &amp; GN$1, DataRegularSeason20242025!$D$3:$D$1315, $A16)+SUMIFS(DataRegularSeason20242025!$AB$3:$AB$1315,DataRegularSeason20242025!$B$3:$B$1315, "&lt;=" &amp; GN$1, DataRegularSeason20242025!$E$3:$E$1315, $A16)</f>
        <v>48</v>
      </c>
      <c r="GO16">
        <f>SUMIFS(DataRegularSeason20242025!$AA$3:$AA$1315,DataRegularSeason20242025!$B$3:$B$1315, "&lt;=" &amp; GO$1, DataRegularSeason20242025!$D$3:$D$1315, $A16)+SUMIFS(DataRegularSeason20242025!$AB$3:$AB$1315,DataRegularSeason20242025!$B$3:$B$1315, "&lt;=" &amp; GO$1, DataRegularSeason20242025!$E$3:$E$1315, $A16)</f>
        <v>48</v>
      </c>
      <c r="GP16">
        <f>SUMIFS(DataRegularSeason20242025!$AA$3:$AA$1315,DataRegularSeason20242025!$B$3:$B$1315, "&lt;=" &amp; GP$1, DataRegularSeason20242025!$D$3:$D$1315, $A16)+SUMIFS(DataRegularSeason20242025!$AB$3:$AB$1315,DataRegularSeason20242025!$B$3:$B$1315, "&lt;=" &amp; GP$1, DataRegularSeason20242025!$E$3:$E$1315, $A16)</f>
        <v>48</v>
      </c>
      <c r="GQ16">
        <f>SUMIFS(DataRegularSeason20242025!$AA$3:$AA$1315,DataRegularSeason20242025!$B$3:$B$1315, "&lt;=" &amp; GQ$1, DataRegularSeason20242025!$D$3:$D$1315, $A16)+SUMIFS(DataRegularSeason20242025!$AB$3:$AB$1315,DataRegularSeason20242025!$B$3:$B$1315, "&lt;=" &amp; GQ$1, DataRegularSeason20242025!$E$3:$E$1315, $A16)</f>
        <v>48</v>
      </c>
      <c r="GR16">
        <f>SUMIFS(DataRegularSeason20242025!$AA$3:$AA$1315,DataRegularSeason20242025!$B$3:$B$1315, "&lt;=" &amp; GR$1, DataRegularSeason20242025!$D$3:$D$1315, $A16)+SUMIFS(DataRegularSeason20242025!$AB$3:$AB$1315,DataRegularSeason20242025!$B$3:$B$1315, "&lt;=" &amp; GR$1, DataRegularSeason20242025!$E$3:$E$1315, $A16)</f>
        <v>48</v>
      </c>
      <c r="GS16">
        <f>SUMIFS(DataRegularSeason20242025!$AA$3:$AA$1315,DataRegularSeason20242025!$B$3:$B$1315, "&lt;=" &amp; GS$1, DataRegularSeason20242025!$D$3:$D$1315, $A16)+SUMIFS(DataRegularSeason20242025!$AB$3:$AB$1315,DataRegularSeason20242025!$B$3:$B$1315, "&lt;=" &amp; GS$1, DataRegularSeason20242025!$E$3:$E$1315, $A16)</f>
        <v>48</v>
      </c>
      <c r="GT16">
        <f>SUMIFS(DataRegularSeason20242025!$AA$3:$AA$1315,DataRegularSeason20242025!$B$3:$B$1315, "&lt;=" &amp; GT$1, DataRegularSeason20242025!$D$3:$D$1315, $A16)+SUMIFS(DataRegularSeason20242025!$AB$3:$AB$1315,DataRegularSeason20242025!$B$3:$B$1315, "&lt;=" &amp; GT$1, DataRegularSeason20242025!$E$3:$E$1315, $A16)</f>
        <v>48</v>
      </c>
      <c r="GU16">
        <f>SUMIFS(DataRegularSeason20242025!$AA$3:$AA$1315,DataRegularSeason20242025!$B$3:$B$1315, "&lt;=" &amp; GU$1, DataRegularSeason20242025!$D$3:$D$1315, $A16)+SUMIFS(DataRegularSeason20242025!$AB$3:$AB$1315,DataRegularSeason20242025!$B$3:$B$1315, "&lt;=" &amp; GU$1, DataRegularSeason20242025!$E$3:$E$1315, $A16)</f>
        <v>48</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43</v>
      </c>
      <c r="DH17">
        <f>SUMIFS(DataRegularSeason20242025!$AA$3:$AA$1315,DataRegularSeason20242025!$B$3:$B$1315, "&lt;=" &amp; DH$1, DataRegularSeason20242025!$D$3:$D$1315, $A17)+SUMIFS(DataRegularSeason20242025!$AB$3:$AB$1315,DataRegularSeason20242025!$B$3:$B$1315, "&lt;=" &amp; DH$1, DataRegularSeason20242025!$E$3:$E$1315, $A17)</f>
        <v>43</v>
      </c>
      <c r="DI17">
        <f>SUMIFS(DataRegularSeason20242025!$AA$3:$AA$1315,DataRegularSeason20242025!$B$3:$B$1315, "&lt;=" &amp; DI$1, DataRegularSeason20242025!$D$3:$D$1315, $A17)+SUMIFS(DataRegularSeason20242025!$AB$3:$AB$1315,DataRegularSeason20242025!$B$3:$B$1315, "&lt;=" &amp; DI$1, DataRegularSeason20242025!$E$3:$E$1315, $A17)</f>
        <v>45</v>
      </c>
      <c r="DJ17">
        <f>SUMIFS(DataRegularSeason20242025!$AA$3:$AA$1315,DataRegularSeason20242025!$B$3:$B$1315, "&lt;=" &amp; DJ$1, DataRegularSeason20242025!$D$3:$D$1315, $A17)+SUMIFS(DataRegularSeason20242025!$AB$3:$AB$1315,DataRegularSeason20242025!$B$3:$B$1315, "&lt;=" &amp; DJ$1, DataRegularSeason20242025!$E$3:$E$1315, $A17)</f>
        <v>45</v>
      </c>
      <c r="DK17">
        <f>SUMIFS(DataRegularSeason20242025!$AA$3:$AA$1315,DataRegularSeason20242025!$B$3:$B$1315, "&lt;=" &amp; DK$1, DataRegularSeason20242025!$D$3:$D$1315, $A17)+SUMIFS(DataRegularSeason20242025!$AB$3:$AB$1315,DataRegularSeason20242025!$B$3:$B$1315, "&lt;=" &amp; DK$1, DataRegularSeason20242025!$E$3:$E$1315, $A17)</f>
        <v>45</v>
      </c>
      <c r="DL17">
        <f>SUMIFS(DataRegularSeason20242025!$AA$3:$AA$1315,DataRegularSeason20242025!$B$3:$B$1315, "&lt;=" &amp; DL$1, DataRegularSeason20242025!$D$3:$D$1315, $A17)+SUMIFS(DataRegularSeason20242025!$AB$3:$AB$1315,DataRegularSeason20242025!$B$3:$B$1315, "&lt;=" &amp; DL$1, DataRegularSeason20242025!$E$3:$E$1315, $A17)</f>
        <v>45</v>
      </c>
      <c r="DM17">
        <f>SUMIFS(DataRegularSeason20242025!$AA$3:$AA$1315,DataRegularSeason20242025!$B$3:$B$1315, "&lt;=" &amp; DM$1, DataRegularSeason20242025!$D$3:$D$1315, $A17)+SUMIFS(DataRegularSeason20242025!$AB$3:$AB$1315,DataRegularSeason20242025!$B$3:$B$1315, "&lt;=" &amp; DM$1, DataRegularSeason20242025!$E$3:$E$1315, $A17)</f>
        <v>45</v>
      </c>
      <c r="DN17">
        <f>SUMIFS(DataRegularSeason20242025!$AA$3:$AA$1315,DataRegularSeason20242025!$B$3:$B$1315, "&lt;=" &amp; DN$1, DataRegularSeason20242025!$D$3:$D$1315, $A17)+SUMIFS(DataRegularSeason20242025!$AB$3:$AB$1315,DataRegularSeason20242025!$B$3:$B$1315, "&lt;=" &amp; DN$1, DataRegularSeason20242025!$E$3:$E$1315, $A17)</f>
        <v>45</v>
      </c>
      <c r="DO17">
        <f>SUMIFS(DataRegularSeason20242025!$AA$3:$AA$1315,DataRegularSeason20242025!$B$3:$B$1315, "&lt;=" &amp; DO$1, DataRegularSeason20242025!$D$3:$D$1315, $A17)+SUMIFS(DataRegularSeason20242025!$AB$3:$AB$1315,DataRegularSeason20242025!$B$3:$B$1315, "&lt;=" &amp; DO$1, DataRegularSeason20242025!$E$3:$E$1315, $A17)</f>
        <v>45</v>
      </c>
      <c r="DP17">
        <f>SUMIFS(DataRegularSeason20242025!$AA$3:$AA$1315,DataRegularSeason20242025!$B$3:$B$1315, "&lt;=" &amp; DP$1, DataRegularSeason20242025!$D$3:$D$1315, $A17)+SUMIFS(DataRegularSeason20242025!$AB$3:$AB$1315,DataRegularSeason20242025!$B$3:$B$1315, "&lt;=" &amp; DP$1, DataRegularSeason20242025!$E$3:$E$1315, $A17)</f>
        <v>45</v>
      </c>
      <c r="DQ17">
        <f>SUMIFS(DataRegularSeason20242025!$AA$3:$AA$1315,DataRegularSeason20242025!$B$3:$B$1315, "&lt;=" &amp; DQ$1, DataRegularSeason20242025!$D$3:$D$1315, $A17)+SUMIFS(DataRegularSeason20242025!$AB$3:$AB$1315,DataRegularSeason20242025!$B$3:$B$1315, "&lt;=" &amp; DQ$1, DataRegularSeason20242025!$E$3:$E$1315, $A17)</f>
        <v>45</v>
      </c>
      <c r="DR17">
        <f>SUMIFS(DataRegularSeason20242025!$AA$3:$AA$1315,DataRegularSeason20242025!$B$3:$B$1315, "&lt;=" &amp; DR$1, DataRegularSeason20242025!$D$3:$D$1315, $A17)+SUMIFS(DataRegularSeason20242025!$AB$3:$AB$1315,DataRegularSeason20242025!$B$3:$B$1315, "&lt;=" &amp; DR$1, DataRegularSeason20242025!$E$3:$E$1315, $A17)</f>
        <v>45</v>
      </c>
      <c r="DS17">
        <f>SUMIFS(DataRegularSeason20242025!$AA$3:$AA$1315,DataRegularSeason20242025!$B$3:$B$1315, "&lt;=" &amp; DS$1, DataRegularSeason20242025!$D$3:$D$1315, $A17)+SUMIFS(DataRegularSeason20242025!$AB$3:$AB$1315,DataRegularSeason20242025!$B$3:$B$1315, "&lt;=" &amp; DS$1, DataRegularSeason20242025!$E$3:$E$1315, $A17)</f>
        <v>45</v>
      </c>
      <c r="DT17">
        <f>SUMIFS(DataRegularSeason20242025!$AA$3:$AA$1315,DataRegularSeason20242025!$B$3:$B$1315, "&lt;=" &amp; DT$1, DataRegularSeason20242025!$D$3:$D$1315, $A17)+SUMIFS(DataRegularSeason20242025!$AB$3:$AB$1315,DataRegularSeason20242025!$B$3:$B$1315, "&lt;=" &amp; DT$1, DataRegularSeason20242025!$E$3:$E$1315, $A17)</f>
        <v>45</v>
      </c>
      <c r="DU17">
        <f>SUMIFS(DataRegularSeason20242025!$AA$3:$AA$1315,DataRegularSeason20242025!$B$3:$B$1315, "&lt;=" &amp; DU$1, DataRegularSeason20242025!$D$3:$D$1315, $A17)+SUMIFS(DataRegularSeason20242025!$AB$3:$AB$1315,DataRegularSeason20242025!$B$3:$B$1315, "&lt;=" &amp; DU$1, DataRegularSeason20242025!$E$3:$E$1315, $A17)</f>
        <v>45</v>
      </c>
      <c r="DV17">
        <f>SUMIFS(DataRegularSeason20242025!$AA$3:$AA$1315,DataRegularSeason20242025!$B$3:$B$1315, "&lt;=" &amp; DV$1, DataRegularSeason20242025!$D$3:$D$1315, $A17)+SUMIFS(DataRegularSeason20242025!$AB$3:$AB$1315,DataRegularSeason20242025!$B$3:$B$1315, "&lt;=" &amp; DV$1, DataRegularSeason20242025!$E$3:$E$1315, $A17)</f>
        <v>45</v>
      </c>
      <c r="DW17">
        <f>SUMIFS(DataRegularSeason20242025!$AA$3:$AA$1315,DataRegularSeason20242025!$B$3:$B$1315, "&lt;=" &amp; DW$1, DataRegularSeason20242025!$D$3:$D$1315, $A17)+SUMIFS(DataRegularSeason20242025!$AB$3:$AB$1315,DataRegularSeason20242025!$B$3:$B$1315, "&lt;=" &amp; DW$1, DataRegularSeason20242025!$E$3:$E$1315, $A17)</f>
        <v>45</v>
      </c>
      <c r="DX17">
        <f>SUMIFS(DataRegularSeason20242025!$AA$3:$AA$1315,DataRegularSeason20242025!$B$3:$B$1315, "&lt;=" &amp; DX$1, DataRegularSeason20242025!$D$3:$D$1315, $A17)+SUMIFS(DataRegularSeason20242025!$AB$3:$AB$1315,DataRegularSeason20242025!$B$3:$B$1315, "&lt;=" &amp; DX$1, DataRegularSeason20242025!$E$3:$E$1315, $A17)</f>
        <v>45</v>
      </c>
      <c r="DY17">
        <f>SUMIFS(DataRegularSeason20242025!$AA$3:$AA$1315,DataRegularSeason20242025!$B$3:$B$1315, "&lt;=" &amp; DY$1, DataRegularSeason20242025!$D$3:$D$1315, $A17)+SUMIFS(DataRegularSeason20242025!$AB$3:$AB$1315,DataRegularSeason20242025!$B$3:$B$1315, "&lt;=" &amp; DY$1, DataRegularSeason20242025!$E$3:$E$1315, $A17)</f>
        <v>45</v>
      </c>
      <c r="DZ17">
        <f>SUMIFS(DataRegularSeason20242025!$AA$3:$AA$1315,DataRegularSeason20242025!$B$3:$B$1315, "&lt;=" &amp; DZ$1, DataRegularSeason20242025!$D$3:$D$1315, $A17)+SUMIFS(DataRegularSeason20242025!$AB$3:$AB$1315,DataRegularSeason20242025!$B$3:$B$1315, "&lt;=" &amp; DZ$1, DataRegularSeason20242025!$E$3:$E$1315, $A17)</f>
        <v>45</v>
      </c>
      <c r="EA17">
        <f>SUMIFS(DataRegularSeason20242025!$AA$3:$AA$1315,DataRegularSeason20242025!$B$3:$B$1315, "&lt;=" &amp; EA$1, DataRegularSeason20242025!$D$3:$D$1315, $A17)+SUMIFS(DataRegularSeason20242025!$AB$3:$AB$1315,DataRegularSeason20242025!$B$3:$B$1315, "&lt;=" &amp; EA$1, DataRegularSeason20242025!$E$3:$E$1315, $A17)</f>
        <v>45</v>
      </c>
      <c r="EB17">
        <f>SUMIFS(DataRegularSeason20242025!$AA$3:$AA$1315,DataRegularSeason20242025!$B$3:$B$1315, "&lt;=" &amp; EB$1, DataRegularSeason20242025!$D$3:$D$1315, $A17)+SUMIFS(DataRegularSeason20242025!$AB$3:$AB$1315,DataRegularSeason20242025!$B$3:$B$1315, "&lt;=" &amp; EB$1, DataRegularSeason20242025!$E$3:$E$1315, $A17)</f>
        <v>45</v>
      </c>
      <c r="EC17">
        <f>SUMIFS(DataRegularSeason20242025!$AA$3:$AA$1315,DataRegularSeason20242025!$B$3:$B$1315, "&lt;=" &amp; EC$1, DataRegularSeason20242025!$D$3:$D$1315, $A17)+SUMIFS(DataRegularSeason20242025!$AB$3:$AB$1315,DataRegularSeason20242025!$B$3:$B$1315, "&lt;=" &amp; EC$1, DataRegularSeason20242025!$E$3:$E$1315, $A17)</f>
        <v>45</v>
      </c>
      <c r="ED17">
        <f>SUMIFS(DataRegularSeason20242025!$AA$3:$AA$1315,DataRegularSeason20242025!$B$3:$B$1315, "&lt;=" &amp; ED$1, DataRegularSeason20242025!$D$3:$D$1315, $A17)+SUMIFS(DataRegularSeason20242025!$AB$3:$AB$1315,DataRegularSeason20242025!$B$3:$B$1315, "&lt;=" &amp; ED$1, DataRegularSeason20242025!$E$3:$E$1315, $A17)</f>
        <v>45</v>
      </c>
      <c r="EE17">
        <f>SUMIFS(DataRegularSeason20242025!$AA$3:$AA$1315,DataRegularSeason20242025!$B$3:$B$1315, "&lt;=" &amp; EE$1, DataRegularSeason20242025!$D$3:$D$1315, $A17)+SUMIFS(DataRegularSeason20242025!$AB$3:$AB$1315,DataRegularSeason20242025!$B$3:$B$1315, "&lt;=" &amp; EE$1, DataRegularSeason20242025!$E$3:$E$1315, $A17)</f>
        <v>45</v>
      </c>
      <c r="EF17">
        <f>SUMIFS(DataRegularSeason20242025!$AA$3:$AA$1315,DataRegularSeason20242025!$B$3:$B$1315, "&lt;=" &amp; EF$1, DataRegularSeason20242025!$D$3:$D$1315, $A17)+SUMIFS(DataRegularSeason20242025!$AB$3:$AB$1315,DataRegularSeason20242025!$B$3:$B$1315, "&lt;=" &amp; EF$1, DataRegularSeason20242025!$E$3:$E$1315, $A17)</f>
        <v>45</v>
      </c>
      <c r="EG17">
        <f>SUMIFS(DataRegularSeason20242025!$AA$3:$AA$1315,DataRegularSeason20242025!$B$3:$B$1315, "&lt;=" &amp; EG$1, DataRegularSeason20242025!$D$3:$D$1315, $A17)+SUMIFS(DataRegularSeason20242025!$AB$3:$AB$1315,DataRegularSeason20242025!$B$3:$B$1315, "&lt;=" &amp; EG$1, DataRegularSeason20242025!$E$3:$E$1315, $A17)</f>
        <v>45</v>
      </c>
      <c r="EH17">
        <f>SUMIFS(DataRegularSeason20242025!$AA$3:$AA$1315,DataRegularSeason20242025!$B$3:$B$1315, "&lt;=" &amp; EH$1, DataRegularSeason20242025!$D$3:$D$1315, $A17)+SUMIFS(DataRegularSeason20242025!$AB$3:$AB$1315,DataRegularSeason20242025!$B$3:$B$1315, "&lt;=" &amp; EH$1, DataRegularSeason20242025!$E$3:$E$1315, $A17)</f>
        <v>45</v>
      </c>
      <c r="EI17">
        <f>SUMIFS(DataRegularSeason20242025!$AA$3:$AA$1315,DataRegularSeason20242025!$B$3:$B$1315, "&lt;=" &amp; EI$1, DataRegularSeason20242025!$D$3:$D$1315, $A17)+SUMIFS(DataRegularSeason20242025!$AB$3:$AB$1315,DataRegularSeason20242025!$B$3:$B$1315, "&lt;=" &amp; EI$1, DataRegularSeason20242025!$E$3:$E$1315, $A17)</f>
        <v>45</v>
      </c>
      <c r="EJ17">
        <f>SUMIFS(DataRegularSeason20242025!$AA$3:$AA$1315,DataRegularSeason20242025!$B$3:$B$1315, "&lt;=" &amp; EJ$1, DataRegularSeason20242025!$D$3:$D$1315, $A17)+SUMIFS(DataRegularSeason20242025!$AB$3:$AB$1315,DataRegularSeason20242025!$B$3:$B$1315, "&lt;=" &amp; EJ$1, DataRegularSeason20242025!$E$3:$E$1315, $A17)</f>
        <v>45</v>
      </c>
      <c r="EK17">
        <f>SUMIFS(DataRegularSeason20242025!$AA$3:$AA$1315,DataRegularSeason20242025!$B$3:$B$1315, "&lt;=" &amp; EK$1, DataRegularSeason20242025!$D$3:$D$1315, $A17)+SUMIFS(DataRegularSeason20242025!$AB$3:$AB$1315,DataRegularSeason20242025!$B$3:$B$1315, "&lt;=" &amp; EK$1, DataRegularSeason20242025!$E$3:$E$1315, $A17)</f>
        <v>45</v>
      </c>
      <c r="EL17">
        <f>SUMIFS(DataRegularSeason20242025!$AA$3:$AA$1315,DataRegularSeason20242025!$B$3:$B$1315, "&lt;=" &amp; EL$1, DataRegularSeason20242025!$D$3:$D$1315, $A17)+SUMIFS(DataRegularSeason20242025!$AB$3:$AB$1315,DataRegularSeason20242025!$B$3:$B$1315, "&lt;=" &amp; EL$1, DataRegularSeason20242025!$E$3:$E$1315, $A17)</f>
        <v>45</v>
      </c>
      <c r="EM17">
        <f>SUMIFS(DataRegularSeason20242025!$AA$3:$AA$1315,DataRegularSeason20242025!$B$3:$B$1315, "&lt;=" &amp; EM$1, DataRegularSeason20242025!$D$3:$D$1315, $A17)+SUMIFS(DataRegularSeason20242025!$AB$3:$AB$1315,DataRegularSeason20242025!$B$3:$B$1315, "&lt;=" &amp; EM$1, DataRegularSeason20242025!$E$3:$E$1315, $A17)</f>
        <v>45</v>
      </c>
      <c r="EN17">
        <f>SUMIFS(DataRegularSeason20242025!$AA$3:$AA$1315,DataRegularSeason20242025!$B$3:$B$1315, "&lt;=" &amp; EN$1, DataRegularSeason20242025!$D$3:$D$1315, $A17)+SUMIFS(DataRegularSeason20242025!$AB$3:$AB$1315,DataRegularSeason20242025!$B$3:$B$1315, "&lt;=" &amp; EN$1, DataRegularSeason20242025!$E$3:$E$1315, $A17)</f>
        <v>45</v>
      </c>
      <c r="EO17">
        <f>SUMIFS(DataRegularSeason20242025!$AA$3:$AA$1315,DataRegularSeason20242025!$B$3:$B$1315, "&lt;=" &amp; EO$1, DataRegularSeason20242025!$D$3:$D$1315, $A17)+SUMIFS(DataRegularSeason20242025!$AB$3:$AB$1315,DataRegularSeason20242025!$B$3:$B$1315, "&lt;=" &amp; EO$1, DataRegularSeason20242025!$E$3:$E$1315, $A17)</f>
        <v>45</v>
      </c>
      <c r="EP17">
        <f>SUMIFS(DataRegularSeason20242025!$AA$3:$AA$1315,DataRegularSeason20242025!$B$3:$B$1315, "&lt;=" &amp; EP$1, DataRegularSeason20242025!$D$3:$D$1315, $A17)+SUMIFS(DataRegularSeason20242025!$AB$3:$AB$1315,DataRegularSeason20242025!$B$3:$B$1315, "&lt;=" &amp; EP$1, DataRegularSeason20242025!$E$3:$E$1315, $A17)</f>
        <v>45</v>
      </c>
      <c r="EQ17">
        <f>SUMIFS(DataRegularSeason20242025!$AA$3:$AA$1315,DataRegularSeason20242025!$B$3:$B$1315, "&lt;=" &amp; EQ$1, DataRegularSeason20242025!$D$3:$D$1315, $A17)+SUMIFS(DataRegularSeason20242025!$AB$3:$AB$1315,DataRegularSeason20242025!$B$3:$B$1315, "&lt;=" &amp; EQ$1, DataRegularSeason20242025!$E$3:$E$1315, $A17)</f>
        <v>45</v>
      </c>
      <c r="ER17">
        <f>SUMIFS(DataRegularSeason20242025!$AA$3:$AA$1315,DataRegularSeason20242025!$B$3:$B$1315, "&lt;=" &amp; ER$1, DataRegularSeason20242025!$D$3:$D$1315, $A17)+SUMIFS(DataRegularSeason20242025!$AB$3:$AB$1315,DataRegularSeason20242025!$B$3:$B$1315, "&lt;=" &amp; ER$1, DataRegularSeason20242025!$E$3:$E$1315, $A17)</f>
        <v>45</v>
      </c>
      <c r="ES17">
        <f>SUMIFS(DataRegularSeason20242025!$AA$3:$AA$1315,DataRegularSeason20242025!$B$3:$B$1315, "&lt;=" &amp; ES$1, DataRegularSeason20242025!$D$3:$D$1315, $A17)+SUMIFS(DataRegularSeason20242025!$AB$3:$AB$1315,DataRegularSeason20242025!$B$3:$B$1315, "&lt;=" &amp; ES$1, DataRegularSeason20242025!$E$3:$E$1315, $A17)</f>
        <v>45</v>
      </c>
      <c r="ET17">
        <f>SUMIFS(DataRegularSeason20242025!$AA$3:$AA$1315,DataRegularSeason20242025!$B$3:$B$1315, "&lt;=" &amp; ET$1, DataRegularSeason20242025!$D$3:$D$1315, $A17)+SUMIFS(DataRegularSeason20242025!$AB$3:$AB$1315,DataRegularSeason20242025!$B$3:$B$1315, "&lt;=" &amp; ET$1, DataRegularSeason20242025!$E$3:$E$1315, $A17)</f>
        <v>45</v>
      </c>
      <c r="EU17">
        <f>SUMIFS(DataRegularSeason20242025!$AA$3:$AA$1315,DataRegularSeason20242025!$B$3:$B$1315, "&lt;=" &amp; EU$1, DataRegularSeason20242025!$D$3:$D$1315, $A17)+SUMIFS(DataRegularSeason20242025!$AB$3:$AB$1315,DataRegularSeason20242025!$B$3:$B$1315, "&lt;=" &amp; EU$1, DataRegularSeason20242025!$E$3:$E$1315, $A17)</f>
        <v>45</v>
      </c>
      <c r="EV17">
        <f>SUMIFS(DataRegularSeason20242025!$AA$3:$AA$1315,DataRegularSeason20242025!$B$3:$B$1315, "&lt;=" &amp; EV$1, DataRegularSeason20242025!$D$3:$D$1315, $A17)+SUMIFS(DataRegularSeason20242025!$AB$3:$AB$1315,DataRegularSeason20242025!$B$3:$B$1315, "&lt;=" &amp; EV$1, DataRegularSeason20242025!$E$3:$E$1315, $A17)</f>
        <v>45</v>
      </c>
      <c r="EW17">
        <f>SUMIFS(DataRegularSeason20242025!$AA$3:$AA$1315,DataRegularSeason20242025!$B$3:$B$1315, "&lt;=" &amp; EW$1, DataRegularSeason20242025!$D$3:$D$1315, $A17)+SUMIFS(DataRegularSeason20242025!$AB$3:$AB$1315,DataRegularSeason20242025!$B$3:$B$1315, "&lt;=" &amp; EW$1, DataRegularSeason20242025!$E$3:$E$1315, $A17)</f>
        <v>45</v>
      </c>
      <c r="EX17">
        <f>SUMIFS(DataRegularSeason20242025!$AA$3:$AA$1315,DataRegularSeason20242025!$B$3:$B$1315, "&lt;=" &amp; EX$1, DataRegularSeason20242025!$D$3:$D$1315, $A17)+SUMIFS(DataRegularSeason20242025!$AB$3:$AB$1315,DataRegularSeason20242025!$B$3:$B$1315, "&lt;=" &amp; EX$1, DataRegularSeason20242025!$E$3:$E$1315, $A17)</f>
        <v>45</v>
      </c>
      <c r="EY17">
        <f>SUMIFS(DataRegularSeason20242025!$AA$3:$AA$1315,DataRegularSeason20242025!$B$3:$B$1315, "&lt;=" &amp; EY$1, DataRegularSeason20242025!$D$3:$D$1315, $A17)+SUMIFS(DataRegularSeason20242025!$AB$3:$AB$1315,DataRegularSeason20242025!$B$3:$B$1315, "&lt;=" &amp; EY$1, DataRegularSeason20242025!$E$3:$E$1315, $A17)</f>
        <v>45</v>
      </c>
      <c r="EZ17">
        <f>SUMIFS(DataRegularSeason20242025!$AA$3:$AA$1315,DataRegularSeason20242025!$B$3:$B$1315, "&lt;=" &amp; EZ$1, DataRegularSeason20242025!$D$3:$D$1315, $A17)+SUMIFS(DataRegularSeason20242025!$AB$3:$AB$1315,DataRegularSeason20242025!$B$3:$B$1315, "&lt;=" &amp; EZ$1, DataRegularSeason20242025!$E$3:$E$1315, $A17)</f>
        <v>45</v>
      </c>
      <c r="FA17">
        <f>SUMIFS(DataRegularSeason20242025!$AA$3:$AA$1315,DataRegularSeason20242025!$B$3:$B$1315, "&lt;=" &amp; FA$1, DataRegularSeason20242025!$D$3:$D$1315, $A17)+SUMIFS(DataRegularSeason20242025!$AB$3:$AB$1315,DataRegularSeason20242025!$B$3:$B$1315, "&lt;=" &amp; FA$1, DataRegularSeason20242025!$E$3:$E$1315, $A17)</f>
        <v>45</v>
      </c>
      <c r="FB17">
        <f>SUMIFS(DataRegularSeason20242025!$AA$3:$AA$1315,DataRegularSeason20242025!$B$3:$B$1315, "&lt;=" &amp; FB$1, DataRegularSeason20242025!$D$3:$D$1315, $A17)+SUMIFS(DataRegularSeason20242025!$AB$3:$AB$1315,DataRegularSeason20242025!$B$3:$B$1315, "&lt;=" &amp; FB$1, DataRegularSeason20242025!$E$3:$E$1315, $A17)</f>
        <v>45</v>
      </c>
      <c r="FC17">
        <f>SUMIFS(DataRegularSeason20242025!$AA$3:$AA$1315,DataRegularSeason20242025!$B$3:$B$1315, "&lt;=" &amp; FC$1, DataRegularSeason20242025!$D$3:$D$1315, $A17)+SUMIFS(DataRegularSeason20242025!$AB$3:$AB$1315,DataRegularSeason20242025!$B$3:$B$1315, "&lt;=" &amp; FC$1, DataRegularSeason20242025!$E$3:$E$1315, $A17)</f>
        <v>45</v>
      </c>
      <c r="FD17">
        <f>SUMIFS(DataRegularSeason20242025!$AA$3:$AA$1315,DataRegularSeason20242025!$B$3:$B$1315, "&lt;=" &amp; FD$1, DataRegularSeason20242025!$D$3:$D$1315, $A17)+SUMIFS(DataRegularSeason20242025!$AB$3:$AB$1315,DataRegularSeason20242025!$B$3:$B$1315, "&lt;=" &amp; FD$1, DataRegularSeason20242025!$E$3:$E$1315, $A17)</f>
        <v>45</v>
      </c>
      <c r="FE17">
        <f>SUMIFS(DataRegularSeason20242025!$AA$3:$AA$1315,DataRegularSeason20242025!$B$3:$B$1315, "&lt;=" &amp; FE$1, DataRegularSeason20242025!$D$3:$D$1315, $A17)+SUMIFS(DataRegularSeason20242025!$AB$3:$AB$1315,DataRegularSeason20242025!$B$3:$B$1315, "&lt;=" &amp; FE$1, DataRegularSeason20242025!$E$3:$E$1315, $A17)</f>
        <v>45</v>
      </c>
      <c r="FF17">
        <f>SUMIFS(DataRegularSeason20242025!$AA$3:$AA$1315,DataRegularSeason20242025!$B$3:$B$1315, "&lt;=" &amp; FF$1, DataRegularSeason20242025!$D$3:$D$1315, $A17)+SUMIFS(DataRegularSeason20242025!$AB$3:$AB$1315,DataRegularSeason20242025!$B$3:$B$1315, "&lt;=" &amp; FF$1, DataRegularSeason20242025!$E$3:$E$1315, $A17)</f>
        <v>45</v>
      </c>
      <c r="FG17">
        <f>SUMIFS(DataRegularSeason20242025!$AA$3:$AA$1315,DataRegularSeason20242025!$B$3:$B$1315, "&lt;=" &amp; FG$1, DataRegularSeason20242025!$D$3:$D$1315, $A17)+SUMIFS(DataRegularSeason20242025!$AB$3:$AB$1315,DataRegularSeason20242025!$B$3:$B$1315, "&lt;=" &amp; FG$1, DataRegularSeason20242025!$E$3:$E$1315, $A17)</f>
        <v>45</v>
      </c>
      <c r="FH17">
        <f>SUMIFS(DataRegularSeason20242025!$AA$3:$AA$1315,DataRegularSeason20242025!$B$3:$B$1315, "&lt;=" &amp; FH$1, DataRegularSeason20242025!$D$3:$D$1315, $A17)+SUMIFS(DataRegularSeason20242025!$AB$3:$AB$1315,DataRegularSeason20242025!$B$3:$B$1315, "&lt;=" &amp; FH$1, DataRegularSeason20242025!$E$3:$E$1315, $A17)</f>
        <v>45</v>
      </c>
      <c r="FI17">
        <f>SUMIFS(DataRegularSeason20242025!$AA$3:$AA$1315,DataRegularSeason20242025!$B$3:$B$1315, "&lt;=" &amp; FI$1, DataRegularSeason20242025!$D$3:$D$1315, $A17)+SUMIFS(DataRegularSeason20242025!$AB$3:$AB$1315,DataRegularSeason20242025!$B$3:$B$1315, "&lt;=" &amp; FI$1, DataRegularSeason20242025!$E$3:$E$1315, $A17)</f>
        <v>45</v>
      </c>
      <c r="FJ17">
        <f>SUMIFS(DataRegularSeason20242025!$AA$3:$AA$1315,DataRegularSeason20242025!$B$3:$B$1315, "&lt;=" &amp; FJ$1, DataRegularSeason20242025!$D$3:$D$1315, $A17)+SUMIFS(DataRegularSeason20242025!$AB$3:$AB$1315,DataRegularSeason20242025!$B$3:$B$1315, "&lt;=" &amp; FJ$1, DataRegularSeason20242025!$E$3:$E$1315, $A17)</f>
        <v>45</v>
      </c>
      <c r="FK17">
        <f>SUMIFS(DataRegularSeason20242025!$AA$3:$AA$1315,DataRegularSeason20242025!$B$3:$B$1315, "&lt;=" &amp; FK$1, DataRegularSeason20242025!$D$3:$D$1315, $A17)+SUMIFS(DataRegularSeason20242025!$AB$3:$AB$1315,DataRegularSeason20242025!$B$3:$B$1315, "&lt;=" &amp; FK$1, DataRegularSeason20242025!$E$3:$E$1315, $A17)</f>
        <v>45</v>
      </c>
      <c r="FL17">
        <f>SUMIFS(DataRegularSeason20242025!$AA$3:$AA$1315,DataRegularSeason20242025!$B$3:$B$1315, "&lt;=" &amp; FL$1, DataRegularSeason20242025!$D$3:$D$1315, $A17)+SUMIFS(DataRegularSeason20242025!$AB$3:$AB$1315,DataRegularSeason20242025!$B$3:$B$1315, "&lt;=" &amp; FL$1, DataRegularSeason20242025!$E$3:$E$1315, $A17)</f>
        <v>45</v>
      </c>
      <c r="FM17">
        <f>SUMIFS(DataRegularSeason20242025!$AA$3:$AA$1315,DataRegularSeason20242025!$B$3:$B$1315, "&lt;=" &amp; FM$1, DataRegularSeason20242025!$D$3:$D$1315, $A17)+SUMIFS(DataRegularSeason20242025!$AB$3:$AB$1315,DataRegularSeason20242025!$B$3:$B$1315, "&lt;=" &amp; FM$1, DataRegularSeason20242025!$E$3:$E$1315, $A17)</f>
        <v>45</v>
      </c>
      <c r="FN17">
        <f>SUMIFS(DataRegularSeason20242025!$AA$3:$AA$1315,DataRegularSeason20242025!$B$3:$B$1315, "&lt;=" &amp; FN$1, DataRegularSeason20242025!$D$3:$D$1315, $A17)+SUMIFS(DataRegularSeason20242025!$AB$3:$AB$1315,DataRegularSeason20242025!$B$3:$B$1315, "&lt;=" &amp; FN$1, DataRegularSeason20242025!$E$3:$E$1315, $A17)</f>
        <v>45</v>
      </c>
      <c r="FO17">
        <f>SUMIFS(DataRegularSeason20242025!$AA$3:$AA$1315,DataRegularSeason20242025!$B$3:$B$1315, "&lt;=" &amp; FO$1, DataRegularSeason20242025!$D$3:$D$1315, $A17)+SUMIFS(DataRegularSeason20242025!$AB$3:$AB$1315,DataRegularSeason20242025!$B$3:$B$1315, "&lt;=" &amp; FO$1, DataRegularSeason20242025!$E$3:$E$1315, $A17)</f>
        <v>45</v>
      </c>
      <c r="FP17">
        <f>SUMIFS(DataRegularSeason20242025!$AA$3:$AA$1315,DataRegularSeason20242025!$B$3:$B$1315, "&lt;=" &amp; FP$1, DataRegularSeason20242025!$D$3:$D$1315, $A17)+SUMIFS(DataRegularSeason20242025!$AB$3:$AB$1315,DataRegularSeason20242025!$B$3:$B$1315, "&lt;=" &amp; FP$1, DataRegularSeason20242025!$E$3:$E$1315, $A17)</f>
        <v>45</v>
      </c>
      <c r="FQ17">
        <f>SUMIFS(DataRegularSeason20242025!$AA$3:$AA$1315,DataRegularSeason20242025!$B$3:$B$1315, "&lt;=" &amp; FQ$1, DataRegularSeason20242025!$D$3:$D$1315, $A17)+SUMIFS(DataRegularSeason20242025!$AB$3:$AB$1315,DataRegularSeason20242025!$B$3:$B$1315, "&lt;=" &amp; FQ$1, DataRegularSeason20242025!$E$3:$E$1315, $A17)</f>
        <v>45</v>
      </c>
      <c r="FR17">
        <f>SUMIFS(DataRegularSeason20242025!$AA$3:$AA$1315,DataRegularSeason20242025!$B$3:$B$1315, "&lt;=" &amp; FR$1, DataRegularSeason20242025!$D$3:$D$1315, $A17)+SUMIFS(DataRegularSeason20242025!$AB$3:$AB$1315,DataRegularSeason20242025!$B$3:$B$1315, "&lt;=" &amp; FR$1, DataRegularSeason20242025!$E$3:$E$1315, $A17)</f>
        <v>45</v>
      </c>
      <c r="FS17">
        <f>SUMIFS(DataRegularSeason20242025!$AA$3:$AA$1315,DataRegularSeason20242025!$B$3:$B$1315, "&lt;=" &amp; FS$1, DataRegularSeason20242025!$D$3:$D$1315, $A17)+SUMIFS(DataRegularSeason20242025!$AB$3:$AB$1315,DataRegularSeason20242025!$B$3:$B$1315, "&lt;=" &amp; FS$1, DataRegularSeason20242025!$E$3:$E$1315, $A17)</f>
        <v>45</v>
      </c>
      <c r="FT17">
        <f>SUMIFS(DataRegularSeason20242025!$AA$3:$AA$1315,DataRegularSeason20242025!$B$3:$B$1315, "&lt;=" &amp; FT$1, DataRegularSeason20242025!$D$3:$D$1315, $A17)+SUMIFS(DataRegularSeason20242025!$AB$3:$AB$1315,DataRegularSeason20242025!$B$3:$B$1315, "&lt;=" &amp; FT$1, DataRegularSeason20242025!$E$3:$E$1315, $A17)</f>
        <v>45</v>
      </c>
      <c r="FU17">
        <f>SUMIFS(DataRegularSeason20242025!$AA$3:$AA$1315,DataRegularSeason20242025!$B$3:$B$1315, "&lt;=" &amp; FU$1, DataRegularSeason20242025!$D$3:$D$1315, $A17)+SUMIFS(DataRegularSeason20242025!$AB$3:$AB$1315,DataRegularSeason20242025!$B$3:$B$1315, "&lt;=" &amp; FU$1, DataRegularSeason20242025!$E$3:$E$1315, $A17)</f>
        <v>45</v>
      </c>
      <c r="FV17">
        <f>SUMIFS(DataRegularSeason20242025!$AA$3:$AA$1315,DataRegularSeason20242025!$B$3:$B$1315, "&lt;=" &amp; FV$1, DataRegularSeason20242025!$D$3:$D$1315, $A17)+SUMIFS(DataRegularSeason20242025!$AB$3:$AB$1315,DataRegularSeason20242025!$B$3:$B$1315, "&lt;=" &amp; FV$1, DataRegularSeason20242025!$E$3:$E$1315, $A17)</f>
        <v>45</v>
      </c>
      <c r="FW17">
        <f>SUMIFS(DataRegularSeason20242025!$AA$3:$AA$1315,DataRegularSeason20242025!$B$3:$B$1315, "&lt;=" &amp; FW$1, DataRegularSeason20242025!$D$3:$D$1315, $A17)+SUMIFS(DataRegularSeason20242025!$AB$3:$AB$1315,DataRegularSeason20242025!$B$3:$B$1315, "&lt;=" &amp; FW$1, DataRegularSeason20242025!$E$3:$E$1315, $A17)</f>
        <v>45</v>
      </c>
      <c r="FX17">
        <f>SUMIFS(DataRegularSeason20242025!$AA$3:$AA$1315,DataRegularSeason20242025!$B$3:$B$1315, "&lt;=" &amp; FX$1, DataRegularSeason20242025!$D$3:$D$1315, $A17)+SUMIFS(DataRegularSeason20242025!$AB$3:$AB$1315,DataRegularSeason20242025!$B$3:$B$1315, "&lt;=" &amp; FX$1, DataRegularSeason20242025!$E$3:$E$1315, $A17)</f>
        <v>45</v>
      </c>
      <c r="FY17">
        <f>SUMIFS(DataRegularSeason20242025!$AA$3:$AA$1315,DataRegularSeason20242025!$B$3:$B$1315, "&lt;=" &amp; FY$1, DataRegularSeason20242025!$D$3:$D$1315, $A17)+SUMIFS(DataRegularSeason20242025!$AB$3:$AB$1315,DataRegularSeason20242025!$B$3:$B$1315, "&lt;=" &amp; FY$1, DataRegularSeason20242025!$E$3:$E$1315, $A17)</f>
        <v>45</v>
      </c>
      <c r="FZ17">
        <f>SUMIFS(DataRegularSeason20242025!$AA$3:$AA$1315,DataRegularSeason20242025!$B$3:$B$1315, "&lt;=" &amp; FZ$1, DataRegularSeason20242025!$D$3:$D$1315, $A17)+SUMIFS(DataRegularSeason20242025!$AB$3:$AB$1315,DataRegularSeason20242025!$B$3:$B$1315, "&lt;=" &amp; FZ$1, DataRegularSeason20242025!$E$3:$E$1315, $A17)</f>
        <v>45</v>
      </c>
      <c r="GA17">
        <f>SUMIFS(DataRegularSeason20242025!$AA$3:$AA$1315,DataRegularSeason20242025!$B$3:$B$1315, "&lt;=" &amp; GA$1, DataRegularSeason20242025!$D$3:$D$1315, $A17)+SUMIFS(DataRegularSeason20242025!$AB$3:$AB$1315,DataRegularSeason20242025!$B$3:$B$1315, "&lt;=" &amp; GA$1, DataRegularSeason20242025!$E$3:$E$1315, $A17)</f>
        <v>45</v>
      </c>
      <c r="GB17">
        <f>SUMIFS(DataRegularSeason20242025!$AA$3:$AA$1315,DataRegularSeason20242025!$B$3:$B$1315, "&lt;=" &amp; GB$1, DataRegularSeason20242025!$D$3:$D$1315, $A17)+SUMIFS(DataRegularSeason20242025!$AB$3:$AB$1315,DataRegularSeason20242025!$B$3:$B$1315, "&lt;=" &amp; GB$1, DataRegularSeason20242025!$E$3:$E$1315, $A17)</f>
        <v>45</v>
      </c>
      <c r="GC17">
        <f>SUMIFS(DataRegularSeason20242025!$AA$3:$AA$1315,DataRegularSeason20242025!$B$3:$B$1315, "&lt;=" &amp; GC$1, DataRegularSeason20242025!$D$3:$D$1315, $A17)+SUMIFS(DataRegularSeason20242025!$AB$3:$AB$1315,DataRegularSeason20242025!$B$3:$B$1315, "&lt;=" &amp; GC$1, DataRegularSeason20242025!$E$3:$E$1315, $A17)</f>
        <v>45</v>
      </c>
      <c r="GD17">
        <f>SUMIFS(DataRegularSeason20242025!$AA$3:$AA$1315,DataRegularSeason20242025!$B$3:$B$1315, "&lt;=" &amp; GD$1, DataRegularSeason20242025!$D$3:$D$1315, $A17)+SUMIFS(DataRegularSeason20242025!$AB$3:$AB$1315,DataRegularSeason20242025!$B$3:$B$1315, "&lt;=" &amp; GD$1, DataRegularSeason20242025!$E$3:$E$1315, $A17)</f>
        <v>45</v>
      </c>
      <c r="GE17">
        <f>SUMIFS(DataRegularSeason20242025!$AA$3:$AA$1315,DataRegularSeason20242025!$B$3:$B$1315, "&lt;=" &amp; GE$1, DataRegularSeason20242025!$D$3:$D$1315, $A17)+SUMIFS(DataRegularSeason20242025!$AB$3:$AB$1315,DataRegularSeason20242025!$B$3:$B$1315, "&lt;=" &amp; GE$1, DataRegularSeason20242025!$E$3:$E$1315, $A17)</f>
        <v>45</v>
      </c>
      <c r="GF17">
        <f>SUMIFS(DataRegularSeason20242025!$AA$3:$AA$1315,DataRegularSeason20242025!$B$3:$B$1315, "&lt;=" &amp; GF$1, DataRegularSeason20242025!$D$3:$D$1315, $A17)+SUMIFS(DataRegularSeason20242025!$AB$3:$AB$1315,DataRegularSeason20242025!$B$3:$B$1315, "&lt;=" &amp; GF$1, DataRegularSeason20242025!$E$3:$E$1315, $A17)</f>
        <v>45</v>
      </c>
      <c r="GG17">
        <f>SUMIFS(DataRegularSeason20242025!$AA$3:$AA$1315,DataRegularSeason20242025!$B$3:$B$1315, "&lt;=" &amp; GG$1, DataRegularSeason20242025!$D$3:$D$1315, $A17)+SUMIFS(DataRegularSeason20242025!$AB$3:$AB$1315,DataRegularSeason20242025!$B$3:$B$1315, "&lt;=" &amp; GG$1, DataRegularSeason20242025!$E$3:$E$1315, $A17)</f>
        <v>45</v>
      </c>
      <c r="GH17">
        <f>SUMIFS(DataRegularSeason20242025!$AA$3:$AA$1315,DataRegularSeason20242025!$B$3:$B$1315, "&lt;=" &amp; GH$1, DataRegularSeason20242025!$D$3:$D$1315, $A17)+SUMIFS(DataRegularSeason20242025!$AB$3:$AB$1315,DataRegularSeason20242025!$B$3:$B$1315, "&lt;=" &amp; GH$1, DataRegularSeason20242025!$E$3:$E$1315, $A17)</f>
        <v>45</v>
      </c>
      <c r="GI17">
        <f>SUMIFS(DataRegularSeason20242025!$AA$3:$AA$1315,DataRegularSeason20242025!$B$3:$B$1315, "&lt;=" &amp; GI$1, DataRegularSeason20242025!$D$3:$D$1315, $A17)+SUMIFS(DataRegularSeason20242025!$AB$3:$AB$1315,DataRegularSeason20242025!$B$3:$B$1315, "&lt;=" &amp; GI$1, DataRegularSeason20242025!$E$3:$E$1315, $A17)</f>
        <v>45</v>
      </c>
      <c r="GJ17">
        <f>SUMIFS(DataRegularSeason20242025!$AA$3:$AA$1315,DataRegularSeason20242025!$B$3:$B$1315, "&lt;=" &amp; GJ$1, DataRegularSeason20242025!$D$3:$D$1315, $A17)+SUMIFS(DataRegularSeason20242025!$AB$3:$AB$1315,DataRegularSeason20242025!$B$3:$B$1315, "&lt;=" &amp; GJ$1, DataRegularSeason20242025!$E$3:$E$1315, $A17)</f>
        <v>45</v>
      </c>
      <c r="GK17">
        <f>SUMIFS(DataRegularSeason20242025!$AA$3:$AA$1315,DataRegularSeason20242025!$B$3:$B$1315, "&lt;=" &amp; GK$1, DataRegularSeason20242025!$D$3:$D$1315, $A17)+SUMIFS(DataRegularSeason20242025!$AB$3:$AB$1315,DataRegularSeason20242025!$B$3:$B$1315, "&lt;=" &amp; GK$1, DataRegularSeason20242025!$E$3:$E$1315, $A17)</f>
        <v>45</v>
      </c>
      <c r="GL17">
        <f>SUMIFS(DataRegularSeason20242025!$AA$3:$AA$1315,DataRegularSeason20242025!$B$3:$B$1315, "&lt;=" &amp; GL$1, DataRegularSeason20242025!$D$3:$D$1315, $A17)+SUMIFS(DataRegularSeason20242025!$AB$3:$AB$1315,DataRegularSeason20242025!$B$3:$B$1315, "&lt;=" &amp; GL$1, DataRegularSeason20242025!$E$3:$E$1315, $A17)</f>
        <v>45</v>
      </c>
      <c r="GM17">
        <f>SUMIFS(DataRegularSeason20242025!$AA$3:$AA$1315,DataRegularSeason20242025!$B$3:$B$1315, "&lt;=" &amp; GM$1, DataRegularSeason20242025!$D$3:$D$1315, $A17)+SUMIFS(DataRegularSeason20242025!$AB$3:$AB$1315,DataRegularSeason20242025!$B$3:$B$1315, "&lt;=" &amp; GM$1, DataRegularSeason20242025!$E$3:$E$1315, $A17)</f>
        <v>45</v>
      </c>
      <c r="GN17">
        <f>SUMIFS(DataRegularSeason20242025!$AA$3:$AA$1315,DataRegularSeason20242025!$B$3:$B$1315, "&lt;=" &amp; GN$1, DataRegularSeason20242025!$D$3:$D$1315, $A17)+SUMIFS(DataRegularSeason20242025!$AB$3:$AB$1315,DataRegularSeason20242025!$B$3:$B$1315, "&lt;=" &amp; GN$1, DataRegularSeason20242025!$E$3:$E$1315, $A17)</f>
        <v>45</v>
      </c>
      <c r="GO17">
        <f>SUMIFS(DataRegularSeason20242025!$AA$3:$AA$1315,DataRegularSeason20242025!$B$3:$B$1315, "&lt;=" &amp; GO$1, DataRegularSeason20242025!$D$3:$D$1315, $A17)+SUMIFS(DataRegularSeason20242025!$AB$3:$AB$1315,DataRegularSeason20242025!$B$3:$B$1315, "&lt;=" &amp; GO$1, DataRegularSeason20242025!$E$3:$E$1315, $A17)</f>
        <v>45</v>
      </c>
      <c r="GP17">
        <f>SUMIFS(DataRegularSeason20242025!$AA$3:$AA$1315,DataRegularSeason20242025!$B$3:$B$1315, "&lt;=" &amp; GP$1, DataRegularSeason20242025!$D$3:$D$1315, $A17)+SUMIFS(DataRegularSeason20242025!$AB$3:$AB$1315,DataRegularSeason20242025!$B$3:$B$1315, "&lt;=" &amp; GP$1, DataRegularSeason20242025!$E$3:$E$1315, $A17)</f>
        <v>45</v>
      </c>
      <c r="GQ17">
        <f>SUMIFS(DataRegularSeason20242025!$AA$3:$AA$1315,DataRegularSeason20242025!$B$3:$B$1315, "&lt;=" &amp; GQ$1, DataRegularSeason20242025!$D$3:$D$1315, $A17)+SUMIFS(DataRegularSeason20242025!$AB$3:$AB$1315,DataRegularSeason20242025!$B$3:$B$1315, "&lt;=" &amp; GQ$1, DataRegularSeason20242025!$E$3:$E$1315, $A17)</f>
        <v>45</v>
      </c>
      <c r="GR17">
        <f>SUMIFS(DataRegularSeason20242025!$AA$3:$AA$1315,DataRegularSeason20242025!$B$3:$B$1315, "&lt;=" &amp; GR$1, DataRegularSeason20242025!$D$3:$D$1315, $A17)+SUMIFS(DataRegularSeason20242025!$AB$3:$AB$1315,DataRegularSeason20242025!$B$3:$B$1315, "&lt;=" &amp; GR$1, DataRegularSeason20242025!$E$3:$E$1315, $A17)</f>
        <v>45</v>
      </c>
      <c r="GS17">
        <f>SUMIFS(DataRegularSeason20242025!$AA$3:$AA$1315,DataRegularSeason20242025!$B$3:$B$1315, "&lt;=" &amp; GS$1, DataRegularSeason20242025!$D$3:$D$1315, $A17)+SUMIFS(DataRegularSeason20242025!$AB$3:$AB$1315,DataRegularSeason20242025!$B$3:$B$1315, "&lt;=" &amp; GS$1, DataRegularSeason20242025!$E$3:$E$1315, $A17)</f>
        <v>45</v>
      </c>
      <c r="GT17">
        <f>SUMIFS(DataRegularSeason20242025!$AA$3:$AA$1315,DataRegularSeason20242025!$B$3:$B$1315, "&lt;=" &amp; GT$1, DataRegularSeason20242025!$D$3:$D$1315, $A17)+SUMIFS(DataRegularSeason20242025!$AB$3:$AB$1315,DataRegularSeason20242025!$B$3:$B$1315, "&lt;=" &amp; GT$1, DataRegularSeason20242025!$E$3:$E$1315, $A17)</f>
        <v>45</v>
      </c>
      <c r="GU17">
        <f>SUMIFS(DataRegularSeason20242025!$AA$3:$AA$1315,DataRegularSeason20242025!$B$3:$B$1315, "&lt;=" &amp; GU$1, DataRegularSeason20242025!$D$3:$D$1315, $A17)+SUMIFS(DataRegularSeason20242025!$AB$3:$AB$1315,DataRegularSeason20242025!$B$3:$B$1315, "&lt;=" &amp; GU$1, DataRegularSeason20242025!$E$3:$E$1315, $A17)</f>
        <v>45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63</v>
      </c>
      <c r="DD18">
        <f>SUMIFS(DataRegularSeason20242025!$AA$3:$AA$1315,DataRegularSeason20242025!$B$3:$B$1315, "&lt;=" &amp; DD$1, DataRegularSeason20242025!$D$3:$D$1315, $A18)+SUMIFS(DataRegularSeason20242025!$AB$3:$AB$1315,DataRegularSeason20242025!$B$3:$B$1315, "&lt;=" &amp; DD$1, DataRegularSeason20242025!$E$3:$E$1315, $A18)</f>
        <v>63</v>
      </c>
      <c r="DE18">
        <f>SUMIFS(DataRegularSeason20242025!$AA$3:$AA$1315,DataRegularSeason20242025!$B$3:$B$1315, "&lt;=" &amp; DE$1, DataRegularSeason20242025!$D$3:$D$1315, $A18)+SUMIFS(DataRegularSeason20242025!$AB$3:$AB$1315,DataRegularSeason20242025!$B$3:$B$1315, "&lt;=" &amp; DE$1, DataRegularSeason20242025!$E$3:$E$1315, $A18)</f>
        <v>65</v>
      </c>
      <c r="DF18">
        <f>SUMIFS(DataRegularSeason20242025!$AA$3:$AA$1315,DataRegularSeason20242025!$B$3:$B$1315, "&lt;=" &amp; DF$1, DataRegularSeason20242025!$D$3:$D$1315, $A18)+SUMIFS(DataRegularSeason20242025!$AB$3:$AB$1315,DataRegularSeason20242025!$B$3:$B$1315, "&lt;=" &amp; DF$1, DataRegularSeason20242025!$E$3:$E$1315, $A18)</f>
        <v>65</v>
      </c>
      <c r="DG18">
        <f>SUMIFS(DataRegularSeason20242025!$AA$3:$AA$1315,DataRegularSeason20242025!$B$3:$B$1315, "&lt;=" &amp; DG$1, DataRegularSeason20242025!$D$3:$D$1315, $A18)+SUMIFS(DataRegularSeason20242025!$AB$3:$AB$1315,DataRegularSeason20242025!$B$3:$B$1315, "&lt;=" &amp; DG$1, DataRegularSeason20242025!$E$3:$E$1315, $A18)</f>
        <v>65</v>
      </c>
      <c r="DH18">
        <f>SUMIFS(DataRegularSeason20242025!$AA$3:$AA$1315,DataRegularSeason20242025!$B$3:$B$1315, "&lt;=" &amp; DH$1, DataRegularSeason20242025!$D$3:$D$1315, $A18)+SUMIFS(DataRegularSeason20242025!$AB$3:$AB$1315,DataRegularSeason20242025!$B$3:$B$1315, "&lt;=" &amp; DH$1, DataRegularSeason20242025!$E$3:$E$1315, $A18)</f>
        <v>65</v>
      </c>
      <c r="DI18">
        <f>SUMIFS(DataRegularSeason20242025!$AA$3:$AA$1315,DataRegularSeason20242025!$B$3:$B$1315, "&lt;=" &amp; DI$1, DataRegularSeason20242025!$D$3:$D$1315, $A18)+SUMIFS(DataRegularSeason20242025!$AB$3:$AB$1315,DataRegularSeason20242025!$B$3:$B$1315, "&lt;=" &amp; DI$1, DataRegularSeason20242025!$E$3:$E$1315, $A18)</f>
        <v>65</v>
      </c>
      <c r="DJ18">
        <f>SUMIFS(DataRegularSeason20242025!$AA$3:$AA$1315,DataRegularSeason20242025!$B$3:$B$1315, "&lt;=" &amp; DJ$1, DataRegularSeason20242025!$D$3:$D$1315, $A18)+SUMIFS(DataRegularSeason20242025!$AB$3:$AB$1315,DataRegularSeason20242025!$B$3:$B$1315, "&lt;=" &amp; DJ$1, DataRegularSeason20242025!$E$3:$E$1315, $A18)</f>
        <v>65</v>
      </c>
      <c r="DK18">
        <f>SUMIFS(DataRegularSeason20242025!$AA$3:$AA$1315,DataRegularSeason20242025!$B$3:$B$1315, "&lt;=" &amp; DK$1, DataRegularSeason20242025!$D$3:$D$1315, $A18)+SUMIFS(DataRegularSeason20242025!$AB$3:$AB$1315,DataRegularSeason20242025!$B$3:$B$1315, "&lt;=" &amp; DK$1, DataRegularSeason20242025!$E$3:$E$1315, $A18)</f>
        <v>65</v>
      </c>
      <c r="DL18">
        <f>SUMIFS(DataRegularSeason20242025!$AA$3:$AA$1315,DataRegularSeason20242025!$B$3:$B$1315, "&lt;=" &amp; DL$1, DataRegularSeason20242025!$D$3:$D$1315, $A18)+SUMIFS(DataRegularSeason20242025!$AB$3:$AB$1315,DataRegularSeason20242025!$B$3:$B$1315, "&lt;=" &amp; DL$1, DataRegularSeason20242025!$E$3:$E$1315, $A18)</f>
        <v>65</v>
      </c>
      <c r="DM18">
        <f>SUMIFS(DataRegularSeason20242025!$AA$3:$AA$1315,DataRegularSeason20242025!$B$3:$B$1315, "&lt;=" &amp; DM$1, DataRegularSeason20242025!$D$3:$D$1315, $A18)+SUMIFS(DataRegularSeason20242025!$AB$3:$AB$1315,DataRegularSeason20242025!$B$3:$B$1315, "&lt;=" &amp; DM$1, DataRegularSeason20242025!$E$3:$E$1315, $A18)</f>
        <v>65</v>
      </c>
      <c r="DN18">
        <f>SUMIFS(DataRegularSeason20242025!$AA$3:$AA$1315,DataRegularSeason20242025!$B$3:$B$1315, "&lt;=" &amp; DN$1, DataRegularSeason20242025!$D$3:$D$1315, $A18)+SUMIFS(DataRegularSeason20242025!$AB$3:$AB$1315,DataRegularSeason20242025!$B$3:$B$1315, "&lt;=" &amp; DN$1, DataRegularSeason20242025!$E$3:$E$1315, $A18)</f>
        <v>65</v>
      </c>
      <c r="DO18">
        <f>SUMIFS(DataRegularSeason20242025!$AA$3:$AA$1315,DataRegularSeason20242025!$B$3:$B$1315, "&lt;=" &amp; DO$1, DataRegularSeason20242025!$D$3:$D$1315, $A18)+SUMIFS(DataRegularSeason20242025!$AB$3:$AB$1315,DataRegularSeason20242025!$B$3:$B$1315, "&lt;=" &amp; DO$1, DataRegularSeason20242025!$E$3:$E$1315, $A18)</f>
        <v>65</v>
      </c>
      <c r="DP18">
        <f>SUMIFS(DataRegularSeason20242025!$AA$3:$AA$1315,DataRegularSeason20242025!$B$3:$B$1315, "&lt;=" &amp; DP$1, DataRegularSeason20242025!$D$3:$D$1315, $A18)+SUMIFS(DataRegularSeason20242025!$AB$3:$AB$1315,DataRegularSeason20242025!$B$3:$B$1315, "&lt;=" &amp; DP$1, DataRegularSeason20242025!$E$3:$E$1315, $A18)</f>
        <v>65</v>
      </c>
      <c r="DQ18">
        <f>SUMIFS(DataRegularSeason20242025!$AA$3:$AA$1315,DataRegularSeason20242025!$B$3:$B$1315, "&lt;=" &amp; DQ$1, DataRegularSeason20242025!$D$3:$D$1315, $A18)+SUMIFS(DataRegularSeason20242025!$AB$3:$AB$1315,DataRegularSeason20242025!$B$3:$B$1315, "&lt;=" &amp; DQ$1, DataRegularSeason20242025!$E$3:$E$1315, $A18)</f>
        <v>65</v>
      </c>
      <c r="DR18">
        <f>SUMIFS(DataRegularSeason20242025!$AA$3:$AA$1315,DataRegularSeason20242025!$B$3:$B$1315, "&lt;=" &amp; DR$1, DataRegularSeason20242025!$D$3:$D$1315, $A18)+SUMIFS(DataRegularSeason20242025!$AB$3:$AB$1315,DataRegularSeason20242025!$B$3:$B$1315, "&lt;=" &amp; DR$1, DataRegularSeason20242025!$E$3:$E$1315, $A18)</f>
        <v>65</v>
      </c>
      <c r="DS18">
        <f>SUMIFS(DataRegularSeason20242025!$AA$3:$AA$1315,DataRegularSeason20242025!$B$3:$B$1315, "&lt;=" &amp; DS$1, DataRegularSeason20242025!$D$3:$D$1315, $A18)+SUMIFS(DataRegularSeason20242025!$AB$3:$AB$1315,DataRegularSeason20242025!$B$3:$B$1315, "&lt;=" &amp; DS$1, DataRegularSeason20242025!$E$3:$E$1315, $A18)</f>
        <v>65</v>
      </c>
      <c r="DT18">
        <f>SUMIFS(DataRegularSeason20242025!$AA$3:$AA$1315,DataRegularSeason20242025!$B$3:$B$1315, "&lt;=" &amp; DT$1, DataRegularSeason20242025!$D$3:$D$1315, $A18)+SUMIFS(DataRegularSeason20242025!$AB$3:$AB$1315,DataRegularSeason20242025!$B$3:$B$1315, "&lt;=" &amp; DT$1, DataRegularSeason20242025!$E$3:$E$1315, $A18)</f>
        <v>65</v>
      </c>
      <c r="DU18">
        <f>SUMIFS(DataRegularSeason20242025!$AA$3:$AA$1315,DataRegularSeason20242025!$B$3:$B$1315, "&lt;=" &amp; DU$1, DataRegularSeason20242025!$D$3:$D$1315, $A18)+SUMIFS(DataRegularSeason20242025!$AB$3:$AB$1315,DataRegularSeason20242025!$B$3:$B$1315, "&lt;=" &amp; DU$1, DataRegularSeason20242025!$E$3:$E$1315, $A18)</f>
        <v>65</v>
      </c>
      <c r="DV18">
        <f>SUMIFS(DataRegularSeason20242025!$AA$3:$AA$1315,DataRegularSeason20242025!$B$3:$B$1315, "&lt;=" &amp; DV$1, DataRegularSeason20242025!$D$3:$D$1315, $A18)+SUMIFS(DataRegularSeason20242025!$AB$3:$AB$1315,DataRegularSeason20242025!$B$3:$B$1315, "&lt;=" &amp; DV$1, DataRegularSeason20242025!$E$3:$E$1315, $A18)</f>
        <v>65</v>
      </c>
      <c r="DW18">
        <f>SUMIFS(DataRegularSeason20242025!$AA$3:$AA$1315,DataRegularSeason20242025!$B$3:$B$1315, "&lt;=" &amp; DW$1, DataRegularSeason20242025!$D$3:$D$1315, $A18)+SUMIFS(DataRegularSeason20242025!$AB$3:$AB$1315,DataRegularSeason20242025!$B$3:$B$1315, "&lt;=" &amp; DW$1, DataRegularSeason20242025!$E$3:$E$1315, $A18)</f>
        <v>65</v>
      </c>
      <c r="DX18">
        <f>SUMIFS(DataRegularSeason20242025!$AA$3:$AA$1315,DataRegularSeason20242025!$B$3:$B$1315, "&lt;=" &amp; DX$1, DataRegularSeason20242025!$D$3:$D$1315, $A18)+SUMIFS(DataRegularSeason20242025!$AB$3:$AB$1315,DataRegularSeason20242025!$B$3:$B$1315, "&lt;=" &amp; DX$1, DataRegularSeason20242025!$E$3:$E$1315, $A18)</f>
        <v>65</v>
      </c>
      <c r="DY18">
        <f>SUMIFS(DataRegularSeason20242025!$AA$3:$AA$1315,DataRegularSeason20242025!$B$3:$B$1315, "&lt;=" &amp; DY$1, DataRegularSeason20242025!$D$3:$D$1315, $A18)+SUMIFS(DataRegularSeason20242025!$AB$3:$AB$1315,DataRegularSeason20242025!$B$3:$B$1315, "&lt;=" &amp; DY$1, DataRegularSeason20242025!$E$3:$E$1315, $A18)</f>
        <v>65</v>
      </c>
      <c r="DZ18">
        <f>SUMIFS(DataRegularSeason20242025!$AA$3:$AA$1315,DataRegularSeason20242025!$B$3:$B$1315, "&lt;=" &amp; DZ$1, DataRegularSeason20242025!$D$3:$D$1315, $A18)+SUMIFS(DataRegularSeason20242025!$AB$3:$AB$1315,DataRegularSeason20242025!$B$3:$B$1315, "&lt;=" &amp; DZ$1, DataRegularSeason20242025!$E$3:$E$1315, $A18)</f>
        <v>65</v>
      </c>
      <c r="EA18">
        <f>SUMIFS(DataRegularSeason20242025!$AA$3:$AA$1315,DataRegularSeason20242025!$B$3:$B$1315, "&lt;=" &amp; EA$1, DataRegularSeason20242025!$D$3:$D$1315, $A18)+SUMIFS(DataRegularSeason20242025!$AB$3:$AB$1315,DataRegularSeason20242025!$B$3:$B$1315, "&lt;=" &amp; EA$1, DataRegularSeason20242025!$E$3:$E$1315, $A18)</f>
        <v>65</v>
      </c>
      <c r="EB18">
        <f>SUMIFS(DataRegularSeason20242025!$AA$3:$AA$1315,DataRegularSeason20242025!$B$3:$B$1315, "&lt;=" &amp; EB$1, DataRegularSeason20242025!$D$3:$D$1315, $A18)+SUMIFS(DataRegularSeason20242025!$AB$3:$AB$1315,DataRegularSeason20242025!$B$3:$B$1315, "&lt;=" &amp; EB$1, DataRegularSeason20242025!$E$3:$E$1315, $A18)</f>
        <v>65</v>
      </c>
      <c r="EC18">
        <f>SUMIFS(DataRegularSeason20242025!$AA$3:$AA$1315,DataRegularSeason20242025!$B$3:$B$1315, "&lt;=" &amp; EC$1, DataRegularSeason20242025!$D$3:$D$1315, $A18)+SUMIFS(DataRegularSeason20242025!$AB$3:$AB$1315,DataRegularSeason20242025!$B$3:$B$1315, "&lt;=" &amp; EC$1, DataRegularSeason20242025!$E$3:$E$1315, $A18)</f>
        <v>65</v>
      </c>
      <c r="ED18">
        <f>SUMIFS(DataRegularSeason20242025!$AA$3:$AA$1315,DataRegularSeason20242025!$B$3:$B$1315, "&lt;=" &amp; ED$1, DataRegularSeason20242025!$D$3:$D$1315, $A18)+SUMIFS(DataRegularSeason20242025!$AB$3:$AB$1315,DataRegularSeason20242025!$B$3:$B$1315, "&lt;=" &amp; ED$1, DataRegularSeason20242025!$E$3:$E$1315, $A18)</f>
        <v>65</v>
      </c>
      <c r="EE18">
        <f>SUMIFS(DataRegularSeason20242025!$AA$3:$AA$1315,DataRegularSeason20242025!$B$3:$B$1315, "&lt;=" &amp; EE$1, DataRegularSeason20242025!$D$3:$D$1315, $A18)+SUMIFS(DataRegularSeason20242025!$AB$3:$AB$1315,DataRegularSeason20242025!$B$3:$B$1315, "&lt;=" &amp; EE$1, DataRegularSeason20242025!$E$3:$E$1315, $A18)</f>
        <v>65</v>
      </c>
      <c r="EF18">
        <f>SUMIFS(DataRegularSeason20242025!$AA$3:$AA$1315,DataRegularSeason20242025!$B$3:$B$1315, "&lt;=" &amp; EF$1, DataRegularSeason20242025!$D$3:$D$1315, $A18)+SUMIFS(DataRegularSeason20242025!$AB$3:$AB$1315,DataRegularSeason20242025!$B$3:$B$1315, "&lt;=" &amp; EF$1, DataRegularSeason20242025!$E$3:$E$1315, $A18)</f>
        <v>65</v>
      </c>
      <c r="EG18">
        <f>SUMIFS(DataRegularSeason20242025!$AA$3:$AA$1315,DataRegularSeason20242025!$B$3:$B$1315, "&lt;=" &amp; EG$1, DataRegularSeason20242025!$D$3:$D$1315, $A18)+SUMIFS(DataRegularSeason20242025!$AB$3:$AB$1315,DataRegularSeason20242025!$B$3:$B$1315, "&lt;=" &amp; EG$1, DataRegularSeason20242025!$E$3:$E$1315, $A18)</f>
        <v>65</v>
      </c>
      <c r="EH18">
        <f>SUMIFS(DataRegularSeason20242025!$AA$3:$AA$1315,DataRegularSeason20242025!$B$3:$B$1315, "&lt;=" &amp; EH$1, DataRegularSeason20242025!$D$3:$D$1315, $A18)+SUMIFS(DataRegularSeason20242025!$AB$3:$AB$1315,DataRegularSeason20242025!$B$3:$B$1315, "&lt;=" &amp; EH$1, DataRegularSeason20242025!$E$3:$E$1315, $A18)</f>
        <v>65</v>
      </c>
      <c r="EI18">
        <f>SUMIFS(DataRegularSeason20242025!$AA$3:$AA$1315,DataRegularSeason20242025!$B$3:$B$1315, "&lt;=" &amp; EI$1, DataRegularSeason20242025!$D$3:$D$1315, $A18)+SUMIFS(DataRegularSeason20242025!$AB$3:$AB$1315,DataRegularSeason20242025!$B$3:$B$1315, "&lt;=" &amp; EI$1, DataRegularSeason20242025!$E$3:$E$1315, $A18)</f>
        <v>65</v>
      </c>
      <c r="EJ18">
        <f>SUMIFS(DataRegularSeason20242025!$AA$3:$AA$1315,DataRegularSeason20242025!$B$3:$B$1315, "&lt;=" &amp; EJ$1, DataRegularSeason20242025!$D$3:$D$1315, $A18)+SUMIFS(DataRegularSeason20242025!$AB$3:$AB$1315,DataRegularSeason20242025!$B$3:$B$1315, "&lt;=" &amp; EJ$1, DataRegularSeason20242025!$E$3:$E$1315, $A18)</f>
        <v>65</v>
      </c>
      <c r="EK18">
        <f>SUMIFS(DataRegularSeason20242025!$AA$3:$AA$1315,DataRegularSeason20242025!$B$3:$B$1315, "&lt;=" &amp; EK$1, DataRegularSeason20242025!$D$3:$D$1315, $A18)+SUMIFS(DataRegularSeason20242025!$AB$3:$AB$1315,DataRegularSeason20242025!$B$3:$B$1315, "&lt;=" &amp; EK$1, DataRegularSeason20242025!$E$3:$E$1315, $A18)</f>
        <v>65</v>
      </c>
      <c r="EL18">
        <f>SUMIFS(DataRegularSeason20242025!$AA$3:$AA$1315,DataRegularSeason20242025!$B$3:$B$1315, "&lt;=" &amp; EL$1, DataRegularSeason20242025!$D$3:$D$1315, $A18)+SUMIFS(DataRegularSeason20242025!$AB$3:$AB$1315,DataRegularSeason20242025!$B$3:$B$1315, "&lt;=" &amp; EL$1, DataRegularSeason20242025!$E$3:$E$1315, $A18)</f>
        <v>65</v>
      </c>
      <c r="EM18">
        <f>SUMIFS(DataRegularSeason20242025!$AA$3:$AA$1315,DataRegularSeason20242025!$B$3:$B$1315, "&lt;=" &amp; EM$1, DataRegularSeason20242025!$D$3:$D$1315, $A18)+SUMIFS(DataRegularSeason20242025!$AB$3:$AB$1315,DataRegularSeason20242025!$B$3:$B$1315, "&lt;=" &amp; EM$1, DataRegularSeason20242025!$E$3:$E$1315, $A18)</f>
        <v>65</v>
      </c>
      <c r="EN18">
        <f>SUMIFS(DataRegularSeason20242025!$AA$3:$AA$1315,DataRegularSeason20242025!$B$3:$B$1315, "&lt;=" &amp; EN$1, DataRegularSeason20242025!$D$3:$D$1315, $A18)+SUMIFS(DataRegularSeason20242025!$AB$3:$AB$1315,DataRegularSeason20242025!$B$3:$B$1315, "&lt;=" &amp; EN$1, DataRegularSeason20242025!$E$3:$E$1315, $A18)</f>
        <v>65</v>
      </c>
      <c r="EO18">
        <f>SUMIFS(DataRegularSeason20242025!$AA$3:$AA$1315,DataRegularSeason20242025!$B$3:$B$1315, "&lt;=" &amp; EO$1, DataRegularSeason20242025!$D$3:$D$1315, $A18)+SUMIFS(DataRegularSeason20242025!$AB$3:$AB$1315,DataRegularSeason20242025!$B$3:$B$1315, "&lt;=" &amp; EO$1, DataRegularSeason20242025!$E$3:$E$1315, $A18)</f>
        <v>65</v>
      </c>
      <c r="EP18">
        <f>SUMIFS(DataRegularSeason20242025!$AA$3:$AA$1315,DataRegularSeason20242025!$B$3:$B$1315, "&lt;=" &amp; EP$1, DataRegularSeason20242025!$D$3:$D$1315, $A18)+SUMIFS(DataRegularSeason20242025!$AB$3:$AB$1315,DataRegularSeason20242025!$B$3:$B$1315, "&lt;=" &amp; EP$1, DataRegularSeason20242025!$E$3:$E$1315, $A18)</f>
        <v>65</v>
      </c>
      <c r="EQ18">
        <f>SUMIFS(DataRegularSeason20242025!$AA$3:$AA$1315,DataRegularSeason20242025!$B$3:$B$1315, "&lt;=" &amp; EQ$1, DataRegularSeason20242025!$D$3:$D$1315, $A18)+SUMIFS(DataRegularSeason20242025!$AB$3:$AB$1315,DataRegularSeason20242025!$B$3:$B$1315, "&lt;=" &amp; EQ$1, DataRegularSeason20242025!$E$3:$E$1315, $A18)</f>
        <v>65</v>
      </c>
      <c r="ER18">
        <f>SUMIFS(DataRegularSeason20242025!$AA$3:$AA$1315,DataRegularSeason20242025!$B$3:$B$1315, "&lt;=" &amp; ER$1, DataRegularSeason20242025!$D$3:$D$1315, $A18)+SUMIFS(DataRegularSeason20242025!$AB$3:$AB$1315,DataRegularSeason20242025!$B$3:$B$1315, "&lt;=" &amp; ER$1, DataRegularSeason20242025!$E$3:$E$1315, $A18)</f>
        <v>65</v>
      </c>
      <c r="ES18">
        <f>SUMIFS(DataRegularSeason20242025!$AA$3:$AA$1315,DataRegularSeason20242025!$B$3:$B$1315, "&lt;=" &amp; ES$1, DataRegularSeason20242025!$D$3:$D$1315, $A18)+SUMIFS(DataRegularSeason20242025!$AB$3:$AB$1315,DataRegularSeason20242025!$B$3:$B$1315, "&lt;=" &amp; ES$1, DataRegularSeason20242025!$E$3:$E$1315, $A18)</f>
        <v>65</v>
      </c>
      <c r="ET18">
        <f>SUMIFS(DataRegularSeason20242025!$AA$3:$AA$1315,DataRegularSeason20242025!$B$3:$B$1315, "&lt;=" &amp; ET$1, DataRegularSeason20242025!$D$3:$D$1315, $A18)+SUMIFS(DataRegularSeason20242025!$AB$3:$AB$1315,DataRegularSeason20242025!$B$3:$B$1315, "&lt;=" &amp; ET$1, DataRegularSeason20242025!$E$3:$E$1315, $A18)</f>
        <v>65</v>
      </c>
      <c r="EU18">
        <f>SUMIFS(DataRegularSeason20242025!$AA$3:$AA$1315,DataRegularSeason20242025!$B$3:$B$1315, "&lt;=" &amp; EU$1, DataRegularSeason20242025!$D$3:$D$1315, $A18)+SUMIFS(DataRegularSeason20242025!$AB$3:$AB$1315,DataRegularSeason20242025!$B$3:$B$1315, "&lt;=" &amp; EU$1, DataRegularSeason20242025!$E$3:$E$1315, $A18)</f>
        <v>65</v>
      </c>
      <c r="EV18">
        <f>SUMIFS(DataRegularSeason20242025!$AA$3:$AA$1315,DataRegularSeason20242025!$B$3:$B$1315, "&lt;=" &amp; EV$1, DataRegularSeason20242025!$D$3:$D$1315, $A18)+SUMIFS(DataRegularSeason20242025!$AB$3:$AB$1315,DataRegularSeason20242025!$B$3:$B$1315, "&lt;=" &amp; EV$1, DataRegularSeason20242025!$E$3:$E$1315, $A18)</f>
        <v>65</v>
      </c>
      <c r="EW18">
        <f>SUMIFS(DataRegularSeason20242025!$AA$3:$AA$1315,DataRegularSeason20242025!$B$3:$B$1315, "&lt;=" &amp; EW$1, DataRegularSeason20242025!$D$3:$D$1315, $A18)+SUMIFS(DataRegularSeason20242025!$AB$3:$AB$1315,DataRegularSeason20242025!$B$3:$B$1315, "&lt;=" &amp; EW$1, DataRegularSeason20242025!$E$3:$E$1315, $A18)</f>
        <v>65</v>
      </c>
      <c r="EX18">
        <f>SUMIFS(DataRegularSeason20242025!$AA$3:$AA$1315,DataRegularSeason20242025!$B$3:$B$1315, "&lt;=" &amp; EX$1, DataRegularSeason20242025!$D$3:$D$1315, $A18)+SUMIFS(DataRegularSeason20242025!$AB$3:$AB$1315,DataRegularSeason20242025!$B$3:$B$1315, "&lt;=" &amp; EX$1, DataRegularSeason20242025!$E$3:$E$1315, $A18)</f>
        <v>65</v>
      </c>
      <c r="EY18">
        <f>SUMIFS(DataRegularSeason20242025!$AA$3:$AA$1315,DataRegularSeason20242025!$B$3:$B$1315, "&lt;=" &amp; EY$1, DataRegularSeason20242025!$D$3:$D$1315, $A18)+SUMIFS(DataRegularSeason20242025!$AB$3:$AB$1315,DataRegularSeason20242025!$B$3:$B$1315, "&lt;=" &amp; EY$1, DataRegularSeason20242025!$E$3:$E$1315, $A18)</f>
        <v>65</v>
      </c>
      <c r="EZ18">
        <f>SUMIFS(DataRegularSeason20242025!$AA$3:$AA$1315,DataRegularSeason20242025!$B$3:$B$1315, "&lt;=" &amp; EZ$1, DataRegularSeason20242025!$D$3:$D$1315, $A18)+SUMIFS(DataRegularSeason20242025!$AB$3:$AB$1315,DataRegularSeason20242025!$B$3:$B$1315, "&lt;=" &amp; EZ$1, DataRegularSeason20242025!$E$3:$E$1315, $A18)</f>
        <v>65</v>
      </c>
      <c r="FA18">
        <f>SUMIFS(DataRegularSeason20242025!$AA$3:$AA$1315,DataRegularSeason20242025!$B$3:$B$1315, "&lt;=" &amp; FA$1, DataRegularSeason20242025!$D$3:$D$1315, $A18)+SUMIFS(DataRegularSeason20242025!$AB$3:$AB$1315,DataRegularSeason20242025!$B$3:$B$1315, "&lt;=" &amp; FA$1, DataRegularSeason20242025!$E$3:$E$1315, $A18)</f>
        <v>65</v>
      </c>
      <c r="FB18">
        <f>SUMIFS(DataRegularSeason20242025!$AA$3:$AA$1315,DataRegularSeason20242025!$B$3:$B$1315, "&lt;=" &amp; FB$1, DataRegularSeason20242025!$D$3:$D$1315, $A18)+SUMIFS(DataRegularSeason20242025!$AB$3:$AB$1315,DataRegularSeason20242025!$B$3:$B$1315, "&lt;=" &amp; FB$1, DataRegularSeason20242025!$E$3:$E$1315, $A18)</f>
        <v>65</v>
      </c>
      <c r="FC18">
        <f>SUMIFS(DataRegularSeason20242025!$AA$3:$AA$1315,DataRegularSeason20242025!$B$3:$B$1315, "&lt;=" &amp; FC$1, DataRegularSeason20242025!$D$3:$D$1315, $A18)+SUMIFS(DataRegularSeason20242025!$AB$3:$AB$1315,DataRegularSeason20242025!$B$3:$B$1315, "&lt;=" &amp; FC$1, DataRegularSeason20242025!$E$3:$E$1315, $A18)</f>
        <v>65</v>
      </c>
      <c r="FD18">
        <f>SUMIFS(DataRegularSeason20242025!$AA$3:$AA$1315,DataRegularSeason20242025!$B$3:$B$1315, "&lt;=" &amp; FD$1, DataRegularSeason20242025!$D$3:$D$1315, $A18)+SUMIFS(DataRegularSeason20242025!$AB$3:$AB$1315,DataRegularSeason20242025!$B$3:$B$1315, "&lt;=" &amp; FD$1, DataRegularSeason20242025!$E$3:$E$1315, $A18)</f>
        <v>65</v>
      </c>
      <c r="FE18">
        <f>SUMIFS(DataRegularSeason20242025!$AA$3:$AA$1315,DataRegularSeason20242025!$B$3:$B$1315, "&lt;=" &amp; FE$1, DataRegularSeason20242025!$D$3:$D$1315, $A18)+SUMIFS(DataRegularSeason20242025!$AB$3:$AB$1315,DataRegularSeason20242025!$B$3:$B$1315, "&lt;=" &amp; FE$1, DataRegularSeason20242025!$E$3:$E$1315, $A18)</f>
        <v>65</v>
      </c>
      <c r="FF18">
        <f>SUMIFS(DataRegularSeason20242025!$AA$3:$AA$1315,DataRegularSeason20242025!$B$3:$B$1315, "&lt;=" &amp; FF$1, DataRegularSeason20242025!$D$3:$D$1315, $A18)+SUMIFS(DataRegularSeason20242025!$AB$3:$AB$1315,DataRegularSeason20242025!$B$3:$B$1315, "&lt;=" &amp; FF$1, DataRegularSeason20242025!$E$3:$E$1315, $A18)</f>
        <v>65</v>
      </c>
      <c r="FG18">
        <f>SUMIFS(DataRegularSeason20242025!$AA$3:$AA$1315,DataRegularSeason20242025!$B$3:$B$1315, "&lt;=" &amp; FG$1, DataRegularSeason20242025!$D$3:$D$1315, $A18)+SUMIFS(DataRegularSeason20242025!$AB$3:$AB$1315,DataRegularSeason20242025!$B$3:$B$1315, "&lt;=" &amp; FG$1, DataRegularSeason20242025!$E$3:$E$1315, $A18)</f>
        <v>65</v>
      </c>
      <c r="FH18">
        <f>SUMIFS(DataRegularSeason20242025!$AA$3:$AA$1315,DataRegularSeason20242025!$B$3:$B$1315, "&lt;=" &amp; FH$1, DataRegularSeason20242025!$D$3:$D$1315, $A18)+SUMIFS(DataRegularSeason20242025!$AB$3:$AB$1315,DataRegularSeason20242025!$B$3:$B$1315, "&lt;=" &amp; FH$1, DataRegularSeason20242025!$E$3:$E$1315, $A18)</f>
        <v>65</v>
      </c>
      <c r="FI18">
        <f>SUMIFS(DataRegularSeason20242025!$AA$3:$AA$1315,DataRegularSeason20242025!$B$3:$B$1315, "&lt;=" &amp; FI$1, DataRegularSeason20242025!$D$3:$D$1315, $A18)+SUMIFS(DataRegularSeason20242025!$AB$3:$AB$1315,DataRegularSeason20242025!$B$3:$B$1315, "&lt;=" &amp; FI$1, DataRegularSeason20242025!$E$3:$E$1315, $A18)</f>
        <v>65</v>
      </c>
      <c r="FJ18">
        <f>SUMIFS(DataRegularSeason20242025!$AA$3:$AA$1315,DataRegularSeason20242025!$B$3:$B$1315, "&lt;=" &amp; FJ$1, DataRegularSeason20242025!$D$3:$D$1315, $A18)+SUMIFS(DataRegularSeason20242025!$AB$3:$AB$1315,DataRegularSeason20242025!$B$3:$B$1315, "&lt;=" &amp; FJ$1, DataRegularSeason20242025!$E$3:$E$1315, $A18)</f>
        <v>65</v>
      </c>
      <c r="FK18">
        <f>SUMIFS(DataRegularSeason20242025!$AA$3:$AA$1315,DataRegularSeason20242025!$B$3:$B$1315, "&lt;=" &amp; FK$1, DataRegularSeason20242025!$D$3:$D$1315, $A18)+SUMIFS(DataRegularSeason20242025!$AB$3:$AB$1315,DataRegularSeason20242025!$B$3:$B$1315, "&lt;=" &amp; FK$1, DataRegularSeason20242025!$E$3:$E$1315, $A18)</f>
        <v>65</v>
      </c>
      <c r="FL18">
        <f>SUMIFS(DataRegularSeason20242025!$AA$3:$AA$1315,DataRegularSeason20242025!$B$3:$B$1315, "&lt;=" &amp; FL$1, DataRegularSeason20242025!$D$3:$D$1315, $A18)+SUMIFS(DataRegularSeason20242025!$AB$3:$AB$1315,DataRegularSeason20242025!$B$3:$B$1315, "&lt;=" &amp; FL$1, DataRegularSeason20242025!$E$3:$E$1315, $A18)</f>
        <v>65</v>
      </c>
      <c r="FM18">
        <f>SUMIFS(DataRegularSeason20242025!$AA$3:$AA$1315,DataRegularSeason20242025!$B$3:$B$1315, "&lt;=" &amp; FM$1, DataRegularSeason20242025!$D$3:$D$1315, $A18)+SUMIFS(DataRegularSeason20242025!$AB$3:$AB$1315,DataRegularSeason20242025!$B$3:$B$1315, "&lt;=" &amp; FM$1, DataRegularSeason20242025!$E$3:$E$1315, $A18)</f>
        <v>65</v>
      </c>
      <c r="FN18">
        <f>SUMIFS(DataRegularSeason20242025!$AA$3:$AA$1315,DataRegularSeason20242025!$B$3:$B$1315, "&lt;=" &amp; FN$1, DataRegularSeason20242025!$D$3:$D$1315, $A18)+SUMIFS(DataRegularSeason20242025!$AB$3:$AB$1315,DataRegularSeason20242025!$B$3:$B$1315, "&lt;=" &amp; FN$1, DataRegularSeason20242025!$E$3:$E$1315, $A18)</f>
        <v>65</v>
      </c>
      <c r="FO18">
        <f>SUMIFS(DataRegularSeason20242025!$AA$3:$AA$1315,DataRegularSeason20242025!$B$3:$B$1315, "&lt;=" &amp; FO$1, DataRegularSeason20242025!$D$3:$D$1315, $A18)+SUMIFS(DataRegularSeason20242025!$AB$3:$AB$1315,DataRegularSeason20242025!$B$3:$B$1315, "&lt;=" &amp; FO$1, DataRegularSeason20242025!$E$3:$E$1315, $A18)</f>
        <v>65</v>
      </c>
      <c r="FP18">
        <f>SUMIFS(DataRegularSeason20242025!$AA$3:$AA$1315,DataRegularSeason20242025!$B$3:$B$1315, "&lt;=" &amp; FP$1, DataRegularSeason20242025!$D$3:$D$1315, $A18)+SUMIFS(DataRegularSeason20242025!$AB$3:$AB$1315,DataRegularSeason20242025!$B$3:$B$1315, "&lt;=" &amp; FP$1, DataRegularSeason20242025!$E$3:$E$1315, $A18)</f>
        <v>65</v>
      </c>
      <c r="FQ18">
        <f>SUMIFS(DataRegularSeason20242025!$AA$3:$AA$1315,DataRegularSeason20242025!$B$3:$B$1315, "&lt;=" &amp; FQ$1, DataRegularSeason20242025!$D$3:$D$1315, $A18)+SUMIFS(DataRegularSeason20242025!$AB$3:$AB$1315,DataRegularSeason20242025!$B$3:$B$1315, "&lt;=" &amp; FQ$1, DataRegularSeason20242025!$E$3:$E$1315, $A18)</f>
        <v>65</v>
      </c>
      <c r="FR18">
        <f>SUMIFS(DataRegularSeason20242025!$AA$3:$AA$1315,DataRegularSeason20242025!$B$3:$B$1315, "&lt;=" &amp; FR$1, DataRegularSeason20242025!$D$3:$D$1315, $A18)+SUMIFS(DataRegularSeason20242025!$AB$3:$AB$1315,DataRegularSeason20242025!$B$3:$B$1315, "&lt;=" &amp; FR$1, DataRegularSeason20242025!$E$3:$E$1315, $A18)</f>
        <v>65</v>
      </c>
      <c r="FS18">
        <f>SUMIFS(DataRegularSeason20242025!$AA$3:$AA$1315,DataRegularSeason20242025!$B$3:$B$1315, "&lt;=" &amp; FS$1, DataRegularSeason20242025!$D$3:$D$1315, $A18)+SUMIFS(DataRegularSeason20242025!$AB$3:$AB$1315,DataRegularSeason20242025!$B$3:$B$1315, "&lt;=" &amp; FS$1, DataRegularSeason20242025!$E$3:$E$1315, $A18)</f>
        <v>65</v>
      </c>
      <c r="FT18">
        <f>SUMIFS(DataRegularSeason20242025!$AA$3:$AA$1315,DataRegularSeason20242025!$B$3:$B$1315, "&lt;=" &amp; FT$1, DataRegularSeason20242025!$D$3:$D$1315, $A18)+SUMIFS(DataRegularSeason20242025!$AB$3:$AB$1315,DataRegularSeason20242025!$B$3:$B$1315, "&lt;=" &amp; FT$1, DataRegularSeason20242025!$E$3:$E$1315, $A18)</f>
        <v>65</v>
      </c>
      <c r="FU18">
        <f>SUMIFS(DataRegularSeason20242025!$AA$3:$AA$1315,DataRegularSeason20242025!$B$3:$B$1315, "&lt;=" &amp; FU$1, DataRegularSeason20242025!$D$3:$D$1315, $A18)+SUMIFS(DataRegularSeason20242025!$AB$3:$AB$1315,DataRegularSeason20242025!$B$3:$B$1315, "&lt;=" &amp; FU$1, DataRegularSeason20242025!$E$3:$E$1315, $A18)</f>
        <v>65</v>
      </c>
      <c r="FV18">
        <f>SUMIFS(DataRegularSeason20242025!$AA$3:$AA$1315,DataRegularSeason20242025!$B$3:$B$1315, "&lt;=" &amp; FV$1, DataRegularSeason20242025!$D$3:$D$1315, $A18)+SUMIFS(DataRegularSeason20242025!$AB$3:$AB$1315,DataRegularSeason20242025!$B$3:$B$1315, "&lt;=" &amp; FV$1, DataRegularSeason20242025!$E$3:$E$1315, $A18)</f>
        <v>65</v>
      </c>
      <c r="FW18">
        <f>SUMIFS(DataRegularSeason20242025!$AA$3:$AA$1315,DataRegularSeason20242025!$B$3:$B$1315, "&lt;=" &amp; FW$1, DataRegularSeason20242025!$D$3:$D$1315, $A18)+SUMIFS(DataRegularSeason20242025!$AB$3:$AB$1315,DataRegularSeason20242025!$B$3:$B$1315, "&lt;=" &amp; FW$1, DataRegularSeason20242025!$E$3:$E$1315, $A18)</f>
        <v>65</v>
      </c>
      <c r="FX18">
        <f>SUMIFS(DataRegularSeason20242025!$AA$3:$AA$1315,DataRegularSeason20242025!$B$3:$B$1315, "&lt;=" &amp; FX$1, DataRegularSeason20242025!$D$3:$D$1315, $A18)+SUMIFS(DataRegularSeason20242025!$AB$3:$AB$1315,DataRegularSeason20242025!$B$3:$B$1315, "&lt;=" &amp; FX$1, DataRegularSeason20242025!$E$3:$E$1315, $A18)</f>
        <v>65</v>
      </c>
      <c r="FY18">
        <f>SUMIFS(DataRegularSeason20242025!$AA$3:$AA$1315,DataRegularSeason20242025!$B$3:$B$1315, "&lt;=" &amp; FY$1, DataRegularSeason20242025!$D$3:$D$1315, $A18)+SUMIFS(DataRegularSeason20242025!$AB$3:$AB$1315,DataRegularSeason20242025!$B$3:$B$1315, "&lt;=" &amp; FY$1, DataRegularSeason20242025!$E$3:$E$1315, $A18)</f>
        <v>65</v>
      </c>
      <c r="FZ18">
        <f>SUMIFS(DataRegularSeason20242025!$AA$3:$AA$1315,DataRegularSeason20242025!$B$3:$B$1315, "&lt;=" &amp; FZ$1, DataRegularSeason20242025!$D$3:$D$1315, $A18)+SUMIFS(DataRegularSeason20242025!$AB$3:$AB$1315,DataRegularSeason20242025!$B$3:$B$1315, "&lt;=" &amp; FZ$1, DataRegularSeason20242025!$E$3:$E$1315, $A18)</f>
        <v>65</v>
      </c>
      <c r="GA18">
        <f>SUMIFS(DataRegularSeason20242025!$AA$3:$AA$1315,DataRegularSeason20242025!$B$3:$B$1315, "&lt;=" &amp; GA$1, DataRegularSeason20242025!$D$3:$D$1315, $A18)+SUMIFS(DataRegularSeason20242025!$AB$3:$AB$1315,DataRegularSeason20242025!$B$3:$B$1315, "&lt;=" &amp; GA$1, DataRegularSeason20242025!$E$3:$E$1315, $A18)</f>
        <v>65</v>
      </c>
      <c r="GB18">
        <f>SUMIFS(DataRegularSeason20242025!$AA$3:$AA$1315,DataRegularSeason20242025!$B$3:$B$1315, "&lt;=" &amp; GB$1, DataRegularSeason20242025!$D$3:$D$1315, $A18)+SUMIFS(DataRegularSeason20242025!$AB$3:$AB$1315,DataRegularSeason20242025!$B$3:$B$1315, "&lt;=" &amp; GB$1, DataRegularSeason20242025!$E$3:$E$1315, $A18)</f>
        <v>65</v>
      </c>
      <c r="GC18">
        <f>SUMIFS(DataRegularSeason20242025!$AA$3:$AA$1315,DataRegularSeason20242025!$B$3:$B$1315, "&lt;=" &amp; GC$1, DataRegularSeason20242025!$D$3:$D$1315, $A18)+SUMIFS(DataRegularSeason20242025!$AB$3:$AB$1315,DataRegularSeason20242025!$B$3:$B$1315, "&lt;=" &amp; GC$1, DataRegularSeason20242025!$E$3:$E$1315, $A18)</f>
        <v>65</v>
      </c>
      <c r="GD18">
        <f>SUMIFS(DataRegularSeason20242025!$AA$3:$AA$1315,DataRegularSeason20242025!$B$3:$B$1315, "&lt;=" &amp; GD$1, DataRegularSeason20242025!$D$3:$D$1315, $A18)+SUMIFS(DataRegularSeason20242025!$AB$3:$AB$1315,DataRegularSeason20242025!$B$3:$B$1315, "&lt;=" &amp; GD$1, DataRegularSeason20242025!$E$3:$E$1315, $A18)</f>
        <v>65</v>
      </c>
      <c r="GE18">
        <f>SUMIFS(DataRegularSeason20242025!$AA$3:$AA$1315,DataRegularSeason20242025!$B$3:$B$1315, "&lt;=" &amp; GE$1, DataRegularSeason20242025!$D$3:$D$1315, $A18)+SUMIFS(DataRegularSeason20242025!$AB$3:$AB$1315,DataRegularSeason20242025!$B$3:$B$1315, "&lt;=" &amp; GE$1, DataRegularSeason20242025!$E$3:$E$1315, $A18)</f>
        <v>65</v>
      </c>
      <c r="GF18">
        <f>SUMIFS(DataRegularSeason20242025!$AA$3:$AA$1315,DataRegularSeason20242025!$B$3:$B$1315, "&lt;=" &amp; GF$1, DataRegularSeason20242025!$D$3:$D$1315, $A18)+SUMIFS(DataRegularSeason20242025!$AB$3:$AB$1315,DataRegularSeason20242025!$B$3:$B$1315, "&lt;=" &amp; GF$1, DataRegularSeason20242025!$E$3:$E$1315, $A18)</f>
        <v>65</v>
      </c>
      <c r="GG18">
        <f>SUMIFS(DataRegularSeason20242025!$AA$3:$AA$1315,DataRegularSeason20242025!$B$3:$B$1315, "&lt;=" &amp; GG$1, DataRegularSeason20242025!$D$3:$D$1315, $A18)+SUMIFS(DataRegularSeason20242025!$AB$3:$AB$1315,DataRegularSeason20242025!$B$3:$B$1315, "&lt;=" &amp; GG$1, DataRegularSeason20242025!$E$3:$E$1315, $A18)</f>
        <v>65</v>
      </c>
      <c r="GH18">
        <f>SUMIFS(DataRegularSeason20242025!$AA$3:$AA$1315,DataRegularSeason20242025!$B$3:$B$1315, "&lt;=" &amp; GH$1, DataRegularSeason20242025!$D$3:$D$1315, $A18)+SUMIFS(DataRegularSeason20242025!$AB$3:$AB$1315,DataRegularSeason20242025!$B$3:$B$1315, "&lt;=" &amp; GH$1, DataRegularSeason20242025!$E$3:$E$1315, $A18)</f>
        <v>65</v>
      </c>
      <c r="GI18">
        <f>SUMIFS(DataRegularSeason20242025!$AA$3:$AA$1315,DataRegularSeason20242025!$B$3:$B$1315, "&lt;=" &amp; GI$1, DataRegularSeason20242025!$D$3:$D$1315, $A18)+SUMIFS(DataRegularSeason20242025!$AB$3:$AB$1315,DataRegularSeason20242025!$B$3:$B$1315, "&lt;=" &amp; GI$1, DataRegularSeason20242025!$E$3:$E$1315, $A18)</f>
        <v>65</v>
      </c>
      <c r="GJ18">
        <f>SUMIFS(DataRegularSeason20242025!$AA$3:$AA$1315,DataRegularSeason20242025!$B$3:$B$1315, "&lt;=" &amp; GJ$1, DataRegularSeason20242025!$D$3:$D$1315, $A18)+SUMIFS(DataRegularSeason20242025!$AB$3:$AB$1315,DataRegularSeason20242025!$B$3:$B$1315, "&lt;=" &amp; GJ$1, DataRegularSeason20242025!$E$3:$E$1315, $A18)</f>
        <v>65</v>
      </c>
      <c r="GK18">
        <f>SUMIFS(DataRegularSeason20242025!$AA$3:$AA$1315,DataRegularSeason20242025!$B$3:$B$1315, "&lt;=" &amp; GK$1, DataRegularSeason20242025!$D$3:$D$1315, $A18)+SUMIFS(DataRegularSeason20242025!$AB$3:$AB$1315,DataRegularSeason20242025!$B$3:$B$1315, "&lt;=" &amp; GK$1, DataRegularSeason20242025!$E$3:$E$1315, $A18)</f>
        <v>65</v>
      </c>
      <c r="GL18">
        <f>SUMIFS(DataRegularSeason20242025!$AA$3:$AA$1315,DataRegularSeason20242025!$B$3:$B$1315, "&lt;=" &amp; GL$1, DataRegularSeason20242025!$D$3:$D$1315, $A18)+SUMIFS(DataRegularSeason20242025!$AB$3:$AB$1315,DataRegularSeason20242025!$B$3:$B$1315, "&lt;=" &amp; GL$1, DataRegularSeason20242025!$E$3:$E$1315, $A18)</f>
        <v>65</v>
      </c>
      <c r="GM18">
        <f>SUMIFS(DataRegularSeason20242025!$AA$3:$AA$1315,DataRegularSeason20242025!$B$3:$B$1315, "&lt;=" &amp; GM$1, DataRegularSeason20242025!$D$3:$D$1315, $A18)+SUMIFS(DataRegularSeason20242025!$AB$3:$AB$1315,DataRegularSeason20242025!$B$3:$B$1315, "&lt;=" &amp; GM$1, DataRegularSeason20242025!$E$3:$E$1315, $A18)</f>
        <v>65</v>
      </c>
      <c r="GN18">
        <f>SUMIFS(DataRegularSeason20242025!$AA$3:$AA$1315,DataRegularSeason20242025!$B$3:$B$1315, "&lt;=" &amp; GN$1, DataRegularSeason20242025!$D$3:$D$1315, $A18)+SUMIFS(DataRegularSeason20242025!$AB$3:$AB$1315,DataRegularSeason20242025!$B$3:$B$1315, "&lt;=" &amp; GN$1, DataRegularSeason20242025!$E$3:$E$1315, $A18)</f>
        <v>65</v>
      </c>
      <c r="GO18">
        <f>SUMIFS(DataRegularSeason20242025!$AA$3:$AA$1315,DataRegularSeason20242025!$B$3:$B$1315, "&lt;=" &amp; GO$1, DataRegularSeason20242025!$D$3:$D$1315, $A18)+SUMIFS(DataRegularSeason20242025!$AB$3:$AB$1315,DataRegularSeason20242025!$B$3:$B$1315, "&lt;=" &amp; GO$1, DataRegularSeason20242025!$E$3:$E$1315, $A18)</f>
        <v>65</v>
      </c>
      <c r="GP18">
        <f>SUMIFS(DataRegularSeason20242025!$AA$3:$AA$1315,DataRegularSeason20242025!$B$3:$B$1315, "&lt;=" &amp; GP$1, DataRegularSeason20242025!$D$3:$D$1315, $A18)+SUMIFS(DataRegularSeason20242025!$AB$3:$AB$1315,DataRegularSeason20242025!$B$3:$B$1315, "&lt;=" &amp; GP$1, DataRegularSeason20242025!$E$3:$E$1315, $A18)</f>
        <v>65</v>
      </c>
      <c r="GQ18">
        <f>SUMIFS(DataRegularSeason20242025!$AA$3:$AA$1315,DataRegularSeason20242025!$B$3:$B$1315, "&lt;=" &amp; GQ$1, DataRegularSeason20242025!$D$3:$D$1315, $A18)+SUMIFS(DataRegularSeason20242025!$AB$3:$AB$1315,DataRegularSeason20242025!$B$3:$B$1315, "&lt;=" &amp; GQ$1, DataRegularSeason20242025!$E$3:$E$1315, $A18)</f>
        <v>65</v>
      </c>
      <c r="GR18">
        <f>SUMIFS(DataRegularSeason20242025!$AA$3:$AA$1315,DataRegularSeason20242025!$B$3:$B$1315, "&lt;=" &amp; GR$1, DataRegularSeason20242025!$D$3:$D$1315, $A18)+SUMIFS(DataRegularSeason20242025!$AB$3:$AB$1315,DataRegularSeason20242025!$B$3:$B$1315, "&lt;=" &amp; GR$1, DataRegularSeason20242025!$E$3:$E$1315, $A18)</f>
        <v>65</v>
      </c>
      <c r="GS18">
        <f>SUMIFS(DataRegularSeason20242025!$AA$3:$AA$1315,DataRegularSeason20242025!$B$3:$B$1315, "&lt;=" &amp; GS$1, DataRegularSeason20242025!$D$3:$D$1315, $A18)+SUMIFS(DataRegularSeason20242025!$AB$3:$AB$1315,DataRegularSeason20242025!$B$3:$B$1315, "&lt;=" &amp; GS$1, DataRegularSeason20242025!$E$3:$E$1315, $A18)</f>
        <v>65</v>
      </c>
      <c r="GT18">
        <f>SUMIFS(DataRegularSeason20242025!$AA$3:$AA$1315,DataRegularSeason20242025!$B$3:$B$1315, "&lt;=" &amp; GT$1, DataRegularSeason20242025!$D$3:$D$1315, $A18)+SUMIFS(DataRegularSeason20242025!$AB$3:$AB$1315,DataRegularSeason20242025!$B$3:$B$1315, "&lt;=" &amp; GT$1, DataRegularSeason20242025!$E$3:$E$1315, $A18)</f>
        <v>65</v>
      </c>
      <c r="GU18">
        <f>SUMIFS(DataRegularSeason20242025!$AA$3:$AA$1315,DataRegularSeason20242025!$B$3:$B$1315, "&lt;=" &amp; GU$1, DataRegularSeason20242025!$D$3:$D$1315, $A18)+SUMIFS(DataRegularSeason20242025!$AB$3:$AB$1315,DataRegularSeason20242025!$B$3:$B$1315, "&lt;=" &amp; GU$1, DataRegularSeason20242025!$E$3:$E$1315, $A18)</f>
        <v>65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60</v>
      </c>
      <c r="DJ19">
        <f>SUMIFS(DataRegularSeason20242025!$AA$3:$AA$1315,DataRegularSeason20242025!$B$3:$B$1315, "&lt;=" &amp; DJ$1, DataRegularSeason20242025!$D$3:$D$1315, $A19)+SUMIFS(DataRegularSeason20242025!$AB$3:$AB$1315,DataRegularSeason20242025!$B$3:$B$1315, "&lt;=" &amp; DJ$1, DataRegularSeason20242025!$E$3:$E$1315, $A19)</f>
        <v>60</v>
      </c>
      <c r="DK19">
        <f>SUMIFS(DataRegularSeason20242025!$AA$3:$AA$1315,DataRegularSeason20242025!$B$3:$B$1315, "&lt;=" &amp; DK$1, DataRegularSeason20242025!$D$3:$D$1315, $A19)+SUMIFS(DataRegularSeason20242025!$AB$3:$AB$1315,DataRegularSeason20242025!$B$3:$B$1315, "&lt;=" &amp; DK$1, DataRegularSeason20242025!$E$3:$E$1315, $A19)</f>
        <v>60</v>
      </c>
      <c r="DL19">
        <f>SUMIFS(DataRegularSeason20242025!$AA$3:$AA$1315,DataRegularSeason20242025!$B$3:$B$1315, "&lt;=" &amp; DL$1, DataRegularSeason20242025!$D$3:$D$1315, $A19)+SUMIFS(DataRegularSeason20242025!$AB$3:$AB$1315,DataRegularSeason20242025!$B$3:$B$1315, "&lt;=" &amp; DL$1, DataRegularSeason20242025!$E$3:$E$1315, $A19)</f>
        <v>60</v>
      </c>
      <c r="DM19">
        <f>SUMIFS(DataRegularSeason20242025!$AA$3:$AA$1315,DataRegularSeason20242025!$B$3:$B$1315, "&lt;=" &amp; DM$1, DataRegularSeason20242025!$D$3:$D$1315, $A19)+SUMIFS(DataRegularSeason20242025!$AB$3:$AB$1315,DataRegularSeason20242025!$B$3:$B$1315, "&lt;=" &amp; DM$1, DataRegularSeason20242025!$E$3:$E$1315, $A19)</f>
        <v>60</v>
      </c>
      <c r="DN19">
        <f>SUMIFS(DataRegularSeason20242025!$AA$3:$AA$1315,DataRegularSeason20242025!$B$3:$B$1315, "&lt;=" &amp; DN$1, DataRegularSeason20242025!$D$3:$D$1315, $A19)+SUMIFS(DataRegularSeason20242025!$AB$3:$AB$1315,DataRegularSeason20242025!$B$3:$B$1315, "&lt;=" &amp; DN$1, DataRegularSeason20242025!$E$3:$E$1315, $A19)</f>
        <v>60</v>
      </c>
      <c r="DO19">
        <f>SUMIFS(DataRegularSeason20242025!$AA$3:$AA$1315,DataRegularSeason20242025!$B$3:$B$1315, "&lt;=" &amp; DO$1, DataRegularSeason20242025!$D$3:$D$1315, $A19)+SUMIFS(DataRegularSeason20242025!$AB$3:$AB$1315,DataRegularSeason20242025!$B$3:$B$1315, "&lt;=" &amp; DO$1, DataRegularSeason20242025!$E$3:$E$1315, $A19)</f>
        <v>60</v>
      </c>
      <c r="DP19">
        <f>SUMIFS(DataRegularSeason20242025!$AA$3:$AA$1315,DataRegularSeason20242025!$B$3:$B$1315, "&lt;=" &amp; DP$1, DataRegularSeason20242025!$D$3:$D$1315, $A19)+SUMIFS(DataRegularSeason20242025!$AB$3:$AB$1315,DataRegularSeason20242025!$B$3:$B$1315, "&lt;=" &amp; DP$1, DataRegularSeason20242025!$E$3:$E$1315, $A19)</f>
        <v>60</v>
      </c>
      <c r="DQ19">
        <f>SUMIFS(DataRegularSeason20242025!$AA$3:$AA$1315,DataRegularSeason20242025!$B$3:$B$1315, "&lt;=" &amp; DQ$1, DataRegularSeason20242025!$D$3:$D$1315, $A19)+SUMIFS(DataRegularSeason20242025!$AB$3:$AB$1315,DataRegularSeason20242025!$B$3:$B$1315, "&lt;=" &amp; DQ$1, DataRegularSeason20242025!$E$3:$E$1315, $A19)</f>
        <v>60</v>
      </c>
      <c r="DR19">
        <f>SUMIFS(DataRegularSeason20242025!$AA$3:$AA$1315,DataRegularSeason20242025!$B$3:$B$1315, "&lt;=" &amp; DR$1, DataRegularSeason20242025!$D$3:$D$1315, $A19)+SUMIFS(DataRegularSeason20242025!$AB$3:$AB$1315,DataRegularSeason20242025!$B$3:$B$1315, "&lt;=" &amp; DR$1, DataRegularSeason20242025!$E$3:$E$1315, $A19)</f>
        <v>60</v>
      </c>
      <c r="DS19">
        <f>SUMIFS(DataRegularSeason20242025!$AA$3:$AA$1315,DataRegularSeason20242025!$B$3:$B$1315, "&lt;=" &amp; DS$1, DataRegularSeason20242025!$D$3:$D$1315, $A19)+SUMIFS(DataRegularSeason20242025!$AB$3:$AB$1315,DataRegularSeason20242025!$B$3:$B$1315, "&lt;=" &amp; DS$1, DataRegularSeason20242025!$E$3:$E$1315, $A19)</f>
        <v>60</v>
      </c>
      <c r="DT19">
        <f>SUMIFS(DataRegularSeason20242025!$AA$3:$AA$1315,DataRegularSeason20242025!$B$3:$B$1315, "&lt;=" &amp; DT$1, DataRegularSeason20242025!$D$3:$D$1315, $A19)+SUMIFS(DataRegularSeason20242025!$AB$3:$AB$1315,DataRegularSeason20242025!$B$3:$B$1315, "&lt;=" &amp; DT$1, DataRegularSeason20242025!$E$3:$E$1315, $A19)</f>
        <v>60</v>
      </c>
      <c r="DU19">
        <f>SUMIFS(DataRegularSeason20242025!$AA$3:$AA$1315,DataRegularSeason20242025!$B$3:$B$1315, "&lt;=" &amp; DU$1, DataRegularSeason20242025!$D$3:$D$1315, $A19)+SUMIFS(DataRegularSeason20242025!$AB$3:$AB$1315,DataRegularSeason20242025!$B$3:$B$1315, "&lt;=" &amp; DU$1, DataRegularSeason20242025!$E$3:$E$1315, $A19)</f>
        <v>60</v>
      </c>
      <c r="DV19">
        <f>SUMIFS(DataRegularSeason20242025!$AA$3:$AA$1315,DataRegularSeason20242025!$B$3:$B$1315, "&lt;=" &amp; DV$1, DataRegularSeason20242025!$D$3:$D$1315, $A19)+SUMIFS(DataRegularSeason20242025!$AB$3:$AB$1315,DataRegularSeason20242025!$B$3:$B$1315, "&lt;=" &amp; DV$1, DataRegularSeason20242025!$E$3:$E$1315, $A19)</f>
        <v>60</v>
      </c>
      <c r="DW19">
        <f>SUMIFS(DataRegularSeason20242025!$AA$3:$AA$1315,DataRegularSeason20242025!$B$3:$B$1315, "&lt;=" &amp; DW$1, DataRegularSeason20242025!$D$3:$D$1315, $A19)+SUMIFS(DataRegularSeason20242025!$AB$3:$AB$1315,DataRegularSeason20242025!$B$3:$B$1315, "&lt;=" &amp; DW$1, DataRegularSeason20242025!$E$3:$E$1315, $A19)</f>
        <v>60</v>
      </c>
      <c r="DX19">
        <f>SUMIFS(DataRegularSeason20242025!$AA$3:$AA$1315,DataRegularSeason20242025!$B$3:$B$1315, "&lt;=" &amp; DX$1, DataRegularSeason20242025!$D$3:$D$1315, $A19)+SUMIFS(DataRegularSeason20242025!$AB$3:$AB$1315,DataRegularSeason20242025!$B$3:$B$1315, "&lt;=" &amp; DX$1, DataRegularSeason20242025!$E$3:$E$1315, $A19)</f>
        <v>60</v>
      </c>
      <c r="DY19">
        <f>SUMIFS(DataRegularSeason20242025!$AA$3:$AA$1315,DataRegularSeason20242025!$B$3:$B$1315, "&lt;=" &amp; DY$1, DataRegularSeason20242025!$D$3:$D$1315, $A19)+SUMIFS(DataRegularSeason20242025!$AB$3:$AB$1315,DataRegularSeason20242025!$B$3:$B$1315, "&lt;=" &amp; DY$1, DataRegularSeason20242025!$E$3:$E$1315, $A19)</f>
        <v>60</v>
      </c>
      <c r="DZ19">
        <f>SUMIFS(DataRegularSeason20242025!$AA$3:$AA$1315,DataRegularSeason20242025!$B$3:$B$1315, "&lt;=" &amp; DZ$1, DataRegularSeason20242025!$D$3:$D$1315, $A19)+SUMIFS(DataRegularSeason20242025!$AB$3:$AB$1315,DataRegularSeason20242025!$B$3:$B$1315, "&lt;=" &amp; DZ$1, DataRegularSeason20242025!$E$3:$E$1315, $A19)</f>
        <v>60</v>
      </c>
      <c r="EA19">
        <f>SUMIFS(DataRegularSeason20242025!$AA$3:$AA$1315,DataRegularSeason20242025!$B$3:$B$1315, "&lt;=" &amp; EA$1, DataRegularSeason20242025!$D$3:$D$1315, $A19)+SUMIFS(DataRegularSeason20242025!$AB$3:$AB$1315,DataRegularSeason20242025!$B$3:$B$1315, "&lt;=" &amp; EA$1, DataRegularSeason20242025!$E$3:$E$1315, $A19)</f>
        <v>60</v>
      </c>
      <c r="EB19">
        <f>SUMIFS(DataRegularSeason20242025!$AA$3:$AA$1315,DataRegularSeason20242025!$B$3:$B$1315, "&lt;=" &amp; EB$1, DataRegularSeason20242025!$D$3:$D$1315, $A19)+SUMIFS(DataRegularSeason20242025!$AB$3:$AB$1315,DataRegularSeason20242025!$B$3:$B$1315, "&lt;=" &amp; EB$1, DataRegularSeason20242025!$E$3:$E$1315, $A19)</f>
        <v>60</v>
      </c>
      <c r="EC19">
        <f>SUMIFS(DataRegularSeason20242025!$AA$3:$AA$1315,DataRegularSeason20242025!$B$3:$B$1315, "&lt;=" &amp; EC$1, DataRegularSeason20242025!$D$3:$D$1315, $A19)+SUMIFS(DataRegularSeason20242025!$AB$3:$AB$1315,DataRegularSeason20242025!$B$3:$B$1315, "&lt;=" &amp; EC$1, DataRegularSeason20242025!$E$3:$E$1315, $A19)</f>
        <v>60</v>
      </c>
      <c r="ED19">
        <f>SUMIFS(DataRegularSeason20242025!$AA$3:$AA$1315,DataRegularSeason20242025!$B$3:$B$1315, "&lt;=" &amp; ED$1, DataRegularSeason20242025!$D$3:$D$1315, $A19)+SUMIFS(DataRegularSeason20242025!$AB$3:$AB$1315,DataRegularSeason20242025!$B$3:$B$1315, "&lt;=" &amp; ED$1, DataRegularSeason20242025!$E$3:$E$1315, $A19)</f>
        <v>60</v>
      </c>
      <c r="EE19">
        <f>SUMIFS(DataRegularSeason20242025!$AA$3:$AA$1315,DataRegularSeason20242025!$B$3:$B$1315, "&lt;=" &amp; EE$1, DataRegularSeason20242025!$D$3:$D$1315, $A19)+SUMIFS(DataRegularSeason20242025!$AB$3:$AB$1315,DataRegularSeason20242025!$B$3:$B$1315, "&lt;=" &amp; EE$1, DataRegularSeason20242025!$E$3:$E$1315, $A19)</f>
        <v>60</v>
      </c>
      <c r="EF19">
        <f>SUMIFS(DataRegularSeason20242025!$AA$3:$AA$1315,DataRegularSeason20242025!$B$3:$B$1315, "&lt;=" &amp; EF$1, DataRegularSeason20242025!$D$3:$D$1315, $A19)+SUMIFS(DataRegularSeason20242025!$AB$3:$AB$1315,DataRegularSeason20242025!$B$3:$B$1315, "&lt;=" &amp; EF$1, DataRegularSeason20242025!$E$3:$E$1315, $A19)</f>
        <v>60</v>
      </c>
      <c r="EG19">
        <f>SUMIFS(DataRegularSeason20242025!$AA$3:$AA$1315,DataRegularSeason20242025!$B$3:$B$1315, "&lt;=" &amp; EG$1, DataRegularSeason20242025!$D$3:$D$1315, $A19)+SUMIFS(DataRegularSeason20242025!$AB$3:$AB$1315,DataRegularSeason20242025!$B$3:$B$1315, "&lt;=" &amp; EG$1, DataRegularSeason20242025!$E$3:$E$1315, $A19)</f>
        <v>60</v>
      </c>
      <c r="EH19">
        <f>SUMIFS(DataRegularSeason20242025!$AA$3:$AA$1315,DataRegularSeason20242025!$B$3:$B$1315, "&lt;=" &amp; EH$1, DataRegularSeason20242025!$D$3:$D$1315, $A19)+SUMIFS(DataRegularSeason20242025!$AB$3:$AB$1315,DataRegularSeason20242025!$B$3:$B$1315, "&lt;=" &amp; EH$1, DataRegularSeason20242025!$E$3:$E$1315, $A19)</f>
        <v>60</v>
      </c>
      <c r="EI19">
        <f>SUMIFS(DataRegularSeason20242025!$AA$3:$AA$1315,DataRegularSeason20242025!$B$3:$B$1315, "&lt;=" &amp; EI$1, DataRegularSeason20242025!$D$3:$D$1315, $A19)+SUMIFS(DataRegularSeason20242025!$AB$3:$AB$1315,DataRegularSeason20242025!$B$3:$B$1315, "&lt;=" &amp; EI$1, DataRegularSeason20242025!$E$3:$E$1315, $A19)</f>
        <v>60</v>
      </c>
      <c r="EJ19">
        <f>SUMIFS(DataRegularSeason20242025!$AA$3:$AA$1315,DataRegularSeason20242025!$B$3:$B$1315, "&lt;=" &amp; EJ$1, DataRegularSeason20242025!$D$3:$D$1315, $A19)+SUMIFS(DataRegularSeason20242025!$AB$3:$AB$1315,DataRegularSeason20242025!$B$3:$B$1315, "&lt;=" &amp; EJ$1, DataRegularSeason20242025!$E$3:$E$1315, $A19)</f>
        <v>60</v>
      </c>
      <c r="EK19">
        <f>SUMIFS(DataRegularSeason20242025!$AA$3:$AA$1315,DataRegularSeason20242025!$B$3:$B$1315, "&lt;=" &amp; EK$1, DataRegularSeason20242025!$D$3:$D$1315, $A19)+SUMIFS(DataRegularSeason20242025!$AB$3:$AB$1315,DataRegularSeason20242025!$B$3:$B$1315, "&lt;=" &amp; EK$1, DataRegularSeason20242025!$E$3:$E$1315, $A19)</f>
        <v>60</v>
      </c>
      <c r="EL19">
        <f>SUMIFS(DataRegularSeason20242025!$AA$3:$AA$1315,DataRegularSeason20242025!$B$3:$B$1315, "&lt;=" &amp; EL$1, DataRegularSeason20242025!$D$3:$D$1315, $A19)+SUMIFS(DataRegularSeason20242025!$AB$3:$AB$1315,DataRegularSeason20242025!$B$3:$B$1315, "&lt;=" &amp; EL$1, DataRegularSeason20242025!$E$3:$E$1315, $A19)</f>
        <v>60</v>
      </c>
      <c r="EM19">
        <f>SUMIFS(DataRegularSeason20242025!$AA$3:$AA$1315,DataRegularSeason20242025!$B$3:$B$1315, "&lt;=" &amp; EM$1, DataRegularSeason20242025!$D$3:$D$1315, $A19)+SUMIFS(DataRegularSeason20242025!$AB$3:$AB$1315,DataRegularSeason20242025!$B$3:$B$1315, "&lt;=" &amp; EM$1, DataRegularSeason20242025!$E$3:$E$1315, $A19)</f>
        <v>60</v>
      </c>
      <c r="EN19">
        <f>SUMIFS(DataRegularSeason20242025!$AA$3:$AA$1315,DataRegularSeason20242025!$B$3:$B$1315, "&lt;=" &amp; EN$1, DataRegularSeason20242025!$D$3:$D$1315, $A19)+SUMIFS(DataRegularSeason20242025!$AB$3:$AB$1315,DataRegularSeason20242025!$B$3:$B$1315, "&lt;=" &amp; EN$1, DataRegularSeason20242025!$E$3:$E$1315, $A19)</f>
        <v>60</v>
      </c>
      <c r="EO19">
        <f>SUMIFS(DataRegularSeason20242025!$AA$3:$AA$1315,DataRegularSeason20242025!$B$3:$B$1315, "&lt;=" &amp; EO$1, DataRegularSeason20242025!$D$3:$D$1315, $A19)+SUMIFS(DataRegularSeason20242025!$AB$3:$AB$1315,DataRegularSeason20242025!$B$3:$B$1315, "&lt;=" &amp; EO$1, DataRegularSeason20242025!$E$3:$E$1315, $A19)</f>
        <v>60</v>
      </c>
      <c r="EP19">
        <f>SUMIFS(DataRegularSeason20242025!$AA$3:$AA$1315,DataRegularSeason20242025!$B$3:$B$1315, "&lt;=" &amp; EP$1, DataRegularSeason20242025!$D$3:$D$1315, $A19)+SUMIFS(DataRegularSeason20242025!$AB$3:$AB$1315,DataRegularSeason20242025!$B$3:$B$1315, "&lt;=" &amp; EP$1, DataRegularSeason20242025!$E$3:$E$1315, $A19)</f>
        <v>60</v>
      </c>
      <c r="EQ19">
        <f>SUMIFS(DataRegularSeason20242025!$AA$3:$AA$1315,DataRegularSeason20242025!$B$3:$B$1315, "&lt;=" &amp; EQ$1, DataRegularSeason20242025!$D$3:$D$1315, $A19)+SUMIFS(DataRegularSeason20242025!$AB$3:$AB$1315,DataRegularSeason20242025!$B$3:$B$1315, "&lt;=" &amp; EQ$1, DataRegularSeason20242025!$E$3:$E$1315, $A19)</f>
        <v>60</v>
      </c>
      <c r="ER19">
        <f>SUMIFS(DataRegularSeason20242025!$AA$3:$AA$1315,DataRegularSeason20242025!$B$3:$B$1315, "&lt;=" &amp; ER$1, DataRegularSeason20242025!$D$3:$D$1315, $A19)+SUMIFS(DataRegularSeason20242025!$AB$3:$AB$1315,DataRegularSeason20242025!$B$3:$B$1315, "&lt;=" &amp; ER$1, DataRegularSeason20242025!$E$3:$E$1315, $A19)</f>
        <v>60</v>
      </c>
      <c r="ES19">
        <f>SUMIFS(DataRegularSeason20242025!$AA$3:$AA$1315,DataRegularSeason20242025!$B$3:$B$1315, "&lt;=" &amp; ES$1, DataRegularSeason20242025!$D$3:$D$1315, $A19)+SUMIFS(DataRegularSeason20242025!$AB$3:$AB$1315,DataRegularSeason20242025!$B$3:$B$1315, "&lt;=" &amp; ES$1, DataRegularSeason20242025!$E$3:$E$1315, $A19)</f>
        <v>60</v>
      </c>
      <c r="ET19">
        <f>SUMIFS(DataRegularSeason20242025!$AA$3:$AA$1315,DataRegularSeason20242025!$B$3:$B$1315, "&lt;=" &amp; ET$1, DataRegularSeason20242025!$D$3:$D$1315, $A19)+SUMIFS(DataRegularSeason20242025!$AB$3:$AB$1315,DataRegularSeason20242025!$B$3:$B$1315, "&lt;=" &amp; ET$1, DataRegularSeason20242025!$E$3:$E$1315, $A19)</f>
        <v>60</v>
      </c>
      <c r="EU19">
        <f>SUMIFS(DataRegularSeason20242025!$AA$3:$AA$1315,DataRegularSeason20242025!$B$3:$B$1315, "&lt;=" &amp; EU$1, DataRegularSeason20242025!$D$3:$D$1315, $A19)+SUMIFS(DataRegularSeason20242025!$AB$3:$AB$1315,DataRegularSeason20242025!$B$3:$B$1315, "&lt;=" &amp; EU$1, DataRegularSeason20242025!$E$3:$E$1315, $A19)</f>
        <v>60</v>
      </c>
      <c r="EV19">
        <f>SUMIFS(DataRegularSeason20242025!$AA$3:$AA$1315,DataRegularSeason20242025!$B$3:$B$1315, "&lt;=" &amp; EV$1, DataRegularSeason20242025!$D$3:$D$1315, $A19)+SUMIFS(DataRegularSeason20242025!$AB$3:$AB$1315,DataRegularSeason20242025!$B$3:$B$1315, "&lt;=" &amp; EV$1, DataRegularSeason20242025!$E$3:$E$1315, $A19)</f>
        <v>60</v>
      </c>
      <c r="EW19">
        <f>SUMIFS(DataRegularSeason20242025!$AA$3:$AA$1315,DataRegularSeason20242025!$B$3:$B$1315, "&lt;=" &amp; EW$1, DataRegularSeason20242025!$D$3:$D$1315, $A19)+SUMIFS(DataRegularSeason20242025!$AB$3:$AB$1315,DataRegularSeason20242025!$B$3:$B$1315, "&lt;=" &amp; EW$1, DataRegularSeason20242025!$E$3:$E$1315, $A19)</f>
        <v>60</v>
      </c>
      <c r="EX19">
        <f>SUMIFS(DataRegularSeason20242025!$AA$3:$AA$1315,DataRegularSeason20242025!$B$3:$B$1315, "&lt;=" &amp; EX$1, DataRegularSeason20242025!$D$3:$D$1315, $A19)+SUMIFS(DataRegularSeason20242025!$AB$3:$AB$1315,DataRegularSeason20242025!$B$3:$B$1315, "&lt;=" &amp; EX$1, DataRegularSeason20242025!$E$3:$E$1315, $A19)</f>
        <v>60</v>
      </c>
      <c r="EY19">
        <f>SUMIFS(DataRegularSeason20242025!$AA$3:$AA$1315,DataRegularSeason20242025!$B$3:$B$1315, "&lt;=" &amp; EY$1, DataRegularSeason20242025!$D$3:$D$1315, $A19)+SUMIFS(DataRegularSeason20242025!$AB$3:$AB$1315,DataRegularSeason20242025!$B$3:$B$1315, "&lt;=" &amp; EY$1, DataRegularSeason20242025!$E$3:$E$1315, $A19)</f>
        <v>60</v>
      </c>
      <c r="EZ19">
        <f>SUMIFS(DataRegularSeason20242025!$AA$3:$AA$1315,DataRegularSeason20242025!$B$3:$B$1315, "&lt;=" &amp; EZ$1, DataRegularSeason20242025!$D$3:$D$1315, $A19)+SUMIFS(DataRegularSeason20242025!$AB$3:$AB$1315,DataRegularSeason20242025!$B$3:$B$1315, "&lt;=" &amp; EZ$1, DataRegularSeason20242025!$E$3:$E$1315, $A19)</f>
        <v>60</v>
      </c>
      <c r="FA19">
        <f>SUMIFS(DataRegularSeason20242025!$AA$3:$AA$1315,DataRegularSeason20242025!$B$3:$B$1315, "&lt;=" &amp; FA$1, DataRegularSeason20242025!$D$3:$D$1315, $A19)+SUMIFS(DataRegularSeason20242025!$AB$3:$AB$1315,DataRegularSeason20242025!$B$3:$B$1315, "&lt;=" &amp; FA$1, DataRegularSeason20242025!$E$3:$E$1315, $A19)</f>
        <v>60</v>
      </c>
      <c r="FB19">
        <f>SUMIFS(DataRegularSeason20242025!$AA$3:$AA$1315,DataRegularSeason20242025!$B$3:$B$1315, "&lt;=" &amp; FB$1, DataRegularSeason20242025!$D$3:$D$1315, $A19)+SUMIFS(DataRegularSeason20242025!$AB$3:$AB$1315,DataRegularSeason20242025!$B$3:$B$1315, "&lt;=" &amp; FB$1, DataRegularSeason20242025!$E$3:$E$1315, $A19)</f>
        <v>60</v>
      </c>
      <c r="FC19">
        <f>SUMIFS(DataRegularSeason20242025!$AA$3:$AA$1315,DataRegularSeason20242025!$B$3:$B$1315, "&lt;=" &amp; FC$1, DataRegularSeason20242025!$D$3:$D$1315, $A19)+SUMIFS(DataRegularSeason20242025!$AB$3:$AB$1315,DataRegularSeason20242025!$B$3:$B$1315, "&lt;=" &amp; FC$1, DataRegularSeason20242025!$E$3:$E$1315, $A19)</f>
        <v>60</v>
      </c>
      <c r="FD19">
        <f>SUMIFS(DataRegularSeason20242025!$AA$3:$AA$1315,DataRegularSeason20242025!$B$3:$B$1315, "&lt;=" &amp; FD$1, DataRegularSeason20242025!$D$3:$D$1315, $A19)+SUMIFS(DataRegularSeason20242025!$AB$3:$AB$1315,DataRegularSeason20242025!$B$3:$B$1315, "&lt;=" &amp; FD$1, DataRegularSeason20242025!$E$3:$E$1315, $A19)</f>
        <v>60</v>
      </c>
      <c r="FE19">
        <f>SUMIFS(DataRegularSeason20242025!$AA$3:$AA$1315,DataRegularSeason20242025!$B$3:$B$1315, "&lt;=" &amp; FE$1, DataRegularSeason20242025!$D$3:$D$1315, $A19)+SUMIFS(DataRegularSeason20242025!$AB$3:$AB$1315,DataRegularSeason20242025!$B$3:$B$1315, "&lt;=" &amp; FE$1, DataRegularSeason20242025!$E$3:$E$1315, $A19)</f>
        <v>60</v>
      </c>
      <c r="FF19">
        <f>SUMIFS(DataRegularSeason20242025!$AA$3:$AA$1315,DataRegularSeason20242025!$B$3:$B$1315, "&lt;=" &amp; FF$1, DataRegularSeason20242025!$D$3:$D$1315, $A19)+SUMIFS(DataRegularSeason20242025!$AB$3:$AB$1315,DataRegularSeason20242025!$B$3:$B$1315, "&lt;=" &amp; FF$1, DataRegularSeason20242025!$E$3:$E$1315, $A19)</f>
        <v>60</v>
      </c>
      <c r="FG19">
        <f>SUMIFS(DataRegularSeason20242025!$AA$3:$AA$1315,DataRegularSeason20242025!$B$3:$B$1315, "&lt;=" &amp; FG$1, DataRegularSeason20242025!$D$3:$D$1315, $A19)+SUMIFS(DataRegularSeason20242025!$AB$3:$AB$1315,DataRegularSeason20242025!$B$3:$B$1315, "&lt;=" &amp; FG$1, DataRegularSeason20242025!$E$3:$E$1315, $A19)</f>
        <v>60</v>
      </c>
      <c r="FH19">
        <f>SUMIFS(DataRegularSeason20242025!$AA$3:$AA$1315,DataRegularSeason20242025!$B$3:$B$1315, "&lt;=" &amp; FH$1, DataRegularSeason20242025!$D$3:$D$1315, $A19)+SUMIFS(DataRegularSeason20242025!$AB$3:$AB$1315,DataRegularSeason20242025!$B$3:$B$1315, "&lt;=" &amp; FH$1, DataRegularSeason20242025!$E$3:$E$1315, $A19)</f>
        <v>60</v>
      </c>
      <c r="FI19">
        <f>SUMIFS(DataRegularSeason20242025!$AA$3:$AA$1315,DataRegularSeason20242025!$B$3:$B$1315, "&lt;=" &amp; FI$1, DataRegularSeason20242025!$D$3:$D$1315, $A19)+SUMIFS(DataRegularSeason20242025!$AB$3:$AB$1315,DataRegularSeason20242025!$B$3:$B$1315, "&lt;=" &amp; FI$1, DataRegularSeason20242025!$E$3:$E$1315, $A19)</f>
        <v>60</v>
      </c>
      <c r="FJ19">
        <f>SUMIFS(DataRegularSeason20242025!$AA$3:$AA$1315,DataRegularSeason20242025!$B$3:$B$1315, "&lt;=" &amp; FJ$1, DataRegularSeason20242025!$D$3:$D$1315, $A19)+SUMIFS(DataRegularSeason20242025!$AB$3:$AB$1315,DataRegularSeason20242025!$B$3:$B$1315, "&lt;=" &amp; FJ$1, DataRegularSeason20242025!$E$3:$E$1315, $A19)</f>
        <v>60</v>
      </c>
      <c r="FK19">
        <f>SUMIFS(DataRegularSeason20242025!$AA$3:$AA$1315,DataRegularSeason20242025!$B$3:$B$1315, "&lt;=" &amp; FK$1, DataRegularSeason20242025!$D$3:$D$1315, $A19)+SUMIFS(DataRegularSeason20242025!$AB$3:$AB$1315,DataRegularSeason20242025!$B$3:$B$1315, "&lt;=" &amp; FK$1, DataRegularSeason20242025!$E$3:$E$1315, $A19)</f>
        <v>60</v>
      </c>
      <c r="FL19">
        <f>SUMIFS(DataRegularSeason20242025!$AA$3:$AA$1315,DataRegularSeason20242025!$B$3:$B$1315, "&lt;=" &amp; FL$1, DataRegularSeason20242025!$D$3:$D$1315, $A19)+SUMIFS(DataRegularSeason20242025!$AB$3:$AB$1315,DataRegularSeason20242025!$B$3:$B$1315, "&lt;=" &amp; FL$1, DataRegularSeason20242025!$E$3:$E$1315, $A19)</f>
        <v>60</v>
      </c>
      <c r="FM19">
        <f>SUMIFS(DataRegularSeason20242025!$AA$3:$AA$1315,DataRegularSeason20242025!$B$3:$B$1315, "&lt;=" &amp; FM$1, DataRegularSeason20242025!$D$3:$D$1315, $A19)+SUMIFS(DataRegularSeason20242025!$AB$3:$AB$1315,DataRegularSeason20242025!$B$3:$B$1315, "&lt;=" &amp; FM$1, DataRegularSeason20242025!$E$3:$E$1315, $A19)</f>
        <v>60</v>
      </c>
      <c r="FN19">
        <f>SUMIFS(DataRegularSeason20242025!$AA$3:$AA$1315,DataRegularSeason20242025!$B$3:$B$1315, "&lt;=" &amp; FN$1, DataRegularSeason20242025!$D$3:$D$1315, $A19)+SUMIFS(DataRegularSeason20242025!$AB$3:$AB$1315,DataRegularSeason20242025!$B$3:$B$1315, "&lt;=" &amp; FN$1, DataRegularSeason20242025!$E$3:$E$1315, $A19)</f>
        <v>60</v>
      </c>
      <c r="FO19">
        <f>SUMIFS(DataRegularSeason20242025!$AA$3:$AA$1315,DataRegularSeason20242025!$B$3:$B$1315, "&lt;=" &amp; FO$1, DataRegularSeason20242025!$D$3:$D$1315, $A19)+SUMIFS(DataRegularSeason20242025!$AB$3:$AB$1315,DataRegularSeason20242025!$B$3:$B$1315, "&lt;=" &amp; FO$1, DataRegularSeason20242025!$E$3:$E$1315, $A19)</f>
        <v>60</v>
      </c>
      <c r="FP19">
        <f>SUMIFS(DataRegularSeason20242025!$AA$3:$AA$1315,DataRegularSeason20242025!$B$3:$B$1315, "&lt;=" &amp; FP$1, DataRegularSeason20242025!$D$3:$D$1315, $A19)+SUMIFS(DataRegularSeason20242025!$AB$3:$AB$1315,DataRegularSeason20242025!$B$3:$B$1315, "&lt;=" &amp; FP$1, DataRegularSeason20242025!$E$3:$E$1315, $A19)</f>
        <v>60</v>
      </c>
      <c r="FQ19">
        <f>SUMIFS(DataRegularSeason20242025!$AA$3:$AA$1315,DataRegularSeason20242025!$B$3:$B$1315, "&lt;=" &amp; FQ$1, DataRegularSeason20242025!$D$3:$D$1315, $A19)+SUMIFS(DataRegularSeason20242025!$AB$3:$AB$1315,DataRegularSeason20242025!$B$3:$B$1315, "&lt;=" &amp; FQ$1, DataRegularSeason20242025!$E$3:$E$1315, $A19)</f>
        <v>60</v>
      </c>
      <c r="FR19">
        <f>SUMIFS(DataRegularSeason20242025!$AA$3:$AA$1315,DataRegularSeason20242025!$B$3:$B$1315, "&lt;=" &amp; FR$1, DataRegularSeason20242025!$D$3:$D$1315, $A19)+SUMIFS(DataRegularSeason20242025!$AB$3:$AB$1315,DataRegularSeason20242025!$B$3:$B$1315, "&lt;=" &amp; FR$1, DataRegularSeason20242025!$E$3:$E$1315, $A19)</f>
        <v>60</v>
      </c>
      <c r="FS19">
        <f>SUMIFS(DataRegularSeason20242025!$AA$3:$AA$1315,DataRegularSeason20242025!$B$3:$B$1315, "&lt;=" &amp; FS$1, DataRegularSeason20242025!$D$3:$D$1315, $A19)+SUMIFS(DataRegularSeason20242025!$AB$3:$AB$1315,DataRegularSeason20242025!$B$3:$B$1315, "&lt;=" &amp; FS$1, DataRegularSeason20242025!$E$3:$E$1315, $A19)</f>
        <v>60</v>
      </c>
      <c r="FT19">
        <f>SUMIFS(DataRegularSeason20242025!$AA$3:$AA$1315,DataRegularSeason20242025!$B$3:$B$1315, "&lt;=" &amp; FT$1, DataRegularSeason20242025!$D$3:$D$1315, $A19)+SUMIFS(DataRegularSeason20242025!$AB$3:$AB$1315,DataRegularSeason20242025!$B$3:$B$1315, "&lt;=" &amp; FT$1, DataRegularSeason20242025!$E$3:$E$1315, $A19)</f>
        <v>60</v>
      </c>
      <c r="FU19">
        <f>SUMIFS(DataRegularSeason20242025!$AA$3:$AA$1315,DataRegularSeason20242025!$B$3:$B$1315, "&lt;=" &amp; FU$1, DataRegularSeason20242025!$D$3:$D$1315, $A19)+SUMIFS(DataRegularSeason20242025!$AB$3:$AB$1315,DataRegularSeason20242025!$B$3:$B$1315, "&lt;=" &amp; FU$1, DataRegularSeason20242025!$E$3:$E$1315, $A19)</f>
        <v>60</v>
      </c>
      <c r="FV19">
        <f>SUMIFS(DataRegularSeason20242025!$AA$3:$AA$1315,DataRegularSeason20242025!$B$3:$B$1315, "&lt;=" &amp; FV$1, DataRegularSeason20242025!$D$3:$D$1315, $A19)+SUMIFS(DataRegularSeason20242025!$AB$3:$AB$1315,DataRegularSeason20242025!$B$3:$B$1315, "&lt;=" &amp; FV$1, DataRegularSeason20242025!$E$3:$E$1315, $A19)</f>
        <v>60</v>
      </c>
      <c r="FW19">
        <f>SUMIFS(DataRegularSeason20242025!$AA$3:$AA$1315,DataRegularSeason20242025!$B$3:$B$1315, "&lt;=" &amp; FW$1, DataRegularSeason20242025!$D$3:$D$1315, $A19)+SUMIFS(DataRegularSeason20242025!$AB$3:$AB$1315,DataRegularSeason20242025!$B$3:$B$1315, "&lt;=" &amp; FW$1, DataRegularSeason20242025!$E$3:$E$1315, $A19)</f>
        <v>60</v>
      </c>
      <c r="FX19">
        <f>SUMIFS(DataRegularSeason20242025!$AA$3:$AA$1315,DataRegularSeason20242025!$B$3:$B$1315, "&lt;=" &amp; FX$1, DataRegularSeason20242025!$D$3:$D$1315, $A19)+SUMIFS(DataRegularSeason20242025!$AB$3:$AB$1315,DataRegularSeason20242025!$B$3:$B$1315, "&lt;=" &amp; FX$1, DataRegularSeason20242025!$E$3:$E$1315, $A19)</f>
        <v>60</v>
      </c>
      <c r="FY19">
        <f>SUMIFS(DataRegularSeason20242025!$AA$3:$AA$1315,DataRegularSeason20242025!$B$3:$B$1315, "&lt;=" &amp; FY$1, DataRegularSeason20242025!$D$3:$D$1315, $A19)+SUMIFS(DataRegularSeason20242025!$AB$3:$AB$1315,DataRegularSeason20242025!$B$3:$B$1315, "&lt;=" &amp; FY$1, DataRegularSeason20242025!$E$3:$E$1315, $A19)</f>
        <v>60</v>
      </c>
      <c r="FZ19">
        <f>SUMIFS(DataRegularSeason20242025!$AA$3:$AA$1315,DataRegularSeason20242025!$B$3:$B$1315, "&lt;=" &amp; FZ$1, DataRegularSeason20242025!$D$3:$D$1315, $A19)+SUMIFS(DataRegularSeason20242025!$AB$3:$AB$1315,DataRegularSeason20242025!$B$3:$B$1315, "&lt;=" &amp; FZ$1, DataRegularSeason20242025!$E$3:$E$1315, $A19)</f>
        <v>60</v>
      </c>
      <c r="GA19">
        <f>SUMIFS(DataRegularSeason20242025!$AA$3:$AA$1315,DataRegularSeason20242025!$B$3:$B$1315, "&lt;=" &amp; GA$1, DataRegularSeason20242025!$D$3:$D$1315, $A19)+SUMIFS(DataRegularSeason20242025!$AB$3:$AB$1315,DataRegularSeason20242025!$B$3:$B$1315, "&lt;=" &amp; GA$1, DataRegularSeason20242025!$E$3:$E$1315, $A19)</f>
        <v>60</v>
      </c>
      <c r="GB19">
        <f>SUMIFS(DataRegularSeason20242025!$AA$3:$AA$1315,DataRegularSeason20242025!$B$3:$B$1315, "&lt;=" &amp; GB$1, DataRegularSeason20242025!$D$3:$D$1315, $A19)+SUMIFS(DataRegularSeason20242025!$AB$3:$AB$1315,DataRegularSeason20242025!$B$3:$B$1315, "&lt;=" &amp; GB$1, DataRegularSeason20242025!$E$3:$E$1315, $A19)</f>
        <v>60</v>
      </c>
      <c r="GC19">
        <f>SUMIFS(DataRegularSeason20242025!$AA$3:$AA$1315,DataRegularSeason20242025!$B$3:$B$1315, "&lt;=" &amp; GC$1, DataRegularSeason20242025!$D$3:$D$1315, $A19)+SUMIFS(DataRegularSeason20242025!$AB$3:$AB$1315,DataRegularSeason20242025!$B$3:$B$1315, "&lt;=" &amp; GC$1, DataRegularSeason20242025!$E$3:$E$1315, $A19)</f>
        <v>60</v>
      </c>
      <c r="GD19">
        <f>SUMIFS(DataRegularSeason20242025!$AA$3:$AA$1315,DataRegularSeason20242025!$B$3:$B$1315, "&lt;=" &amp; GD$1, DataRegularSeason20242025!$D$3:$D$1315, $A19)+SUMIFS(DataRegularSeason20242025!$AB$3:$AB$1315,DataRegularSeason20242025!$B$3:$B$1315, "&lt;=" &amp; GD$1, DataRegularSeason20242025!$E$3:$E$1315, $A19)</f>
        <v>60</v>
      </c>
      <c r="GE19">
        <f>SUMIFS(DataRegularSeason20242025!$AA$3:$AA$1315,DataRegularSeason20242025!$B$3:$B$1315, "&lt;=" &amp; GE$1, DataRegularSeason20242025!$D$3:$D$1315, $A19)+SUMIFS(DataRegularSeason20242025!$AB$3:$AB$1315,DataRegularSeason20242025!$B$3:$B$1315, "&lt;=" &amp; GE$1, DataRegularSeason20242025!$E$3:$E$1315, $A19)</f>
        <v>60</v>
      </c>
      <c r="GF19">
        <f>SUMIFS(DataRegularSeason20242025!$AA$3:$AA$1315,DataRegularSeason20242025!$B$3:$B$1315, "&lt;=" &amp; GF$1, DataRegularSeason20242025!$D$3:$D$1315, $A19)+SUMIFS(DataRegularSeason20242025!$AB$3:$AB$1315,DataRegularSeason20242025!$B$3:$B$1315, "&lt;=" &amp; GF$1, DataRegularSeason20242025!$E$3:$E$1315, $A19)</f>
        <v>60</v>
      </c>
      <c r="GG19">
        <f>SUMIFS(DataRegularSeason20242025!$AA$3:$AA$1315,DataRegularSeason20242025!$B$3:$B$1315, "&lt;=" &amp; GG$1, DataRegularSeason20242025!$D$3:$D$1315, $A19)+SUMIFS(DataRegularSeason20242025!$AB$3:$AB$1315,DataRegularSeason20242025!$B$3:$B$1315, "&lt;=" &amp; GG$1, DataRegularSeason20242025!$E$3:$E$1315, $A19)</f>
        <v>60</v>
      </c>
      <c r="GH19">
        <f>SUMIFS(DataRegularSeason20242025!$AA$3:$AA$1315,DataRegularSeason20242025!$B$3:$B$1315, "&lt;=" &amp; GH$1, DataRegularSeason20242025!$D$3:$D$1315, $A19)+SUMIFS(DataRegularSeason20242025!$AB$3:$AB$1315,DataRegularSeason20242025!$B$3:$B$1315, "&lt;=" &amp; GH$1, DataRegularSeason20242025!$E$3:$E$1315, $A19)</f>
        <v>60</v>
      </c>
      <c r="GI19">
        <f>SUMIFS(DataRegularSeason20242025!$AA$3:$AA$1315,DataRegularSeason20242025!$B$3:$B$1315, "&lt;=" &amp; GI$1, DataRegularSeason20242025!$D$3:$D$1315, $A19)+SUMIFS(DataRegularSeason20242025!$AB$3:$AB$1315,DataRegularSeason20242025!$B$3:$B$1315, "&lt;=" &amp; GI$1, DataRegularSeason20242025!$E$3:$E$1315, $A19)</f>
        <v>60</v>
      </c>
      <c r="GJ19">
        <f>SUMIFS(DataRegularSeason20242025!$AA$3:$AA$1315,DataRegularSeason20242025!$B$3:$B$1315, "&lt;=" &amp; GJ$1, DataRegularSeason20242025!$D$3:$D$1315, $A19)+SUMIFS(DataRegularSeason20242025!$AB$3:$AB$1315,DataRegularSeason20242025!$B$3:$B$1315, "&lt;=" &amp; GJ$1, DataRegularSeason20242025!$E$3:$E$1315, $A19)</f>
        <v>60</v>
      </c>
      <c r="GK19">
        <f>SUMIFS(DataRegularSeason20242025!$AA$3:$AA$1315,DataRegularSeason20242025!$B$3:$B$1315, "&lt;=" &amp; GK$1, DataRegularSeason20242025!$D$3:$D$1315, $A19)+SUMIFS(DataRegularSeason20242025!$AB$3:$AB$1315,DataRegularSeason20242025!$B$3:$B$1315, "&lt;=" &amp; GK$1, DataRegularSeason20242025!$E$3:$E$1315, $A19)</f>
        <v>60</v>
      </c>
      <c r="GL19">
        <f>SUMIFS(DataRegularSeason20242025!$AA$3:$AA$1315,DataRegularSeason20242025!$B$3:$B$1315, "&lt;=" &amp; GL$1, DataRegularSeason20242025!$D$3:$D$1315, $A19)+SUMIFS(DataRegularSeason20242025!$AB$3:$AB$1315,DataRegularSeason20242025!$B$3:$B$1315, "&lt;=" &amp; GL$1, DataRegularSeason20242025!$E$3:$E$1315, $A19)</f>
        <v>60</v>
      </c>
      <c r="GM19">
        <f>SUMIFS(DataRegularSeason20242025!$AA$3:$AA$1315,DataRegularSeason20242025!$B$3:$B$1315, "&lt;=" &amp; GM$1, DataRegularSeason20242025!$D$3:$D$1315, $A19)+SUMIFS(DataRegularSeason20242025!$AB$3:$AB$1315,DataRegularSeason20242025!$B$3:$B$1315, "&lt;=" &amp; GM$1, DataRegularSeason20242025!$E$3:$E$1315, $A19)</f>
        <v>60</v>
      </c>
      <c r="GN19">
        <f>SUMIFS(DataRegularSeason20242025!$AA$3:$AA$1315,DataRegularSeason20242025!$B$3:$B$1315, "&lt;=" &amp; GN$1, DataRegularSeason20242025!$D$3:$D$1315, $A19)+SUMIFS(DataRegularSeason20242025!$AB$3:$AB$1315,DataRegularSeason20242025!$B$3:$B$1315, "&lt;=" &amp; GN$1, DataRegularSeason20242025!$E$3:$E$1315, $A19)</f>
        <v>60</v>
      </c>
      <c r="GO19">
        <f>SUMIFS(DataRegularSeason20242025!$AA$3:$AA$1315,DataRegularSeason20242025!$B$3:$B$1315, "&lt;=" &amp; GO$1, DataRegularSeason20242025!$D$3:$D$1315, $A19)+SUMIFS(DataRegularSeason20242025!$AB$3:$AB$1315,DataRegularSeason20242025!$B$3:$B$1315, "&lt;=" &amp; GO$1, DataRegularSeason20242025!$E$3:$E$1315, $A19)</f>
        <v>60</v>
      </c>
      <c r="GP19">
        <f>SUMIFS(DataRegularSeason20242025!$AA$3:$AA$1315,DataRegularSeason20242025!$B$3:$B$1315, "&lt;=" &amp; GP$1, DataRegularSeason20242025!$D$3:$D$1315, $A19)+SUMIFS(DataRegularSeason20242025!$AB$3:$AB$1315,DataRegularSeason20242025!$B$3:$B$1315, "&lt;=" &amp; GP$1, DataRegularSeason20242025!$E$3:$E$1315, $A19)</f>
        <v>60</v>
      </c>
      <c r="GQ19">
        <f>SUMIFS(DataRegularSeason20242025!$AA$3:$AA$1315,DataRegularSeason20242025!$B$3:$B$1315, "&lt;=" &amp; GQ$1, DataRegularSeason20242025!$D$3:$D$1315, $A19)+SUMIFS(DataRegularSeason20242025!$AB$3:$AB$1315,DataRegularSeason20242025!$B$3:$B$1315, "&lt;=" &amp; GQ$1, DataRegularSeason20242025!$E$3:$E$1315, $A19)</f>
        <v>60</v>
      </c>
      <c r="GR19">
        <f>SUMIFS(DataRegularSeason20242025!$AA$3:$AA$1315,DataRegularSeason20242025!$B$3:$B$1315, "&lt;=" &amp; GR$1, DataRegularSeason20242025!$D$3:$D$1315, $A19)+SUMIFS(DataRegularSeason20242025!$AB$3:$AB$1315,DataRegularSeason20242025!$B$3:$B$1315, "&lt;=" &amp; GR$1, DataRegularSeason20242025!$E$3:$E$1315, $A19)</f>
        <v>60</v>
      </c>
      <c r="GS19">
        <f>SUMIFS(DataRegularSeason20242025!$AA$3:$AA$1315,DataRegularSeason20242025!$B$3:$B$1315, "&lt;=" &amp; GS$1, DataRegularSeason20242025!$D$3:$D$1315, $A19)+SUMIFS(DataRegularSeason20242025!$AB$3:$AB$1315,DataRegularSeason20242025!$B$3:$B$1315, "&lt;=" &amp; GS$1, DataRegularSeason20242025!$E$3:$E$1315, $A19)</f>
        <v>60</v>
      </c>
      <c r="GT19">
        <f>SUMIFS(DataRegularSeason20242025!$AA$3:$AA$1315,DataRegularSeason20242025!$B$3:$B$1315, "&lt;=" &amp; GT$1, DataRegularSeason20242025!$D$3:$D$1315, $A19)+SUMIFS(DataRegularSeason20242025!$AB$3:$AB$1315,DataRegularSeason20242025!$B$3:$B$1315, "&lt;=" &amp; GT$1, DataRegularSeason20242025!$E$3:$E$1315, $A19)</f>
        <v>60</v>
      </c>
      <c r="GU19">
        <f>SUMIFS(DataRegularSeason20242025!$AA$3:$AA$1315,DataRegularSeason20242025!$B$3:$B$1315, "&lt;=" &amp; GU$1, DataRegularSeason20242025!$D$3:$D$1315, $A19)+SUMIFS(DataRegularSeason20242025!$AB$3:$AB$1315,DataRegularSeason20242025!$B$3:$B$1315, "&lt;=" &amp; GU$1, DataRegularSeason20242025!$E$3:$E$1315, $A19)</f>
        <v>60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57</v>
      </c>
      <c r="DD20">
        <f>SUMIFS(DataRegularSeason20242025!$AA$3:$AA$1315,DataRegularSeason20242025!$B$3:$B$1315, "&lt;=" &amp; DD$1, DataRegularSeason20242025!$D$3:$D$1315, $A20)+SUMIFS(DataRegularSeason20242025!$AB$3:$AB$1315,DataRegularSeason20242025!$B$3:$B$1315, "&lt;=" &amp; DD$1, DataRegularSeason20242025!$E$3:$E$1315, $A20)</f>
        <v>57</v>
      </c>
      <c r="DE20">
        <f>SUMIFS(DataRegularSeason20242025!$AA$3:$AA$1315,DataRegularSeason20242025!$B$3:$B$1315, "&lt;=" &amp; DE$1, DataRegularSeason20242025!$D$3:$D$1315, $A20)+SUMIFS(DataRegularSeason20242025!$AB$3:$AB$1315,DataRegularSeason20242025!$B$3:$B$1315, "&lt;=" &amp; DE$1, DataRegularSeason20242025!$E$3:$E$1315, $A20)</f>
        <v>57</v>
      </c>
      <c r="DF20">
        <f>SUMIFS(DataRegularSeason20242025!$AA$3:$AA$1315,DataRegularSeason20242025!$B$3:$B$1315, "&lt;=" &amp; DF$1, DataRegularSeason20242025!$D$3:$D$1315, $A20)+SUMIFS(DataRegularSeason20242025!$AB$3:$AB$1315,DataRegularSeason20242025!$B$3:$B$1315, "&lt;=" &amp; DF$1, DataRegularSeason20242025!$E$3:$E$1315, $A20)</f>
        <v>57</v>
      </c>
      <c r="DG20">
        <f>SUMIFS(DataRegularSeason20242025!$AA$3:$AA$1315,DataRegularSeason20242025!$B$3:$B$1315, "&lt;=" &amp; DG$1, DataRegularSeason20242025!$D$3:$D$1315, $A20)+SUMIFS(DataRegularSeason20242025!$AB$3:$AB$1315,DataRegularSeason20242025!$B$3:$B$1315, "&lt;=" &amp; DG$1, DataRegularSeason20242025!$E$3:$E$1315, $A20)</f>
        <v>57</v>
      </c>
      <c r="DH20">
        <f>SUMIFS(DataRegularSeason20242025!$AA$3:$AA$1315,DataRegularSeason20242025!$B$3:$B$1315, "&lt;=" &amp; DH$1, DataRegularSeason20242025!$D$3:$D$1315, $A20)+SUMIFS(DataRegularSeason20242025!$AB$3:$AB$1315,DataRegularSeason20242025!$B$3:$B$1315, "&lt;=" &amp; DH$1, DataRegularSeason20242025!$E$3:$E$1315, $A20)</f>
        <v>59</v>
      </c>
      <c r="DI20">
        <f>SUMIFS(DataRegularSeason20242025!$AA$3:$AA$1315,DataRegularSeason20242025!$B$3:$B$1315, "&lt;=" &amp; DI$1, DataRegularSeason20242025!$D$3:$D$1315, $A20)+SUMIFS(DataRegularSeason20242025!$AB$3:$AB$1315,DataRegularSeason20242025!$B$3:$B$1315, "&lt;=" &amp; DI$1, DataRegularSeason20242025!$E$3:$E$1315, $A20)</f>
        <v>59</v>
      </c>
      <c r="DJ20">
        <f>SUMIFS(DataRegularSeason20242025!$AA$3:$AA$1315,DataRegularSeason20242025!$B$3:$B$1315, "&lt;=" &amp; DJ$1, DataRegularSeason20242025!$D$3:$D$1315, $A20)+SUMIFS(DataRegularSeason20242025!$AB$3:$AB$1315,DataRegularSeason20242025!$B$3:$B$1315, "&lt;=" &amp; DJ$1, DataRegularSeason20242025!$E$3:$E$1315, $A20)</f>
        <v>59</v>
      </c>
      <c r="DK20">
        <f>SUMIFS(DataRegularSeason20242025!$AA$3:$AA$1315,DataRegularSeason20242025!$B$3:$B$1315, "&lt;=" &amp; DK$1, DataRegularSeason20242025!$D$3:$D$1315, $A20)+SUMIFS(DataRegularSeason20242025!$AB$3:$AB$1315,DataRegularSeason20242025!$B$3:$B$1315, "&lt;=" &amp; DK$1, DataRegularSeason20242025!$E$3:$E$1315, $A20)</f>
        <v>59</v>
      </c>
      <c r="DL20">
        <f>SUMIFS(DataRegularSeason20242025!$AA$3:$AA$1315,DataRegularSeason20242025!$B$3:$B$1315, "&lt;=" &amp; DL$1, DataRegularSeason20242025!$D$3:$D$1315, $A20)+SUMIFS(DataRegularSeason20242025!$AB$3:$AB$1315,DataRegularSeason20242025!$B$3:$B$1315, "&lt;=" &amp; DL$1, DataRegularSeason20242025!$E$3:$E$1315, $A20)</f>
        <v>59</v>
      </c>
      <c r="DM20">
        <f>SUMIFS(DataRegularSeason20242025!$AA$3:$AA$1315,DataRegularSeason20242025!$B$3:$B$1315, "&lt;=" &amp; DM$1, DataRegularSeason20242025!$D$3:$D$1315, $A20)+SUMIFS(DataRegularSeason20242025!$AB$3:$AB$1315,DataRegularSeason20242025!$B$3:$B$1315, "&lt;=" &amp; DM$1, DataRegularSeason20242025!$E$3:$E$1315, $A20)</f>
        <v>59</v>
      </c>
      <c r="DN20">
        <f>SUMIFS(DataRegularSeason20242025!$AA$3:$AA$1315,DataRegularSeason20242025!$B$3:$B$1315, "&lt;=" &amp; DN$1, DataRegularSeason20242025!$D$3:$D$1315, $A20)+SUMIFS(DataRegularSeason20242025!$AB$3:$AB$1315,DataRegularSeason20242025!$B$3:$B$1315, "&lt;=" &amp; DN$1, DataRegularSeason20242025!$E$3:$E$1315, $A20)</f>
        <v>59</v>
      </c>
      <c r="DO20">
        <f>SUMIFS(DataRegularSeason20242025!$AA$3:$AA$1315,DataRegularSeason20242025!$B$3:$B$1315, "&lt;=" &amp; DO$1, DataRegularSeason20242025!$D$3:$D$1315, $A20)+SUMIFS(DataRegularSeason20242025!$AB$3:$AB$1315,DataRegularSeason20242025!$B$3:$B$1315, "&lt;=" &amp; DO$1, DataRegularSeason20242025!$E$3:$E$1315, $A20)</f>
        <v>59</v>
      </c>
      <c r="DP20">
        <f>SUMIFS(DataRegularSeason20242025!$AA$3:$AA$1315,DataRegularSeason20242025!$B$3:$B$1315, "&lt;=" &amp; DP$1, DataRegularSeason20242025!$D$3:$D$1315, $A20)+SUMIFS(DataRegularSeason20242025!$AB$3:$AB$1315,DataRegularSeason20242025!$B$3:$B$1315, "&lt;=" &amp; DP$1, DataRegularSeason20242025!$E$3:$E$1315, $A20)</f>
        <v>59</v>
      </c>
      <c r="DQ20">
        <f>SUMIFS(DataRegularSeason20242025!$AA$3:$AA$1315,DataRegularSeason20242025!$B$3:$B$1315, "&lt;=" &amp; DQ$1, DataRegularSeason20242025!$D$3:$D$1315, $A20)+SUMIFS(DataRegularSeason20242025!$AB$3:$AB$1315,DataRegularSeason20242025!$B$3:$B$1315, "&lt;=" &amp; DQ$1, DataRegularSeason20242025!$E$3:$E$1315, $A20)</f>
        <v>59</v>
      </c>
      <c r="DR20">
        <f>SUMIFS(DataRegularSeason20242025!$AA$3:$AA$1315,DataRegularSeason20242025!$B$3:$B$1315, "&lt;=" &amp; DR$1, DataRegularSeason20242025!$D$3:$D$1315, $A20)+SUMIFS(DataRegularSeason20242025!$AB$3:$AB$1315,DataRegularSeason20242025!$B$3:$B$1315, "&lt;=" &amp; DR$1, DataRegularSeason20242025!$E$3:$E$1315, $A20)</f>
        <v>59</v>
      </c>
      <c r="DS20">
        <f>SUMIFS(DataRegularSeason20242025!$AA$3:$AA$1315,DataRegularSeason20242025!$B$3:$B$1315, "&lt;=" &amp; DS$1, DataRegularSeason20242025!$D$3:$D$1315, $A20)+SUMIFS(DataRegularSeason20242025!$AB$3:$AB$1315,DataRegularSeason20242025!$B$3:$B$1315, "&lt;=" &amp; DS$1, DataRegularSeason20242025!$E$3:$E$1315, $A20)</f>
        <v>59</v>
      </c>
      <c r="DT20">
        <f>SUMIFS(DataRegularSeason20242025!$AA$3:$AA$1315,DataRegularSeason20242025!$B$3:$B$1315, "&lt;=" &amp; DT$1, DataRegularSeason20242025!$D$3:$D$1315, $A20)+SUMIFS(DataRegularSeason20242025!$AB$3:$AB$1315,DataRegularSeason20242025!$B$3:$B$1315, "&lt;=" &amp; DT$1, DataRegularSeason20242025!$E$3:$E$1315, $A20)</f>
        <v>59</v>
      </c>
      <c r="DU20">
        <f>SUMIFS(DataRegularSeason20242025!$AA$3:$AA$1315,DataRegularSeason20242025!$B$3:$B$1315, "&lt;=" &amp; DU$1, DataRegularSeason20242025!$D$3:$D$1315, $A20)+SUMIFS(DataRegularSeason20242025!$AB$3:$AB$1315,DataRegularSeason20242025!$B$3:$B$1315, "&lt;=" &amp; DU$1, DataRegularSeason20242025!$E$3:$E$1315, $A20)</f>
        <v>59</v>
      </c>
      <c r="DV20">
        <f>SUMIFS(DataRegularSeason20242025!$AA$3:$AA$1315,DataRegularSeason20242025!$B$3:$B$1315, "&lt;=" &amp; DV$1, DataRegularSeason20242025!$D$3:$D$1315, $A20)+SUMIFS(DataRegularSeason20242025!$AB$3:$AB$1315,DataRegularSeason20242025!$B$3:$B$1315, "&lt;=" &amp; DV$1, DataRegularSeason20242025!$E$3:$E$1315, $A20)</f>
        <v>59</v>
      </c>
      <c r="DW20">
        <f>SUMIFS(DataRegularSeason20242025!$AA$3:$AA$1315,DataRegularSeason20242025!$B$3:$B$1315, "&lt;=" &amp; DW$1, DataRegularSeason20242025!$D$3:$D$1315, $A20)+SUMIFS(DataRegularSeason20242025!$AB$3:$AB$1315,DataRegularSeason20242025!$B$3:$B$1315, "&lt;=" &amp; DW$1, DataRegularSeason20242025!$E$3:$E$1315, $A20)</f>
        <v>59</v>
      </c>
      <c r="DX20">
        <f>SUMIFS(DataRegularSeason20242025!$AA$3:$AA$1315,DataRegularSeason20242025!$B$3:$B$1315, "&lt;=" &amp; DX$1, DataRegularSeason20242025!$D$3:$D$1315, $A20)+SUMIFS(DataRegularSeason20242025!$AB$3:$AB$1315,DataRegularSeason20242025!$B$3:$B$1315, "&lt;=" &amp; DX$1, DataRegularSeason20242025!$E$3:$E$1315, $A20)</f>
        <v>59</v>
      </c>
      <c r="DY20">
        <f>SUMIFS(DataRegularSeason20242025!$AA$3:$AA$1315,DataRegularSeason20242025!$B$3:$B$1315, "&lt;=" &amp; DY$1, DataRegularSeason20242025!$D$3:$D$1315, $A20)+SUMIFS(DataRegularSeason20242025!$AB$3:$AB$1315,DataRegularSeason20242025!$B$3:$B$1315, "&lt;=" &amp; DY$1, DataRegularSeason20242025!$E$3:$E$1315, $A20)</f>
        <v>59</v>
      </c>
      <c r="DZ20">
        <f>SUMIFS(DataRegularSeason20242025!$AA$3:$AA$1315,DataRegularSeason20242025!$B$3:$B$1315, "&lt;=" &amp; DZ$1, DataRegularSeason20242025!$D$3:$D$1315, $A20)+SUMIFS(DataRegularSeason20242025!$AB$3:$AB$1315,DataRegularSeason20242025!$B$3:$B$1315, "&lt;=" &amp; DZ$1, DataRegularSeason20242025!$E$3:$E$1315, $A20)</f>
        <v>59</v>
      </c>
      <c r="EA20">
        <f>SUMIFS(DataRegularSeason20242025!$AA$3:$AA$1315,DataRegularSeason20242025!$B$3:$B$1315, "&lt;=" &amp; EA$1, DataRegularSeason20242025!$D$3:$D$1315, $A20)+SUMIFS(DataRegularSeason20242025!$AB$3:$AB$1315,DataRegularSeason20242025!$B$3:$B$1315, "&lt;=" &amp; EA$1, DataRegularSeason20242025!$E$3:$E$1315, $A20)</f>
        <v>59</v>
      </c>
      <c r="EB20">
        <f>SUMIFS(DataRegularSeason20242025!$AA$3:$AA$1315,DataRegularSeason20242025!$B$3:$B$1315, "&lt;=" &amp; EB$1, DataRegularSeason20242025!$D$3:$D$1315, $A20)+SUMIFS(DataRegularSeason20242025!$AB$3:$AB$1315,DataRegularSeason20242025!$B$3:$B$1315, "&lt;=" &amp; EB$1, DataRegularSeason20242025!$E$3:$E$1315, $A20)</f>
        <v>59</v>
      </c>
      <c r="EC20">
        <f>SUMIFS(DataRegularSeason20242025!$AA$3:$AA$1315,DataRegularSeason20242025!$B$3:$B$1315, "&lt;=" &amp; EC$1, DataRegularSeason20242025!$D$3:$D$1315, $A20)+SUMIFS(DataRegularSeason20242025!$AB$3:$AB$1315,DataRegularSeason20242025!$B$3:$B$1315, "&lt;=" &amp; EC$1, DataRegularSeason20242025!$E$3:$E$1315, $A20)</f>
        <v>59</v>
      </c>
      <c r="ED20">
        <f>SUMIFS(DataRegularSeason20242025!$AA$3:$AA$1315,DataRegularSeason20242025!$B$3:$B$1315, "&lt;=" &amp; ED$1, DataRegularSeason20242025!$D$3:$D$1315, $A20)+SUMIFS(DataRegularSeason20242025!$AB$3:$AB$1315,DataRegularSeason20242025!$B$3:$B$1315, "&lt;=" &amp; ED$1, DataRegularSeason20242025!$E$3:$E$1315, $A20)</f>
        <v>59</v>
      </c>
      <c r="EE20">
        <f>SUMIFS(DataRegularSeason20242025!$AA$3:$AA$1315,DataRegularSeason20242025!$B$3:$B$1315, "&lt;=" &amp; EE$1, DataRegularSeason20242025!$D$3:$D$1315, $A20)+SUMIFS(DataRegularSeason20242025!$AB$3:$AB$1315,DataRegularSeason20242025!$B$3:$B$1315, "&lt;=" &amp; EE$1, DataRegularSeason20242025!$E$3:$E$1315, $A20)</f>
        <v>59</v>
      </c>
      <c r="EF20">
        <f>SUMIFS(DataRegularSeason20242025!$AA$3:$AA$1315,DataRegularSeason20242025!$B$3:$B$1315, "&lt;=" &amp; EF$1, DataRegularSeason20242025!$D$3:$D$1315, $A20)+SUMIFS(DataRegularSeason20242025!$AB$3:$AB$1315,DataRegularSeason20242025!$B$3:$B$1315, "&lt;=" &amp; EF$1, DataRegularSeason20242025!$E$3:$E$1315, $A20)</f>
        <v>59</v>
      </c>
      <c r="EG20">
        <f>SUMIFS(DataRegularSeason20242025!$AA$3:$AA$1315,DataRegularSeason20242025!$B$3:$B$1315, "&lt;=" &amp; EG$1, DataRegularSeason20242025!$D$3:$D$1315, $A20)+SUMIFS(DataRegularSeason20242025!$AB$3:$AB$1315,DataRegularSeason20242025!$B$3:$B$1315, "&lt;=" &amp; EG$1, DataRegularSeason20242025!$E$3:$E$1315, $A20)</f>
        <v>59</v>
      </c>
      <c r="EH20">
        <f>SUMIFS(DataRegularSeason20242025!$AA$3:$AA$1315,DataRegularSeason20242025!$B$3:$B$1315, "&lt;=" &amp; EH$1, DataRegularSeason20242025!$D$3:$D$1315, $A20)+SUMIFS(DataRegularSeason20242025!$AB$3:$AB$1315,DataRegularSeason20242025!$B$3:$B$1315, "&lt;=" &amp; EH$1, DataRegularSeason20242025!$E$3:$E$1315, $A20)</f>
        <v>59</v>
      </c>
      <c r="EI20">
        <f>SUMIFS(DataRegularSeason20242025!$AA$3:$AA$1315,DataRegularSeason20242025!$B$3:$B$1315, "&lt;=" &amp; EI$1, DataRegularSeason20242025!$D$3:$D$1315, $A20)+SUMIFS(DataRegularSeason20242025!$AB$3:$AB$1315,DataRegularSeason20242025!$B$3:$B$1315, "&lt;=" &amp; EI$1, DataRegularSeason20242025!$E$3:$E$1315, $A20)</f>
        <v>59</v>
      </c>
      <c r="EJ20">
        <f>SUMIFS(DataRegularSeason20242025!$AA$3:$AA$1315,DataRegularSeason20242025!$B$3:$B$1315, "&lt;=" &amp; EJ$1, DataRegularSeason20242025!$D$3:$D$1315, $A20)+SUMIFS(DataRegularSeason20242025!$AB$3:$AB$1315,DataRegularSeason20242025!$B$3:$B$1315, "&lt;=" &amp; EJ$1, DataRegularSeason20242025!$E$3:$E$1315, $A20)</f>
        <v>59</v>
      </c>
      <c r="EK20">
        <f>SUMIFS(DataRegularSeason20242025!$AA$3:$AA$1315,DataRegularSeason20242025!$B$3:$B$1315, "&lt;=" &amp; EK$1, DataRegularSeason20242025!$D$3:$D$1315, $A20)+SUMIFS(DataRegularSeason20242025!$AB$3:$AB$1315,DataRegularSeason20242025!$B$3:$B$1315, "&lt;=" &amp; EK$1, DataRegularSeason20242025!$E$3:$E$1315, $A20)</f>
        <v>59</v>
      </c>
      <c r="EL20">
        <f>SUMIFS(DataRegularSeason20242025!$AA$3:$AA$1315,DataRegularSeason20242025!$B$3:$B$1315, "&lt;=" &amp; EL$1, DataRegularSeason20242025!$D$3:$D$1315, $A20)+SUMIFS(DataRegularSeason20242025!$AB$3:$AB$1315,DataRegularSeason20242025!$B$3:$B$1315, "&lt;=" &amp; EL$1, DataRegularSeason20242025!$E$3:$E$1315, $A20)</f>
        <v>59</v>
      </c>
      <c r="EM20">
        <f>SUMIFS(DataRegularSeason20242025!$AA$3:$AA$1315,DataRegularSeason20242025!$B$3:$B$1315, "&lt;=" &amp; EM$1, DataRegularSeason20242025!$D$3:$D$1315, $A20)+SUMIFS(DataRegularSeason20242025!$AB$3:$AB$1315,DataRegularSeason20242025!$B$3:$B$1315, "&lt;=" &amp; EM$1, DataRegularSeason20242025!$E$3:$E$1315, $A20)</f>
        <v>59</v>
      </c>
      <c r="EN20">
        <f>SUMIFS(DataRegularSeason20242025!$AA$3:$AA$1315,DataRegularSeason20242025!$B$3:$B$1315, "&lt;=" &amp; EN$1, DataRegularSeason20242025!$D$3:$D$1315, $A20)+SUMIFS(DataRegularSeason20242025!$AB$3:$AB$1315,DataRegularSeason20242025!$B$3:$B$1315, "&lt;=" &amp; EN$1, DataRegularSeason20242025!$E$3:$E$1315, $A20)</f>
        <v>59</v>
      </c>
      <c r="EO20">
        <f>SUMIFS(DataRegularSeason20242025!$AA$3:$AA$1315,DataRegularSeason20242025!$B$3:$B$1315, "&lt;=" &amp; EO$1, DataRegularSeason20242025!$D$3:$D$1315, $A20)+SUMIFS(DataRegularSeason20242025!$AB$3:$AB$1315,DataRegularSeason20242025!$B$3:$B$1315, "&lt;=" &amp; EO$1, DataRegularSeason20242025!$E$3:$E$1315, $A20)</f>
        <v>59</v>
      </c>
      <c r="EP20">
        <f>SUMIFS(DataRegularSeason20242025!$AA$3:$AA$1315,DataRegularSeason20242025!$B$3:$B$1315, "&lt;=" &amp; EP$1, DataRegularSeason20242025!$D$3:$D$1315, $A20)+SUMIFS(DataRegularSeason20242025!$AB$3:$AB$1315,DataRegularSeason20242025!$B$3:$B$1315, "&lt;=" &amp; EP$1, DataRegularSeason20242025!$E$3:$E$1315, $A20)</f>
        <v>59</v>
      </c>
      <c r="EQ20">
        <f>SUMIFS(DataRegularSeason20242025!$AA$3:$AA$1315,DataRegularSeason20242025!$B$3:$B$1315, "&lt;=" &amp; EQ$1, DataRegularSeason20242025!$D$3:$D$1315, $A20)+SUMIFS(DataRegularSeason20242025!$AB$3:$AB$1315,DataRegularSeason20242025!$B$3:$B$1315, "&lt;=" &amp; EQ$1, DataRegularSeason20242025!$E$3:$E$1315, $A20)</f>
        <v>59</v>
      </c>
      <c r="ER20">
        <f>SUMIFS(DataRegularSeason20242025!$AA$3:$AA$1315,DataRegularSeason20242025!$B$3:$B$1315, "&lt;=" &amp; ER$1, DataRegularSeason20242025!$D$3:$D$1315, $A20)+SUMIFS(DataRegularSeason20242025!$AB$3:$AB$1315,DataRegularSeason20242025!$B$3:$B$1315, "&lt;=" &amp; ER$1, DataRegularSeason20242025!$E$3:$E$1315, $A20)</f>
        <v>59</v>
      </c>
      <c r="ES20">
        <f>SUMIFS(DataRegularSeason20242025!$AA$3:$AA$1315,DataRegularSeason20242025!$B$3:$B$1315, "&lt;=" &amp; ES$1, DataRegularSeason20242025!$D$3:$D$1315, $A20)+SUMIFS(DataRegularSeason20242025!$AB$3:$AB$1315,DataRegularSeason20242025!$B$3:$B$1315, "&lt;=" &amp; ES$1, DataRegularSeason20242025!$E$3:$E$1315, $A20)</f>
        <v>59</v>
      </c>
      <c r="ET20">
        <f>SUMIFS(DataRegularSeason20242025!$AA$3:$AA$1315,DataRegularSeason20242025!$B$3:$B$1315, "&lt;=" &amp; ET$1, DataRegularSeason20242025!$D$3:$D$1315, $A20)+SUMIFS(DataRegularSeason20242025!$AB$3:$AB$1315,DataRegularSeason20242025!$B$3:$B$1315, "&lt;=" &amp; ET$1, DataRegularSeason20242025!$E$3:$E$1315, $A20)</f>
        <v>59</v>
      </c>
      <c r="EU20">
        <f>SUMIFS(DataRegularSeason20242025!$AA$3:$AA$1315,DataRegularSeason20242025!$B$3:$B$1315, "&lt;=" &amp; EU$1, DataRegularSeason20242025!$D$3:$D$1315, $A20)+SUMIFS(DataRegularSeason20242025!$AB$3:$AB$1315,DataRegularSeason20242025!$B$3:$B$1315, "&lt;=" &amp; EU$1, DataRegularSeason20242025!$E$3:$E$1315, $A20)</f>
        <v>59</v>
      </c>
      <c r="EV20">
        <f>SUMIFS(DataRegularSeason20242025!$AA$3:$AA$1315,DataRegularSeason20242025!$B$3:$B$1315, "&lt;=" &amp; EV$1, DataRegularSeason20242025!$D$3:$D$1315, $A20)+SUMIFS(DataRegularSeason20242025!$AB$3:$AB$1315,DataRegularSeason20242025!$B$3:$B$1315, "&lt;=" &amp; EV$1, DataRegularSeason20242025!$E$3:$E$1315, $A20)</f>
        <v>59</v>
      </c>
      <c r="EW20">
        <f>SUMIFS(DataRegularSeason20242025!$AA$3:$AA$1315,DataRegularSeason20242025!$B$3:$B$1315, "&lt;=" &amp; EW$1, DataRegularSeason20242025!$D$3:$D$1315, $A20)+SUMIFS(DataRegularSeason20242025!$AB$3:$AB$1315,DataRegularSeason20242025!$B$3:$B$1315, "&lt;=" &amp; EW$1, DataRegularSeason20242025!$E$3:$E$1315, $A20)</f>
        <v>59</v>
      </c>
      <c r="EX20">
        <f>SUMIFS(DataRegularSeason20242025!$AA$3:$AA$1315,DataRegularSeason20242025!$B$3:$B$1315, "&lt;=" &amp; EX$1, DataRegularSeason20242025!$D$3:$D$1315, $A20)+SUMIFS(DataRegularSeason20242025!$AB$3:$AB$1315,DataRegularSeason20242025!$B$3:$B$1315, "&lt;=" &amp; EX$1, DataRegularSeason20242025!$E$3:$E$1315, $A20)</f>
        <v>59</v>
      </c>
      <c r="EY20">
        <f>SUMIFS(DataRegularSeason20242025!$AA$3:$AA$1315,DataRegularSeason20242025!$B$3:$B$1315, "&lt;=" &amp; EY$1, DataRegularSeason20242025!$D$3:$D$1315, $A20)+SUMIFS(DataRegularSeason20242025!$AB$3:$AB$1315,DataRegularSeason20242025!$B$3:$B$1315, "&lt;=" &amp; EY$1, DataRegularSeason20242025!$E$3:$E$1315, $A20)</f>
        <v>59</v>
      </c>
      <c r="EZ20">
        <f>SUMIFS(DataRegularSeason20242025!$AA$3:$AA$1315,DataRegularSeason20242025!$B$3:$B$1315, "&lt;=" &amp; EZ$1, DataRegularSeason20242025!$D$3:$D$1315, $A20)+SUMIFS(DataRegularSeason20242025!$AB$3:$AB$1315,DataRegularSeason20242025!$B$3:$B$1315, "&lt;=" &amp; EZ$1, DataRegularSeason20242025!$E$3:$E$1315, $A20)</f>
        <v>59</v>
      </c>
      <c r="FA20">
        <f>SUMIFS(DataRegularSeason20242025!$AA$3:$AA$1315,DataRegularSeason20242025!$B$3:$B$1315, "&lt;=" &amp; FA$1, DataRegularSeason20242025!$D$3:$D$1315, $A20)+SUMIFS(DataRegularSeason20242025!$AB$3:$AB$1315,DataRegularSeason20242025!$B$3:$B$1315, "&lt;=" &amp; FA$1, DataRegularSeason20242025!$E$3:$E$1315, $A20)</f>
        <v>59</v>
      </c>
      <c r="FB20">
        <f>SUMIFS(DataRegularSeason20242025!$AA$3:$AA$1315,DataRegularSeason20242025!$B$3:$B$1315, "&lt;=" &amp; FB$1, DataRegularSeason20242025!$D$3:$D$1315, $A20)+SUMIFS(DataRegularSeason20242025!$AB$3:$AB$1315,DataRegularSeason20242025!$B$3:$B$1315, "&lt;=" &amp; FB$1, DataRegularSeason20242025!$E$3:$E$1315, $A20)</f>
        <v>59</v>
      </c>
      <c r="FC20">
        <f>SUMIFS(DataRegularSeason20242025!$AA$3:$AA$1315,DataRegularSeason20242025!$B$3:$B$1315, "&lt;=" &amp; FC$1, DataRegularSeason20242025!$D$3:$D$1315, $A20)+SUMIFS(DataRegularSeason20242025!$AB$3:$AB$1315,DataRegularSeason20242025!$B$3:$B$1315, "&lt;=" &amp; FC$1, DataRegularSeason20242025!$E$3:$E$1315, $A20)</f>
        <v>59</v>
      </c>
      <c r="FD20">
        <f>SUMIFS(DataRegularSeason20242025!$AA$3:$AA$1315,DataRegularSeason20242025!$B$3:$B$1315, "&lt;=" &amp; FD$1, DataRegularSeason20242025!$D$3:$D$1315, $A20)+SUMIFS(DataRegularSeason20242025!$AB$3:$AB$1315,DataRegularSeason20242025!$B$3:$B$1315, "&lt;=" &amp; FD$1, DataRegularSeason20242025!$E$3:$E$1315, $A20)</f>
        <v>59</v>
      </c>
      <c r="FE20">
        <f>SUMIFS(DataRegularSeason20242025!$AA$3:$AA$1315,DataRegularSeason20242025!$B$3:$B$1315, "&lt;=" &amp; FE$1, DataRegularSeason20242025!$D$3:$D$1315, $A20)+SUMIFS(DataRegularSeason20242025!$AB$3:$AB$1315,DataRegularSeason20242025!$B$3:$B$1315, "&lt;=" &amp; FE$1, DataRegularSeason20242025!$E$3:$E$1315, $A20)</f>
        <v>59</v>
      </c>
      <c r="FF20">
        <f>SUMIFS(DataRegularSeason20242025!$AA$3:$AA$1315,DataRegularSeason20242025!$B$3:$B$1315, "&lt;=" &amp; FF$1, DataRegularSeason20242025!$D$3:$D$1315, $A20)+SUMIFS(DataRegularSeason20242025!$AB$3:$AB$1315,DataRegularSeason20242025!$B$3:$B$1315, "&lt;=" &amp; FF$1, DataRegularSeason20242025!$E$3:$E$1315, $A20)</f>
        <v>59</v>
      </c>
      <c r="FG20">
        <f>SUMIFS(DataRegularSeason20242025!$AA$3:$AA$1315,DataRegularSeason20242025!$B$3:$B$1315, "&lt;=" &amp; FG$1, DataRegularSeason20242025!$D$3:$D$1315, $A20)+SUMIFS(DataRegularSeason20242025!$AB$3:$AB$1315,DataRegularSeason20242025!$B$3:$B$1315, "&lt;=" &amp; FG$1, DataRegularSeason20242025!$E$3:$E$1315, $A20)</f>
        <v>59</v>
      </c>
      <c r="FH20">
        <f>SUMIFS(DataRegularSeason20242025!$AA$3:$AA$1315,DataRegularSeason20242025!$B$3:$B$1315, "&lt;=" &amp; FH$1, DataRegularSeason20242025!$D$3:$D$1315, $A20)+SUMIFS(DataRegularSeason20242025!$AB$3:$AB$1315,DataRegularSeason20242025!$B$3:$B$1315, "&lt;=" &amp; FH$1, DataRegularSeason20242025!$E$3:$E$1315, $A20)</f>
        <v>59</v>
      </c>
      <c r="FI20">
        <f>SUMIFS(DataRegularSeason20242025!$AA$3:$AA$1315,DataRegularSeason20242025!$B$3:$B$1315, "&lt;=" &amp; FI$1, DataRegularSeason20242025!$D$3:$D$1315, $A20)+SUMIFS(DataRegularSeason20242025!$AB$3:$AB$1315,DataRegularSeason20242025!$B$3:$B$1315, "&lt;=" &amp; FI$1, DataRegularSeason20242025!$E$3:$E$1315, $A20)</f>
        <v>59</v>
      </c>
      <c r="FJ20">
        <f>SUMIFS(DataRegularSeason20242025!$AA$3:$AA$1315,DataRegularSeason20242025!$B$3:$B$1315, "&lt;=" &amp; FJ$1, DataRegularSeason20242025!$D$3:$D$1315, $A20)+SUMIFS(DataRegularSeason20242025!$AB$3:$AB$1315,DataRegularSeason20242025!$B$3:$B$1315, "&lt;=" &amp; FJ$1, DataRegularSeason20242025!$E$3:$E$1315, $A20)</f>
        <v>59</v>
      </c>
      <c r="FK20">
        <f>SUMIFS(DataRegularSeason20242025!$AA$3:$AA$1315,DataRegularSeason20242025!$B$3:$B$1315, "&lt;=" &amp; FK$1, DataRegularSeason20242025!$D$3:$D$1315, $A20)+SUMIFS(DataRegularSeason20242025!$AB$3:$AB$1315,DataRegularSeason20242025!$B$3:$B$1315, "&lt;=" &amp; FK$1, DataRegularSeason20242025!$E$3:$E$1315, $A20)</f>
        <v>59</v>
      </c>
      <c r="FL20">
        <f>SUMIFS(DataRegularSeason20242025!$AA$3:$AA$1315,DataRegularSeason20242025!$B$3:$B$1315, "&lt;=" &amp; FL$1, DataRegularSeason20242025!$D$3:$D$1315, $A20)+SUMIFS(DataRegularSeason20242025!$AB$3:$AB$1315,DataRegularSeason20242025!$B$3:$B$1315, "&lt;=" &amp; FL$1, DataRegularSeason20242025!$E$3:$E$1315, $A20)</f>
        <v>59</v>
      </c>
      <c r="FM20">
        <f>SUMIFS(DataRegularSeason20242025!$AA$3:$AA$1315,DataRegularSeason20242025!$B$3:$B$1315, "&lt;=" &amp; FM$1, DataRegularSeason20242025!$D$3:$D$1315, $A20)+SUMIFS(DataRegularSeason20242025!$AB$3:$AB$1315,DataRegularSeason20242025!$B$3:$B$1315, "&lt;=" &amp; FM$1, DataRegularSeason20242025!$E$3:$E$1315, $A20)</f>
        <v>59</v>
      </c>
      <c r="FN20">
        <f>SUMIFS(DataRegularSeason20242025!$AA$3:$AA$1315,DataRegularSeason20242025!$B$3:$B$1315, "&lt;=" &amp; FN$1, DataRegularSeason20242025!$D$3:$D$1315, $A20)+SUMIFS(DataRegularSeason20242025!$AB$3:$AB$1315,DataRegularSeason20242025!$B$3:$B$1315, "&lt;=" &amp; FN$1, DataRegularSeason20242025!$E$3:$E$1315, $A20)</f>
        <v>59</v>
      </c>
      <c r="FO20">
        <f>SUMIFS(DataRegularSeason20242025!$AA$3:$AA$1315,DataRegularSeason20242025!$B$3:$B$1315, "&lt;=" &amp; FO$1, DataRegularSeason20242025!$D$3:$D$1315, $A20)+SUMIFS(DataRegularSeason20242025!$AB$3:$AB$1315,DataRegularSeason20242025!$B$3:$B$1315, "&lt;=" &amp; FO$1, DataRegularSeason20242025!$E$3:$E$1315, $A20)</f>
        <v>59</v>
      </c>
      <c r="FP20">
        <f>SUMIFS(DataRegularSeason20242025!$AA$3:$AA$1315,DataRegularSeason20242025!$B$3:$B$1315, "&lt;=" &amp; FP$1, DataRegularSeason20242025!$D$3:$D$1315, $A20)+SUMIFS(DataRegularSeason20242025!$AB$3:$AB$1315,DataRegularSeason20242025!$B$3:$B$1315, "&lt;=" &amp; FP$1, DataRegularSeason20242025!$E$3:$E$1315, $A20)</f>
        <v>59</v>
      </c>
      <c r="FQ20">
        <f>SUMIFS(DataRegularSeason20242025!$AA$3:$AA$1315,DataRegularSeason20242025!$B$3:$B$1315, "&lt;=" &amp; FQ$1, DataRegularSeason20242025!$D$3:$D$1315, $A20)+SUMIFS(DataRegularSeason20242025!$AB$3:$AB$1315,DataRegularSeason20242025!$B$3:$B$1315, "&lt;=" &amp; FQ$1, DataRegularSeason20242025!$E$3:$E$1315, $A20)</f>
        <v>59</v>
      </c>
      <c r="FR20">
        <f>SUMIFS(DataRegularSeason20242025!$AA$3:$AA$1315,DataRegularSeason20242025!$B$3:$B$1315, "&lt;=" &amp; FR$1, DataRegularSeason20242025!$D$3:$D$1315, $A20)+SUMIFS(DataRegularSeason20242025!$AB$3:$AB$1315,DataRegularSeason20242025!$B$3:$B$1315, "&lt;=" &amp; FR$1, DataRegularSeason20242025!$E$3:$E$1315, $A20)</f>
        <v>59</v>
      </c>
      <c r="FS20">
        <f>SUMIFS(DataRegularSeason20242025!$AA$3:$AA$1315,DataRegularSeason20242025!$B$3:$B$1315, "&lt;=" &amp; FS$1, DataRegularSeason20242025!$D$3:$D$1315, $A20)+SUMIFS(DataRegularSeason20242025!$AB$3:$AB$1315,DataRegularSeason20242025!$B$3:$B$1315, "&lt;=" &amp; FS$1, DataRegularSeason20242025!$E$3:$E$1315, $A20)</f>
        <v>59</v>
      </c>
      <c r="FT20">
        <f>SUMIFS(DataRegularSeason20242025!$AA$3:$AA$1315,DataRegularSeason20242025!$B$3:$B$1315, "&lt;=" &amp; FT$1, DataRegularSeason20242025!$D$3:$D$1315, $A20)+SUMIFS(DataRegularSeason20242025!$AB$3:$AB$1315,DataRegularSeason20242025!$B$3:$B$1315, "&lt;=" &amp; FT$1, DataRegularSeason20242025!$E$3:$E$1315, $A20)</f>
        <v>59</v>
      </c>
      <c r="FU20">
        <f>SUMIFS(DataRegularSeason20242025!$AA$3:$AA$1315,DataRegularSeason20242025!$B$3:$B$1315, "&lt;=" &amp; FU$1, DataRegularSeason20242025!$D$3:$D$1315, $A20)+SUMIFS(DataRegularSeason20242025!$AB$3:$AB$1315,DataRegularSeason20242025!$B$3:$B$1315, "&lt;=" &amp; FU$1, DataRegularSeason20242025!$E$3:$E$1315, $A20)</f>
        <v>59</v>
      </c>
      <c r="FV20">
        <f>SUMIFS(DataRegularSeason20242025!$AA$3:$AA$1315,DataRegularSeason20242025!$B$3:$B$1315, "&lt;=" &amp; FV$1, DataRegularSeason20242025!$D$3:$D$1315, $A20)+SUMIFS(DataRegularSeason20242025!$AB$3:$AB$1315,DataRegularSeason20242025!$B$3:$B$1315, "&lt;=" &amp; FV$1, DataRegularSeason20242025!$E$3:$E$1315, $A20)</f>
        <v>59</v>
      </c>
      <c r="FW20">
        <f>SUMIFS(DataRegularSeason20242025!$AA$3:$AA$1315,DataRegularSeason20242025!$B$3:$B$1315, "&lt;=" &amp; FW$1, DataRegularSeason20242025!$D$3:$D$1315, $A20)+SUMIFS(DataRegularSeason20242025!$AB$3:$AB$1315,DataRegularSeason20242025!$B$3:$B$1315, "&lt;=" &amp; FW$1, DataRegularSeason20242025!$E$3:$E$1315, $A20)</f>
        <v>59</v>
      </c>
      <c r="FX20">
        <f>SUMIFS(DataRegularSeason20242025!$AA$3:$AA$1315,DataRegularSeason20242025!$B$3:$B$1315, "&lt;=" &amp; FX$1, DataRegularSeason20242025!$D$3:$D$1315, $A20)+SUMIFS(DataRegularSeason20242025!$AB$3:$AB$1315,DataRegularSeason20242025!$B$3:$B$1315, "&lt;=" &amp; FX$1, DataRegularSeason20242025!$E$3:$E$1315, $A20)</f>
        <v>59</v>
      </c>
      <c r="FY20">
        <f>SUMIFS(DataRegularSeason20242025!$AA$3:$AA$1315,DataRegularSeason20242025!$B$3:$B$1315, "&lt;=" &amp; FY$1, DataRegularSeason20242025!$D$3:$D$1315, $A20)+SUMIFS(DataRegularSeason20242025!$AB$3:$AB$1315,DataRegularSeason20242025!$B$3:$B$1315, "&lt;=" &amp; FY$1, DataRegularSeason20242025!$E$3:$E$1315, $A20)</f>
        <v>59</v>
      </c>
      <c r="FZ20">
        <f>SUMIFS(DataRegularSeason20242025!$AA$3:$AA$1315,DataRegularSeason20242025!$B$3:$B$1315, "&lt;=" &amp; FZ$1, DataRegularSeason20242025!$D$3:$D$1315, $A20)+SUMIFS(DataRegularSeason20242025!$AB$3:$AB$1315,DataRegularSeason20242025!$B$3:$B$1315, "&lt;=" &amp; FZ$1, DataRegularSeason20242025!$E$3:$E$1315, $A20)</f>
        <v>59</v>
      </c>
      <c r="GA20">
        <f>SUMIFS(DataRegularSeason20242025!$AA$3:$AA$1315,DataRegularSeason20242025!$B$3:$B$1315, "&lt;=" &amp; GA$1, DataRegularSeason20242025!$D$3:$D$1315, $A20)+SUMIFS(DataRegularSeason20242025!$AB$3:$AB$1315,DataRegularSeason20242025!$B$3:$B$1315, "&lt;=" &amp; GA$1, DataRegularSeason20242025!$E$3:$E$1315, $A20)</f>
        <v>59</v>
      </c>
      <c r="GB20">
        <f>SUMIFS(DataRegularSeason20242025!$AA$3:$AA$1315,DataRegularSeason20242025!$B$3:$B$1315, "&lt;=" &amp; GB$1, DataRegularSeason20242025!$D$3:$D$1315, $A20)+SUMIFS(DataRegularSeason20242025!$AB$3:$AB$1315,DataRegularSeason20242025!$B$3:$B$1315, "&lt;=" &amp; GB$1, DataRegularSeason20242025!$E$3:$E$1315, $A20)</f>
        <v>59</v>
      </c>
      <c r="GC20">
        <f>SUMIFS(DataRegularSeason20242025!$AA$3:$AA$1315,DataRegularSeason20242025!$B$3:$B$1315, "&lt;=" &amp; GC$1, DataRegularSeason20242025!$D$3:$D$1315, $A20)+SUMIFS(DataRegularSeason20242025!$AB$3:$AB$1315,DataRegularSeason20242025!$B$3:$B$1315, "&lt;=" &amp; GC$1, DataRegularSeason20242025!$E$3:$E$1315, $A20)</f>
        <v>59</v>
      </c>
      <c r="GD20">
        <f>SUMIFS(DataRegularSeason20242025!$AA$3:$AA$1315,DataRegularSeason20242025!$B$3:$B$1315, "&lt;=" &amp; GD$1, DataRegularSeason20242025!$D$3:$D$1315, $A20)+SUMIFS(DataRegularSeason20242025!$AB$3:$AB$1315,DataRegularSeason20242025!$B$3:$B$1315, "&lt;=" &amp; GD$1, DataRegularSeason20242025!$E$3:$E$1315, $A20)</f>
        <v>59</v>
      </c>
      <c r="GE20">
        <f>SUMIFS(DataRegularSeason20242025!$AA$3:$AA$1315,DataRegularSeason20242025!$B$3:$B$1315, "&lt;=" &amp; GE$1, DataRegularSeason20242025!$D$3:$D$1315, $A20)+SUMIFS(DataRegularSeason20242025!$AB$3:$AB$1315,DataRegularSeason20242025!$B$3:$B$1315, "&lt;=" &amp; GE$1, DataRegularSeason20242025!$E$3:$E$1315, $A20)</f>
        <v>59</v>
      </c>
      <c r="GF20">
        <f>SUMIFS(DataRegularSeason20242025!$AA$3:$AA$1315,DataRegularSeason20242025!$B$3:$B$1315, "&lt;=" &amp; GF$1, DataRegularSeason20242025!$D$3:$D$1315, $A20)+SUMIFS(DataRegularSeason20242025!$AB$3:$AB$1315,DataRegularSeason20242025!$B$3:$B$1315, "&lt;=" &amp; GF$1, DataRegularSeason20242025!$E$3:$E$1315, $A20)</f>
        <v>59</v>
      </c>
      <c r="GG20">
        <f>SUMIFS(DataRegularSeason20242025!$AA$3:$AA$1315,DataRegularSeason20242025!$B$3:$B$1315, "&lt;=" &amp; GG$1, DataRegularSeason20242025!$D$3:$D$1315, $A20)+SUMIFS(DataRegularSeason20242025!$AB$3:$AB$1315,DataRegularSeason20242025!$B$3:$B$1315, "&lt;=" &amp; GG$1, DataRegularSeason20242025!$E$3:$E$1315, $A20)</f>
        <v>59</v>
      </c>
      <c r="GH20">
        <f>SUMIFS(DataRegularSeason20242025!$AA$3:$AA$1315,DataRegularSeason20242025!$B$3:$B$1315, "&lt;=" &amp; GH$1, DataRegularSeason20242025!$D$3:$D$1315, $A20)+SUMIFS(DataRegularSeason20242025!$AB$3:$AB$1315,DataRegularSeason20242025!$B$3:$B$1315, "&lt;=" &amp; GH$1, DataRegularSeason20242025!$E$3:$E$1315, $A20)</f>
        <v>59</v>
      </c>
      <c r="GI20">
        <f>SUMIFS(DataRegularSeason20242025!$AA$3:$AA$1315,DataRegularSeason20242025!$B$3:$B$1315, "&lt;=" &amp; GI$1, DataRegularSeason20242025!$D$3:$D$1315, $A20)+SUMIFS(DataRegularSeason20242025!$AB$3:$AB$1315,DataRegularSeason20242025!$B$3:$B$1315, "&lt;=" &amp; GI$1, DataRegularSeason20242025!$E$3:$E$1315, $A20)</f>
        <v>59</v>
      </c>
      <c r="GJ20">
        <f>SUMIFS(DataRegularSeason20242025!$AA$3:$AA$1315,DataRegularSeason20242025!$B$3:$B$1315, "&lt;=" &amp; GJ$1, DataRegularSeason20242025!$D$3:$D$1315, $A20)+SUMIFS(DataRegularSeason20242025!$AB$3:$AB$1315,DataRegularSeason20242025!$B$3:$B$1315, "&lt;=" &amp; GJ$1, DataRegularSeason20242025!$E$3:$E$1315, $A20)</f>
        <v>59</v>
      </c>
      <c r="GK20">
        <f>SUMIFS(DataRegularSeason20242025!$AA$3:$AA$1315,DataRegularSeason20242025!$B$3:$B$1315, "&lt;=" &amp; GK$1, DataRegularSeason20242025!$D$3:$D$1315, $A20)+SUMIFS(DataRegularSeason20242025!$AB$3:$AB$1315,DataRegularSeason20242025!$B$3:$B$1315, "&lt;=" &amp; GK$1, DataRegularSeason20242025!$E$3:$E$1315, $A20)</f>
        <v>59</v>
      </c>
      <c r="GL20">
        <f>SUMIFS(DataRegularSeason20242025!$AA$3:$AA$1315,DataRegularSeason20242025!$B$3:$B$1315, "&lt;=" &amp; GL$1, DataRegularSeason20242025!$D$3:$D$1315, $A20)+SUMIFS(DataRegularSeason20242025!$AB$3:$AB$1315,DataRegularSeason20242025!$B$3:$B$1315, "&lt;=" &amp; GL$1, DataRegularSeason20242025!$E$3:$E$1315, $A20)</f>
        <v>59</v>
      </c>
      <c r="GM20">
        <f>SUMIFS(DataRegularSeason20242025!$AA$3:$AA$1315,DataRegularSeason20242025!$B$3:$B$1315, "&lt;=" &amp; GM$1, DataRegularSeason20242025!$D$3:$D$1315, $A20)+SUMIFS(DataRegularSeason20242025!$AB$3:$AB$1315,DataRegularSeason20242025!$B$3:$B$1315, "&lt;=" &amp; GM$1, DataRegularSeason20242025!$E$3:$E$1315, $A20)</f>
        <v>59</v>
      </c>
      <c r="GN20">
        <f>SUMIFS(DataRegularSeason20242025!$AA$3:$AA$1315,DataRegularSeason20242025!$B$3:$B$1315, "&lt;=" &amp; GN$1, DataRegularSeason20242025!$D$3:$D$1315, $A20)+SUMIFS(DataRegularSeason20242025!$AB$3:$AB$1315,DataRegularSeason20242025!$B$3:$B$1315, "&lt;=" &amp; GN$1, DataRegularSeason20242025!$E$3:$E$1315, $A20)</f>
        <v>59</v>
      </c>
      <c r="GO20">
        <f>SUMIFS(DataRegularSeason20242025!$AA$3:$AA$1315,DataRegularSeason20242025!$B$3:$B$1315, "&lt;=" &amp; GO$1, DataRegularSeason20242025!$D$3:$D$1315, $A20)+SUMIFS(DataRegularSeason20242025!$AB$3:$AB$1315,DataRegularSeason20242025!$B$3:$B$1315, "&lt;=" &amp; GO$1, DataRegularSeason20242025!$E$3:$E$1315, $A20)</f>
        <v>59</v>
      </c>
      <c r="GP20">
        <f>SUMIFS(DataRegularSeason20242025!$AA$3:$AA$1315,DataRegularSeason20242025!$B$3:$B$1315, "&lt;=" &amp; GP$1, DataRegularSeason20242025!$D$3:$D$1315, $A20)+SUMIFS(DataRegularSeason20242025!$AB$3:$AB$1315,DataRegularSeason20242025!$B$3:$B$1315, "&lt;=" &amp; GP$1, DataRegularSeason20242025!$E$3:$E$1315, $A20)</f>
        <v>59</v>
      </c>
      <c r="GQ20">
        <f>SUMIFS(DataRegularSeason20242025!$AA$3:$AA$1315,DataRegularSeason20242025!$B$3:$B$1315, "&lt;=" &amp; GQ$1, DataRegularSeason20242025!$D$3:$D$1315, $A20)+SUMIFS(DataRegularSeason20242025!$AB$3:$AB$1315,DataRegularSeason20242025!$B$3:$B$1315, "&lt;=" &amp; GQ$1, DataRegularSeason20242025!$E$3:$E$1315, $A20)</f>
        <v>59</v>
      </c>
      <c r="GR20">
        <f>SUMIFS(DataRegularSeason20242025!$AA$3:$AA$1315,DataRegularSeason20242025!$B$3:$B$1315, "&lt;=" &amp; GR$1, DataRegularSeason20242025!$D$3:$D$1315, $A20)+SUMIFS(DataRegularSeason20242025!$AB$3:$AB$1315,DataRegularSeason20242025!$B$3:$B$1315, "&lt;=" &amp; GR$1, DataRegularSeason20242025!$E$3:$E$1315, $A20)</f>
        <v>59</v>
      </c>
      <c r="GS20">
        <f>SUMIFS(DataRegularSeason20242025!$AA$3:$AA$1315,DataRegularSeason20242025!$B$3:$B$1315, "&lt;=" &amp; GS$1, DataRegularSeason20242025!$D$3:$D$1315, $A20)+SUMIFS(DataRegularSeason20242025!$AB$3:$AB$1315,DataRegularSeason20242025!$B$3:$B$1315, "&lt;=" &amp; GS$1, DataRegularSeason20242025!$E$3:$E$1315, $A20)</f>
        <v>59</v>
      </c>
      <c r="GT20">
        <f>SUMIFS(DataRegularSeason20242025!$AA$3:$AA$1315,DataRegularSeason20242025!$B$3:$B$1315, "&lt;=" &amp; GT$1, DataRegularSeason20242025!$D$3:$D$1315, $A20)+SUMIFS(DataRegularSeason20242025!$AB$3:$AB$1315,DataRegularSeason20242025!$B$3:$B$1315, "&lt;=" &amp; GT$1, DataRegularSeason20242025!$E$3:$E$1315, $A20)</f>
        <v>59</v>
      </c>
      <c r="GU20">
        <f>SUMIFS(DataRegularSeason20242025!$AA$3:$AA$1315,DataRegularSeason20242025!$B$3:$B$1315, "&lt;=" &amp; GU$1, DataRegularSeason20242025!$D$3:$D$1315, $A20)+SUMIFS(DataRegularSeason20242025!$AB$3:$AB$1315,DataRegularSeason20242025!$B$3:$B$1315, "&lt;=" &amp; GU$1, DataRegularSeason20242025!$E$3:$E$1315, $A20)</f>
        <v>59</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55</v>
      </c>
      <c r="DD21">
        <f>SUMIFS(DataRegularSeason20242025!$AA$3:$AA$1315,DataRegularSeason20242025!$B$3:$B$1315, "&lt;=" &amp; DD$1, DataRegularSeason20242025!$D$3:$D$1315, $A21)+SUMIFS(DataRegularSeason20242025!$AB$3:$AB$1315,DataRegularSeason20242025!$B$3:$B$1315, "&lt;=" &amp; DD$1, DataRegularSeason20242025!$E$3:$E$1315, $A21)</f>
        <v>55</v>
      </c>
      <c r="DE21">
        <f>SUMIFS(DataRegularSeason20242025!$AA$3:$AA$1315,DataRegularSeason20242025!$B$3:$B$1315, "&lt;=" &amp; DE$1, DataRegularSeason20242025!$D$3:$D$1315, $A21)+SUMIFS(DataRegularSeason20242025!$AB$3:$AB$1315,DataRegularSeason20242025!$B$3:$B$1315, "&lt;=" &amp; DE$1, DataRegularSeason20242025!$E$3:$E$1315, $A21)</f>
        <v>55</v>
      </c>
      <c r="DF21">
        <f>SUMIFS(DataRegularSeason20242025!$AA$3:$AA$1315,DataRegularSeason20242025!$B$3:$B$1315, "&lt;=" &amp; DF$1, DataRegularSeason20242025!$D$3:$D$1315, $A21)+SUMIFS(DataRegularSeason20242025!$AB$3:$AB$1315,DataRegularSeason20242025!$B$3:$B$1315, "&lt;=" &amp; DF$1, DataRegularSeason20242025!$E$3:$E$1315, $A21)</f>
        <v>55</v>
      </c>
      <c r="DG21">
        <f>SUMIFS(DataRegularSeason20242025!$AA$3:$AA$1315,DataRegularSeason20242025!$B$3:$B$1315, "&lt;=" &amp; DG$1, DataRegularSeason20242025!$D$3:$D$1315, $A21)+SUMIFS(DataRegularSeason20242025!$AB$3:$AB$1315,DataRegularSeason20242025!$B$3:$B$1315, "&lt;=" &amp; DG$1, DataRegularSeason20242025!$E$3:$E$1315, $A21)</f>
        <v>57</v>
      </c>
      <c r="DH21">
        <f>SUMIFS(DataRegularSeason20242025!$AA$3:$AA$1315,DataRegularSeason20242025!$B$3:$B$1315, "&lt;=" &amp; DH$1, DataRegularSeason20242025!$D$3:$D$1315, $A21)+SUMIFS(DataRegularSeason20242025!$AB$3:$AB$1315,DataRegularSeason20242025!$B$3:$B$1315, "&lt;=" &amp; DH$1, DataRegularSeason20242025!$E$3:$E$1315, $A21)</f>
        <v>57</v>
      </c>
      <c r="DI21">
        <f>SUMIFS(DataRegularSeason20242025!$AA$3:$AA$1315,DataRegularSeason20242025!$B$3:$B$1315, "&lt;=" &amp; DI$1, DataRegularSeason20242025!$D$3:$D$1315, $A21)+SUMIFS(DataRegularSeason20242025!$AB$3:$AB$1315,DataRegularSeason20242025!$B$3:$B$1315, "&lt;=" &amp; DI$1, DataRegularSeason20242025!$E$3:$E$1315, $A21)</f>
        <v>57</v>
      </c>
      <c r="DJ21">
        <f>SUMIFS(DataRegularSeason20242025!$AA$3:$AA$1315,DataRegularSeason20242025!$B$3:$B$1315, "&lt;=" &amp; DJ$1, DataRegularSeason20242025!$D$3:$D$1315, $A21)+SUMIFS(DataRegularSeason20242025!$AB$3:$AB$1315,DataRegularSeason20242025!$B$3:$B$1315, "&lt;=" &amp; DJ$1, DataRegularSeason20242025!$E$3:$E$1315, $A21)</f>
        <v>57</v>
      </c>
      <c r="DK21">
        <f>SUMIFS(DataRegularSeason20242025!$AA$3:$AA$1315,DataRegularSeason20242025!$B$3:$B$1315, "&lt;=" &amp; DK$1, DataRegularSeason20242025!$D$3:$D$1315, $A21)+SUMIFS(DataRegularSeason20242025!$AB$3:$AB$1315,DataRegularSeason20242025!$B$3:$B$1315, "&lt;=" &amp; DK$1, DataRegularSeason20242025!$E$3:$E$1315, $A21)</f>
        <v>57</v>
      </c>
      <c r="DL21">
        <f>SUMIFS(DataRegularSeason20242025!$AA$3:$AA$1315,DataRegularSeason20242025!$B$3:$B$1315, "&lt;=" &amp; DL$1, DataRegularSeason20242025!$D$3:$D$1315, $A21)+SUMIFS(DataRegularSeason20242025!$AB$3:$AB$1315,DataRegularSeason20242025!$B$3:$B$1315, "&lt;=" &amp; DL$1, DataRegularSeason20242025!$E$3:$E$1315, $A21)</f>
        <v>57</v>
      </c>
      <c r="DM21">
        <f>SUMIFS(DataRegularSeason20242025!$AA$3:$AA$1315,DataRegularSeason20242025!$B$3:$B$1315, "&lt;=" &amp; DM$1, DataRegularSeason20242025!$D$3:$D$1315, $A21)+SUMIFS(DataRegularSeason20242025!$AB$3:$AB$1315,DataRegularSeason20242025!$B$3:$B$1315, "&lt;=" &amp; DM$1, DataRegularSeason20242025!$E$3:$E$1315, $A21)</f>
        <v>57</v>
      </c>
      <c r="DN21">
        <f>SUMIFS(DataRegularSeason20242025!$AA$3:$AA$1315,DataRegularSeason20242025!$B$3:$B$1315, "&lt;=" &amp; DN$1, DataRegularSeason20242025!$D$3:$D$1315, $A21)+SUMIFS(DataRegularSeason20242025!$AB$3:$AB$1315,DataRegularSeason20242025!$B$3:$B$1315, "&lt;=" &amp; DN$1, DataRegularSeason20242025!$E$3:$E$1315, $A21)</f>
        <v>57</v>
      </c>
      <c r="DO21">
        <f>SUMIFS(DataRegularSeason20242025!$AA$3:$AA$1315,DataRegularSeason20242025!$B$3:$B$1315, "&lt;=" &amp; DO$1, DataRegularSeason20242025!$D$3:$D$1315, $A21)+SUMIFS(DataRegularSeason20242025!$AB$3:$AB$1315,DataRegularSeason20242025!$B$3:$B$1315, "&lt;=" &amp; DO$1, DataRegularSeason20242025!$E$3:$E$1315, $A21)</f>
        <v>57</v>
      </c>
      <c r="DP21">
        <f>SUMIFS(DataRegularSeason20242025!$AA$3:$AA$1315,DataRegularSeason20242025!$B$3:$B$1315, "&lt;=" &amp; DP$1, DataRegularSeason20242025!$D$3:$D$1315, $A21)+SUMIFS(DataRegularSeason20242025!$AB$3:$AB$1315,DataRegularSeason20242025!$B$3:$B$1315, "&lt;=" &amp; DP$1, DataRegularSeason20242025!$E$3:$E$1315, $A21)</f>
        <v>57</v>
      </c>
      <c r="DQ21">
        <f>SUMIFS(DataRegularSeason20242025!$AA$3:$AA$1315,DataRegularSeason20242025!$B$3:$B$1315, "&lt;=" &amp; DQ$1, DataRegularSeason20242025!$D$3:$D$1315, $A21)+SUMIFS(DataRegularSeason20242025!$AB$3:$AB$1315,DataRegularSeason20242025!$B$3:$B$1315, "&lt;=" &amp; DQ$1, DataRegularSeason20242025!$E$3:$E$1315, $A21)</f>
        <v>57</v>
      </c>
      <c r="DR21">
        <f>SUMIFS(DataRegularSeason20242025!$AA$3:$AA$1315,DataRegularSeason20242025!$B$3:$B$1315, "&lt;=" &amp; DR$1, DataRegularSeason20242025!$D$3:$D$1315, $A21)+SUMIFS(DataRegularSeason20242025!$AB$3:$AB$1315,DataRegularSeason20242025!$B$3:$B$1315, "&lt;=" &amp; DR$1, DataRegularSeason20242025!$E$3:$E$1315, $A21)</f>
        <v>57</v>
      </c>
      <c r="DS21">
        <f>SUMIFS(DataRegularSeason20242025!$AA$3:$AA$1315,DataRegularSeason20242025!$B$3:$B$1315, "&lt;=" &amp; DS$1, DataRegularSeason20242025!$D$3:$D$1315, $A21)+SUMIFS(DataRegularSeason20242025!$AB$3:$AB$1315,DataRegularSeason20242025!$B$3:$B$1315, "&lt;=" &amp; DS$1, DataRegularSeason20242025!$E$3:$E$1315, $A21)</f>
        <v>57</v>
      </c>
      <c r="DT21">
        <f>SUMIFS(DataRegularSeason20242025!$AA$3:$AA$1315,DataRegularSeason20242025!$B$3:$B$1315, "&lt;=" &amp; DT$1, DataRegularSeason20242025!$D$3:$D$1315, $A21)+SUMIFS(DataRegularSeason20242025!$AB$3:$AB$1315,DataRegularSeason20242025!$B$3:$B$1315, "&lt;=" &amp; DT$1, DataRegularSeason20242025!$E$3:$E$1315, $A21)</f>
        <v>57</v>
      </c>
      <c r="DU21">
        <f>SUMIFS(DataRegularSeason20242025!$AA$3:$AA$1315,DataRegularSeason20242025!$B$3:$B$1315, "&lt;=" &amp; DU$1, DataRegularSeason20242025!$D$3:$D$1315, $A21)+SUMIFS(DataRegularSeason20242025!$AB$3:$AB$1315,DataRegularSeason20242025!$B$3:$B$1315, "&lt;=" &amp; DU$1, DataRegularSeason20242025!$E$3:$E$1315, $A21)</f>
        <v>57</v>
      </c>
      <c r="DV21">
        <f>SUMIFS(DataRegularSeason20242025!$AA$3:$AA$1315,DataRegularSeason20242025!$B$3:$B$1315, "&lt;=" &amp; DV$1, DataRegularSeason20242025!$D$3:$D$1315, $A21)+SUMIFS(DataRegularSeason20242025!$AB$3:$AB$1315,DataRegularSeason20242025!$B$3:$B$1315, "&lt;=" &amp; DV$1, DataRegularSeason20242025!$E$3:$E$1315, $A21)</f>
        <v>57</v>
      </c>
      <c r="DW21">
        <f>SUMIFS(DataRegularSeason20242025!$AA$3:$AA$1315,DataRegularSeason20242025!$B$3:$B$1315, "&lt;=" &amp; DW$1, DataRegularSeason20242025!$D$3:$D$1315, $A21)+SUMIFS(DataRegularSeason20242025!$AB$3:$AB$1315,DataRegularSeason20242025!$B$3:$B$1315, "&lt;=" &amp; DW$1, DataRegularSeason20242025!$E$3:$E$1315, $A21)</f>
        <v>57</v>
      </c>
      <c r="DX21">
        <f>SUMIFS(DataRegularSeason20242025!$AA$3:$AA$1315,DataRegularSeason20242025!$B$3:$B$1315, "&lt;=" &amp; DX$1, DataRegularSeason20242025!$D$3:$D$1315, $A21)+SUMIFS(DataRegularSeason20242025!$AB$3:$AB$1315,DataRegularSeason20242025!$B$3:$B$1315, "&lt;=" &amp; DX$1, DataRegularSeason20242025!$E$3:$E$1315, $A21)</f>
        <v>57</v>
      </c>
      <c r="DY21">
        <f>SUMIFS(DataRegularSeason20242025!$AA$3:$AA$1315,DataRegularSeason20242025!$B$3:$B$1315, "&lt;=" &amp; DY$1, DataRegularSeason20242025!$D$3:$D$1315, $A21)+SUMIFS(DataRegularSeason20242025!$AB$3:$AB$1315,DataRegularSeason20242025!$B$3:$B$1315, "&lt;=" &amp; DY$1, DataRegularSeason20242025!$E$3:$E$1315, $A21)</f>
        <v>57</v>
      </c>
      <c r="DZ21">
        <f>SUMIFS(DataRegularSeason20242025!$AA$3:$AA$1315,DataRegularSeason20242025!$B$3:$B$1315, "&lt;=" &amp; DZ$1, DataRegularSeason20242025!$D$3:$D$1315, $A21)+SUMIFS(DataRegularSeason20242025!$AB$3:$AB$1315,DataRegularSeason20242025!$B$3:$B$1315, "&lt;=" &amp; DZ$1, DataRegularSeason20242025!$E$3:$E$1315, $A21)</f>
        <v>57</v>
      </c>
      <c r="EA21">
        <f>SUMIFS(DataRegularSeason20242025!$AA$3:$AA$1315,DataRegularSeason20242025!$B$3:$B$1315, "&lt;=" &amp; EA$1, DataRegularSeason20242025!$D$3:$D$1315, $A21)+SUMIFS(DataRegularSeason20242025!$AB$3:$AB$1315,DataRegularSeason20242025!$B$3:$B$1315, "&lt;=" &amp; EA$1, DataRegularSeason20242025!$E$3:$E$1315, $A21)</f>
        <v>57</v>
      </c>
      <c r="EB21">
        <f>SUMIFS(DataRegularSeason20242025!$AA$3:$AA$1315,DataRegularSeason20242025!$B$3:$B$1315, "&lt;=" &amp; EB$1, DataRegularSeason20242025!$D$3:$D$1315, $A21)+SUMIFS(DataRegularSeason20242025!$AB$3:$AB$1315,DataRegularSeason20242025!$B$3:$B$1315, "&lt;=" &amp; EB$1, DataRegularSeason20242025!$E$3:$E$1315, $A21)</f>
        <v>57</v>
      </c>
      <c r="EC21">
        <f>SUMIFS(DataRegularSeason20242025!$AA$3:$AA$1315,DataRegularSeason20242025!$B$3:$B$1315, "&lt;=" &amp; EC$1, DataRegularSeason20242025!$D$3:$D$1315, $A21)+SUMIFS(DataRegularSeason20242025!$AB$3:$AB$1315,DataRegularSeason20242025!$B$3:$B$1315, "&lt;=" &amp; EC$1, DataRegularSeason20242025!$E$3:$E$1315, $A21)</f>
        <v>57</v>
      </c>
      <c r="ED21">
        <f>SUMIFS(DataRegularSeason20242025!$AA$3:$AA$1315,DataRegularSeason20242025!$B$3:$B$1315, "&lt;=" &amp; ED$1, DataRegularSeason20242025!$D$3:$D$1315, $A21)+SUMIFS(DataRegularSeason20242025!$AB$3:$AB$1315,DataRegularSeason20242025!$B$3:$B$1315, "&lt;=" &amp; ED$1, DataRegularSeason20242025!$E$3:$E$1315, $A21)</f>
        <v>57</v>
      </c>
      <c r="EE21">
        <f>SUMIFS(DataRegularSeason20242025!$AA$3:$AA$1315,DataRegularSeason20242025!$B$3:$B$1315, "&lt;=" &amp; EE$1, DataRegularSeason20242025!$D$3:$D$1315, $A21)+SUMIFS(DataRegularSeason20242025!$AB$3:$AB$1315,DataRegularSeason20242025!$B$3:$B$1315, "&lt;=" &amp; EE$1, DataRegularSeason20242025!$E$3:$E$1315, $A21)</f>
        <v>57</v>
      </c>
      <c r="EF21">
        <f>SUMIFS(DataRegularSeason20242025!$AA$3:$AA$1315,DataRegularSeason20242025!$B$3:$B$1315, "&lt;=" &amp; EF$1, DataRegularSeason20242025!$D$3:$D$1315, $A21)+SUMIFS(DataRegularSeason20242025!$AB$3:$AB$1315,DataRegularSeason20242025!$B$3:$B$1315, "&lt;=" &amp; EF$1, DataRegularSeason20242025!$E$3:$E$1315, $A21)</f>
        <v>57</v>
      </c>
      <c r="EG21">
        <f>SUMIFS(DataRegularSeason20242025!$AA$3:$AA$1315,DataRegularSeason20242025!$B$3:$B$1315, "&lt;=" &amp; EG$1, DataRegularSeason20242025!$D$3:$D$1315, $A21)+SUMIFS(DataRegularSeason20242025!$AB$3:$AB$1315,DataRegularSeason20242025!$B$3:$B$1315, "&lt;=" &amp; EG$1, DataRegularSeason20242025!$E$3:$E$1315, $A21)</f>
        <v>57</v>
      </c>
      <c r="EH21">
        <f>SUMIFS(DataRegularSeason20242025!$AA$3:$AA$1315,DataRegularSeason20242025!$B$3:$B$1315, "&lt;=" &amp; EH$1, DataRegularSeason20242025!$D$3:$D$1315, $A21)+SUMIFS(DataRegularSeason20242025!$AB$3:$AB$1315,DataRegularSeason20242025!$B$3:$B$1315, "&lt;=" &amp; EH$1, DataRegularSeason20242025!$E$3:$E$1315, $A21)</f>
        <v>57</v>
      </c>
      <c r="EI21">
        <f>SUMIFS(DataRegularSeason20242025!$AA$3:$AA$1315,DataRegularSeason20242025!$B$3:$B$1315, "&lt;=" &amp; EI$1, DataRegularSeason20242025!$D$3:$D$1315, $A21)+SUMIFS(DataRegularSeason20242025!$AB$3:$AB$1315,DataRegularSeason20242025!$B$3:$B$1315, "&lt;=" &amp; EI$1, DataRegularSeason20242025!$E$3:$E$1315, $A21)</f>
        <v>57</v>
      </c>
      <c r="EJ21">
        <f>SUMIFS(DataRegularSeason20242025!$AA$3:$AA$1315,DataRegularSeason20242025!$B$3:$B$1315, "&lt;=" &amp; EJ$1, DataRegularSeason20242025!$D$3:$D$1315, $A21)+SUMIFS(DataRegularSeason20242025!$AB$3:$AB$1315,DataRegularSeason20242025!$B$3:$B$1315, "&lt;=" &amp; EJ$1, DataRegularSeason20242025!$E$3:$E$1315, $A21)</f>
        <v>57</v>
      </c>
      <c r="EK21">
        <f>SUMIFS(DataRegularSeason20242025!$AA$3:$AA$1315,DataRegularSeason20242025!$B$3:$B$1315, "&lt;=" &amp; EK$1, DataRegularSeason20242025!$D$3:$D$1315, $A21)+SUMIFS(DataRegularSeason20242025!$AB$3:$AB$1315,DataRegularSeason20242025!$B$3:$B$1315, "&lt;=" &amp; EK$1, DataRegularSeason20242025!$E$3:$E$1315, $A21)</f>
        <v>57</v>
      </c>
      <c r="EL21">
        <f>SUMIFS(DataRegularSeason20242025!$AA$3:$AA$1315,DataRegularSeason20242025!$B$3:$B$1315, "&lt;=" &amp; EL$1, DataRegularSeason20242025!$D$3:$D$1315, $A21)+SUMIFS(DataRegularSeason20242025!$AB$3:$AB$1315,DataRegularSeason20242025!$B$3:$B$1315, "&lt;=" &amp; EL$1, DataRegularSeason20242025!$E$3:$E$1315, $A21)</f>
        <v>57</v>
      </c>
      <c r="EM21">
        <f>SUMIFS(DataRegularSeason20242025!$AA$3:$AA$1315,DataRegularSeason20242025!$B$3:$B$1315, "&lt;=" &amp; EM$1, DataRegularSeason20242025!$D$3:$D$1315, $A21)+SUMIFS(DataRegularSeason20242025!$AB$3:$AB$1315,DataRegularSeason20242025!$B$3:$B$1315, "&lt;=" &amp; EM$1, DataRegularSeason20242025!$E$3:$E$1315, $A21)</f>
        <v>57</v>
      </c>
      <c r="EN21">
        <f>SUMIFS(DataRegularSeason20242025!$AA$3:$AA$1315,DataRegularSeason20242025!$B$3:$B$1315, "&lt;=" &amp; EN$1, DataRegularSeason20242025!$D$3:$D$1315, $A21)+SUMIFS(DataRegularSeason20242025!$AB$3:$AB$1315,DataRegularSeason20242025!$B$3:$B$1315, "&lt;=" &amp; EN$1, DataRegularSeason20242025!$E$3:$E$1315, $A21)</f>
        <v>57</v>
      </c>
      <c r="EO21">
        <f>SUMIFS(DataRegularSeason20242025!$AA$3:$AA$1315,DataRegularSeason20242025!$B$3:$B$1315, "&lt;=" &amp; EO$1, DataRegularSeason20242025!$D$3:$D$1315, $A21)+SUMIFS(DataRegularSeason20242025!$AB$3:$AB$1315,DataRegularSeason20242025!$B$3:$B$1315, "&lt;=" &amp; EO$1, DataRegularSeason20242025!$E$3:$E$1315, $A21)</f>
        <v>57</v>
      </c>
      <c r="EP21">
        <f>SUMIFS(DataRegularSeason20242025!$AA$3:$AA$1315,DataRegularSeason20242025!$B$3:$B$1315, "&lt;=" &amp; EP$1, DataRegularSeason20242025!$D$3:$D$1315, $A21)+SUMIFS(DataRegularSeason20242025!$AB$3:$AB$1315,DataRegularSeason20242025!$B$3:$B$1315, "&lt;=" &amp; EP$1, DataRegularSeason20242025!$E$3:$E$1315, $A21)</f>
        <v>57</v>
      </c>
      <c r="EQ21">
        <f>SUMIFS(DataRegularSeason20242025!$AA$3:$AA$1315,DataRegularSeason20242025!$B$3:$B$1315, "&lt;=" &amp; EQ$1, DataRegularSeason20242025!$D$3:$D$1315, $A21)+SUMIFS(DataRegularSeason20242025!$AB$3:$AB$1315,DataRegularSeason20242025!$B$3:$B$1315, "&lt;=" &amp; EQ$1, DataRegularSeason20242025!$E$3:$E$1315, $A21)</f>
        <v>57</v>
      </c>
      <c r="ER21">
        <f>SUMIFS(DataRegularSeason20242025!$AA$3:$AA$1315,DataRegularSeason20242025!$B$3:$B$1315, "&lt;=" &amp; ER$1, DataRegularSeason20242025!$D$3:$D$1315, $A21)+SUMIFS(DataRegularSeason20242025!$AB$3:$AB$1315,DataRegularSeason20242025!$B$3:$B$1315, "&lt;=" &amp; ER$1, DataRegularSeason20242025!$E$3:$E$1315, $A21)</f>
        <v>57</v>
      </c>
      <c r="ES21">
        <f>SUMIFS(DataRegularSeason20242025!$AA$3:$AA$1315,DataRegularSeason20242025!$B$3:$B$1315, "&lt;=" &amp; ES$1, DataRegularSeason20242025!$D$3:$D$1315, $A21)+SUMIFS(DataRegularSeason20242025!$AB$3:$AB$1315,DataRegularSeason20242025!$B$3:$B$1315, "&lt;=" &amp; ES$1, DataRegularSeason20242025!$E$3:$E$1315, $A21)</f>
        <v>57</v>
      </c>
      <c r="ET21">
        <f>SUMIFS(DataRegularSeason20242025!$AA$3:$AA$1315,DataRegularSeason20242025!$B$3:$B$1315, "&lt;=" &amp; ET$1, DataRegularSeason20242025!$D$3:$D$1315, $A21)+SUMIFS(DataRegularSeason20242025!$AB$3:$AB$1315,DataRegularSeason20242025!$B$3:$B$1315, "&lt;=" &amp; ET$1, DataRegularSeason20242025!$E$3:$E$1315, $A21)</f>
        <v>57</v>
      </c>
      <c r="EU21">
        <f>SUMIFS(DataRegularSeason20242025!$AA$3:$AA$1315,DataRegularSeason20242025!$B$3:$B$1315, "&lt;=" &amp; EU$1, DataRegularSeason20242025!$D$3:$D$1315, $A21)+SUMIFS(DataRegularSeason20242025!$AB$3:$AB$1315,DataRegularSeason20242025!$B$3:$B$1315, "&lt;=" &amp; EU$1, DataRegularSeason20242025!$E$3:$E$1315, $A21)</f>
        <v>57</v>
      </c>
      <c r="EV21">
        <f>SUMIFS(DataRegularSeason20242025!$AA$3:$AA$1315,DataRegularSeason20242025!$B$3:$B$1315, "&lt;=" &amp; EV$1, DataRegularSeason20242025!$D$3:$D$1315, $A21)+SUMIFS(DataRegularSeason20242025!$AB$3:$AB$1315,DataRegularSeason20242025!$B$3:$B$1315, "&lt;=" &amp; EV$1, DataRegularSeason20242025!$E$3:$E$1315, $A21)</f>
        <v>57</v>
      </c>
      <c r="EW21">
        <f>SUMIFS(DataRegularSeason20242025!$AA$3:$AA$1315,DataRegularSeason20242025!$B$3:$B$1315, "&lt;=" &amp; EW$1, DataRegularSeason20242025!$D$3:$D$1315, $A21)+SUMIFS(DataRegularSeason20242025!$AB$3:$AB$1315,DataRegularSeason20242025!$B$3:$B$1315, "&lt;=" &amp; EW$1, DataRegularSeason20242025!$E$3:$E$1315, $A21)</f>
        <v>57</v>
      </c>
      <c r="EX21">
        <f>SUMIFS(DataRegularSeason20242025!$AA$3:$AA$1315,DataRegularSeason20242025!$B$3:$B$1315, "&lt;=" &amp; EX$1, DataRegularSeason20242025!$D$3:$D$1315, $A21)+SUMIFS(DataRegularSeason20242025!$AB$3:$AB$1315,DataRegularSeason20242025!$B$3:$B$1315, "&lt;=" &amp; EX$1, DataRegularSeason20242025!$E$3:$E$1315, $A21)</f>
        <v>57</v>
      </c>
      <c r="EY21">
        <f>SUMIFS(DataRegularSeason20242025!$AA$3:$AA$1315,DataRegularSeason20242025!$B$3:$B$1315, "&lt;=" &amp; EY$1, DataRegularSeason20242025!$D$3:$D$1315, $A21)+SUMIFS(DataRegularSeason20242025!$AB$3:$AB$1315,DataRegularSeason20242025!$B$3:$B$1315, "&lt;=" &amp; EY$1, DataRegularSeason20242025!$E$3:$E$1315, $A21)</f>
        <v>57</v>
      </c>
      <c r="EZ21">
        <f>SUMIFS(DataRegularSeason20242025!$AA$3:$AA$1315,DataRegularSeason20242025!$B$3:$B$1315, "&lt;=" &amp; EZ$1, DataRegularSeason20242025!$D$3:$D$1315, $A21)+SUMIFS(DataRegularSeason20242025!$AB$3:$AB$1315,DataRegularSeason20242025!$B$3:$B$1315, "&lt;=" &amp; EZ$1, DataRegularSeason20242025!$E$3:$E$1315, $A21)</f>
        <v>57</v>
      </c>
      <c r="FA21">
        <f>SUMIFS(DataRegularSeason20242025!$AA$3:$AA$1315,DataRegularSeason20242025!$B$3:$B$1315, "&lt;=" &amp; FA$1, DataRegularSeason20242025!$D$3:$D$1315, $A21)+SUMIFS(DataRegularSeason20242025!$AB$3:$AB$1315,DataRegularSeason20242025!$B$3:$B$1315, "&lt;=" &amp; FA$1, DataRegularSeason20242025!$E$3:$E$1315, $A21)</f>
        <v>57</v>
      </c>
      <c r="FB21">
        <f>SUMIFS(DataRegularSeason20242025!$AA$3:$AA$1315,DataRegularSeason20242025!$B$3:$B$1315, "&lt;=" &amp; FB$1, DataRegularSeason20242025!$D$3:$D$1315, $A21)+SUMIFS(DataRegularSeason20242025!$AB$3:$AB$1315,DataRegularSeason20242025!$B$3:$B$1315, "&lt;=" &amp; FB$1, DataRegularSeason20242025!$E$3:$E$1315, $A21)</f>
        <v>57</v>
      </c>
      <c r="FC21">
        <f>SUMIFS(DataRegularSeason20242025!$AA$3:$AA$1315,DataRegularSeason20242025!$B$3:$B$1315, "&lt;=" &amp; FC$1, DataRegularSeason20242025!$D$3:$D$1315, $A21)+SUMIFS(DataRegularSeason20242025!$AB$3:$AB$1315,DataRegularSeason20242025!$B$3:$B$1315, "&lt;=" &amp; FC$1, DataRegularSeason20242025!$E$3:$E$1315, $A21)</f>
        <v>57</v>
      </c>
      <c r="FD21">
        <f>SUMIFS(DataRegularSeason20242025!$AA$3:$AA$1315,DataRegularSeason20242025!$B$3:$B$1315, "&lt;=" &amp; FD$1, DataRegularSeason20242025!$D$3:$D$1315, $A21)+SUMIFS(DataRegularSeason20242025!$AB$3:$AB$1315,DataRegularSeason20242025!$B$3:$B$1315, "&lt;=" &amp; FD$1, DataRegularSeason20242025!$E$3:$E$1315, $A21)</f>
        <v>57</v>
      </c>
      <c r="FE21">
        <f>SUMIFS(DataRegularSeason20242025!$AA$3:$AA$1315,DataRegularSeason20242025!$B$3:$B$1315, "&lt;=" &amp; FE$1, DataRegularSeason20242025!$D$3:$D$1315, $A21)+SUMIFS(DataRegularSeason20242025!$AB$3:$AB$1315,DataRegularSeason20242025!$B$3:$B$1315, "&lt;=" &amp; FE$1, DataRegularSeason20242025!$E$3:$E$1315, $A21)</f>
        <v>57</v>
      </c>
      <c r="FF21">
        <f>SUMIFS(DataRegularSeason20242025!$AA$3:$AA$1315,DataRegularSeason20242025!$B$3:$B$1315, "&lt;=" &amp; FF$1, DataRegularSeason20242025!$D$3:$D$1315, $A21)+SUMIFS(DataRegularSeason20242025!$AB$3:$AB$1315,DataRegularSeason20242025!$B$3:$B$1315, "&lt;=" &amp; FF$1, DataRegularSeason20242025!$E$3:$E$1315, $A21)</f>
        <v>57</v>
      </c>
      <c r="FG21">
        <f>SUMIFS(DataRegularSeason20242025!$AA$3:$AA$1315,DataRegularSeason20242025!$B$3:$B$1315, "&lt;=" &amp; FG$1, DataRegularSeason20242025!$D$3:$D$1315, $A21)+SUMIFS(DataRegularSeason20242025!$AB$3:$AB$1315,DataRegularSeason20242025!$B$3:$B$1315, "&lt;=" &amp; FG$1, DataRegularSeason20242025!$E$3:$E$1315, $A21)</f>
        <v>57</v>
      </c>
      <c r="FH21">
        <f>SUMIFS(DataRegularSeason20242025!$AA$3:$AA$1315,DataRegularSeason20242025!$B$3:$B$1315, "&lt;=" &amp; FH$1, DataRegularSeason20242025!$D$3:$D$1315, $A21)+SUMIFS(DataRegularSeason20242025!$AB$3:$AB$1315,DataRegularSeason20242025!$B$3:$B$1315, "&lt;=" &amp; FH$1, DataRegularSeason20242025!$E$3:$E$1315, $A21)</f>
        <v>57</v>
      </c>
      <c r="FI21">
        <f>SUMIFS(DataRegularSeason20242025!$AA$3:$AA$1315,DataRegularSeason20242025!$B$3:$B$1315, "&lt;=" &amp; FI$1, DataRegularSeason20242025!$D$3:$D$1315, $A21)+SUMIFS(DataRegularSeason20242025!$AB$3:$AB$1315,DataRegularSeason20242025!$B$3:$B$1315, "&lt;=" &amp; FI$1, DataRegularSeason20242025!$E$3:$E$1315, $A21)</f>
        <v>57</v>
      </c>
      <c r="FJ21">
        <f>SUMIFS(DataRegularSeason20242025!$AA$3:$AA$1315,DataRegularSeason20242025!$B$3:$B$1315, "&lt;=" &amp; FJ$1, DataRegularSeason20242025!$D$3:$D$1315, $A21)+SUMIFS(DataRegularSeason20242025!$AB$3:$AB$1315,DataRegularSeason20242025!$B$3:$B$1315, "&lt;=" &amp; FJ$1, DataRegularSeason20242025!$E$3:$E$1315, $A21)</f>
        <v>57</v>
      </c>
      <c r="FK21">
        <f>SUMIFS(DataRegularSeason20242025!$AA$3:$AA$1315,DataRegularSeason20242025!$B$3:$B$1315, "&lt;=" &amp; FK$1, DataRegularSeason20242025!$D$3:$D$1315, $A21)+SUMIFS(DataRegularSeason20242025!$AB$3:$AB$1315,DataRegularSeason20242025!$B$3:$B$1315, "&lt;=" &amp; FK$1, DataRegularSeason20242025!$E$3:$E$1315, $A21)</f>
        <v>57</v>
      </c>
      <c r="FL21">
        <f>SUMIFS(DataRegularSeason20242025!$AA$3:$AA$1315,DataRegularSeason20242025!$B$3:$B$1315, "&lt;=" &amp; FL$1, DataRegularSeason20242025!$D$3:$D$1315, $A21)+SUMIFS(DataRegularSeason20242025!$AB$3:$AB$1315,DataRegularSeason20242025!$B$3:$B$1315, "&lt;=" &amp; FL$1, DataRegularSeason20242025!$E$3:$E$1315, $A21)</f>
        <v>57</v>
      </c>
      <c r="FM21">
        <f>SUMIFS(DataRegularSeason20242025!$AA$3:$AA$1315,DataRegularSeason20242025!$B$3:$B$1315, "&lt;=" &amp; FM$1, DataRegularSeason20242025!$D$3:$D$1315, $A21)+SUMIFS(DataRegularSeason20242025!$AB$3:$AB$1315,DataRegularSeason20242025!$B$3:$B$1315, "&lt;=" &amp; FM$1, DataRegularSeason20242025!$E$3:$E$1315, $A21)</f>
        <v>57</v>
      </c>
      <c r="FN21">
        <f>SUMIFS(DataRegularSeason20242025!$AA$3:$AA$1315,DataRegularSeason20242025!$B$3:$B$1315, "&lt;=" &amp; FN$1, DataRegularSeason20242025!$D$3:$D$1315, $A21)+SUMIFS(DataRegularSeason20242025!$AB$3:$AB$1315,DataRegularSeason20242025!$B$3:$B$1315, "&lt;=" &amp; FN$1, DataRegularSeason20242025!$E$3:$E$1315, $A21)</f>
        <v>57</v>
      </c>
      <c r="FO21">
        <f>SUMIFS(DataRegularSeason20242025!$AA$3:$AA$1315,DataRegularSeason20242025!$B$3:$B$1315, "&lt;=" &amp; FO$1, DataRegularSeason20242025!$D$3:$D$1315, $A21)+SUMIFS(DataRegularSeason20242025!$AB$3:$AB$1315,DataRegularSeason20242025!$B$3:$B$1315, "&lt;=" &amp; FO$1, DataRegularSeason20242025!$E$3:$E$1315, $A21)</f>
        <v>57</v>
      </c>
      <c r="FP21">
        <f>SUMIFS(DataRegularSeason20242025!$AA$3:$AA$1315,DataRegularSeason20242025!$B$3:$B$1315, "&lt;=" &amp; FP$1, DataRegularSeason20242025!$D$3:$D$1315, $A21)+SUMIFS(DataRegularSeason20242025!$AB$3:$AB$1315,DataRegularSeason20242025!$B$3:$B$1315, "&lt;=" &amp; FP$1, DataRegularSeason20242025!$E$3:$E$1315, $A21)</f>
        <v>57</v>
      </c>
      <c r="FQ21">
        <f>SUMIFS(DataRegularSeason20242025!$AA$3:$AA$1315,DataRegularSeason20242025!$B$3:$B$1315, "&lt;=" &amp; FQ$1, DataRegularSeason20242025!$D$3:$D$1315, $A21)+SUMIFS(DataRegularSeason20242025!$AB$3:$AB$1315,DataRegularSeason20242025!$B$3:$B$1315, "&lt;=" &amp; FQ$1, DataRegularSeason20242025!$E$3:$E$1315, $A21)</f>
        <v>57</v>
      </c>
      <c r="FR21">
        <f>SUMIFS(DataRegularSeason20242025!$AA$3:$AA$1315,DataRegularSeason20242025!$B$3:$B$1315, "&lt;=" &amp; FR$1, DataRegularSeason20242025!$D$3:$D$1315, $A21)+SUMIFS(DataRegularSeason20242025!$AB$3:$AB$1315,DataRegularSeason20242025!$B$3:$B$1315, "&lt;=" &amp; FR$1, DataRegularSeason20242025!$E$3:$E$1315, $A21)</f>
        <v>57</v>
      </c>
      <c r="FS21">
        <f>SUMIFS(DataRegularSeason20242025!$AA$3:$AA$1315,DataRegularSeason20242025!$B$3:$B$1315, "&lt;=" &amp; FS$1, DataRegularSeason20242025!$D$3:$D$1315, $A21)+SUMIFS(DataRegularSeason20242025!$AB$3:$AB$1315,DataRegularSeason20242025!$B$3:$B$1315, "&lt;=" &amp; FS$1, DataRegularSeason20242025!$E$3:$E$1315, $A21)</f>
        <v>57</v>
      </c>
      <c r="FT21">
        <f>SUMIFS(DataRegularSeason20242025!$AA$3:$AA$1315,DataRegularSeason20242025!$B$3:$B$1315, "&lt;=" &amp; FT$1, DataRegularSeason20242025!$D$3:$D$1315, $A21)+SUMIFS(DataRegularSeason20242025!$AB$3:$AB$1315,DataRegularSeason20242025!$B$3:$B$1315, "&lt;=" &amp; FT$1, DataRegularSeason20242025!$E$3:$E$1315, $A21)</f>
        <v>57</v>
      </c>
      <c r="FU21">
        <f>SUMIFS(DataRegularSeason20242025!$AA$3:$AA$1315,DataRegularSeason20242025!$B$3:$B$1315, "&lt;=" &amp; FU$1, DataRegularSeason20242025!$D$3:$D$1315, $A21)+SUMIFS(DataRegularSeason20242025!$AB$3:$AB$1315,DataRegularSeason20242025!$B$3:$B$1315, "&lt;=" &amp; FU$1, DataRegularSeason20242025!$E$3:$E$1315, $A21)</f>
        <v>57</v>
      </c>
      <c r="FV21">
        <f>SUMIFS(DataRegularSeason20242025!$AA$3:$AA$1315,DataRegularSeason20242025!$B$3:$B$1315, "&lt;=" &amp; FV$1, DataRegularSeason20242025!$D$3:$D$1315, $A21)+SUMIFS(DataRegularSeason20242025!$AB$3:$AB$1315,DataRegularSeason20242025!$B$3:$B$1315, "&lt;=" &amp; FV$1, DataRegularSeason20242025!$E$3:$E$1315, $A21)</f>
        <v>57</v>
      </c>
      <c r="FW21">
        <f>SUMIFS(DataRegularSeason20242025!$AA$3:$AA$1315,DataRegularSeason20242025!$B$3:$B$1315, "&lt;=" &amp; FW$1, DataRegularSeason20242025!$D$3:$D$1315, $A21)+SUMIFS(DataRegularSeason20242025!$AB$3:$AB$1315,DataRegularSeason20242025!$B$3:$B$1315, "&lt;=" &amp; FW$1, DataRegularSeason20242025!$E$3:$E$1315, $A21)</f>
        <v>57</v>
      </c>
      <c r="FX21">
        <f>SUMIFS(DataRegularSeason20242025!$AA$3:$AA$1315,DataRegularSeason20242025!$B$3:$B$1315, "&lt;=" &amp; FX$1, DataRegularSeason20242025!$D$3:$D$1315, $A21)+SUMIFS(DataRegularSeason20242025!$AB$3:$AB$1315,DataRegularSeason20242025!$B$3:$B$1315, "&lt;=" &amp; FX$1, DataRegularSeason20242025!$E$3:$E$1315, $A21)</f>
        <v>57</v>
      </c>
      <c r="FY21">
        <f>SUMIFS(DataRegularSeason20242025!$AA$3:$AA$1315,DataRegularSeason20242025!$B$3:$B$1315, "&lt;=" &amp; FY$1, DataRegularSeason20242025!$D$3:$D$1315, $A21)+SUMIFS(DataRegularSeason20242025!$AB$3:$AB$1315,DataRegularSeason20242025!$B$3:$B$1315, "&lt;=" &amp; FY$1, DataRegularSeason20242025!$E$3:$E$1315, $A21)</f>
        <v>57</v>
      </c>
      <c r="FZ21">
        <f>SUMIFS(DataRegularSeason20242025!$AA$3:$AA$1315,DataRegularSeason20242025!$B$3:$B$1315, "&lt;=" &amp; FZ$1, DataRegularSeason20242025!$D$3:$D$1315, $A21)+SUMIFS(DataRegularSeason20242025!$AB$3:$AB$1315,DataRegularSeason20242025!$B$3:$B$1315, "&lt;=" &amp; FZ$1, DataRegularSeason20242025!$E$3:$E$1315, $A21)</f>
        <v>57</v>
      </c>
      <c r="GA21">
        <f>SUMIFS(DataRegularSeason20242025!$AA$3:$AA$1315,DataRegularSeason20242025!$B$3:$B$1315, "&lt;=" &amp; GA$1, DataRegularSeason20242025!$D$3:$D$1315, $A21)+SUMIFS(DataRegularSeason20242025!$AB$3:$AB$1315,DataRegularSeason20242025!$B$3:$B$1315, "&lt;=" &amp; GA$1, DataRegularSeason20242025!$E$3:$E$1315, $A21)</f>
        <v>57</v>
      </c>
      <c r="GB21">
        <f>SUMIFS(DataRegularSeason20242025!$AA$3:$AA$1315,DataRegularSeason20242025!$B$3:$B$1315, "&lt;=" &amp; GB$1, DataRegularSeason20242025!$D$3:$D$1315, $A21)+SUMIFS(DataRegularSeason20242025!$AB$3:$AB$1315,DataRegularSeason20242025!$B$3:$B$1315, "&lt;=" &amp; GB$1, DataRegularSeason20242025!$E$3:$E$1315, $A21)</f>
        <v>57</v>
      </c>
      <c r="GC21">
        <f>SUMIFS(DataRegularSeason20242025!$AA$3:$AA$1315,DataRegularSeason20242025!$B$3:$B$1315, "&lt;=" &amp; GC$1, DataRegularSeason20242025!$D$3:$D$1315, $A21)+SUMIFS(DataRegularSeason20242025!$AB$3:$AB$1315,DataRegularSeason20242025!$B$3:$B$1315, "&lt;=" &amp; GC$1, DataRegularSeason20242025!$E$3:$E$1315, $A21)</f>
        <v>57</v>
      </c>
      <c r="GD21">
        <f>SUMIFS(DataRegularSeason20242025!$AA$3:$AA$1315,DataRegularSeason20242025!$B$3:$B$1315, "&lt;=" &amp; GD$1, DataRegularSeason20242025!$D$3:$D$1315, $A21)+SUMIFS(DataRegularSeason20242025!$AB$3:$AB$1315,DataRegularSeason20242025!$B$3:$B$1315, "&lt;=" &amp; GD$1, DataRegularSeason20242025!$E$3:$E$1315, $A21)</f>
        <v>57</v>
      </c>
      <c r="GE21">
        <f>SUMIFS(DataRegularSeason20242025!$AA$3:$AA$1315,DataRegularSeason20242025!$B$3:$B$1315, "&lt;=" &amp; GE$1, DataRegularSeason20242025!$D$3:$D$1315, $A21)+SUMIFS(DataRegularSeason20242025!$AB$3:$AB$1315,DataRegularSeason20242025!$B$3:$B$1315, "&lt;=" &amp; GE$1, DataRegularSeason20242025!$E$3:$E$1315, $A21)</f>
        <v>57</v>
      </c>
      <c r="GF21">
        <f>SUMIFS(DataRegularSeason20242025!$AA$3:$AA$1315,DataRegularSeason20242025!$B$3:$B$1315, "&lt;=" &amp; GF$1, DataRegularSeason20242025!$D$3:$D$1315, $A21)+SUMIFS(DataRegularSeason20242025!$AB$3:$AB$1315,DataRegularSeason20242025!$B$3:$B$1315, "&lt;=" &amp; GF$1, DataRegularSeason20242025!$E$3:$E$1315, $A21)</f>
        <v>57</v>
      </c>
      <c r="GG21">
        <f>SUMIFS(DataRegularSeason20242025!$AA$3:$AA$1315,DataRegularSeason20242025!$B$3:$B$1315, "&lt;=" &amp; GG$1, DataRegularSeason20242025!$D$3:$D$1315, $A21)+SUMIFS(DataRegularSeason20242025!$AB$3:$AB$1315,DataRegularSeason20242025!$B$3:$B$1315, "&lt;=" &amp; GG$1, DataRegularSeason20242025!$E$3:$E$1315, $A21)</f>
        <v>57</v>
      </c>
      <c r="GH21">
        <f>SUMIFS(DataRegularSeason20242025!$AA$3:$AA$1315,DataRegularSeason20242025!$B$3:$B$1315, "&lt;=" &amp; GH$1, DataRegularSeason20242025!$D$3:$D$1315, $A21)+SUMIFS(DataRegularSeason20242025!$AB$3:$AB$1315,DataRegularSeason20242025!$B$3:$B$1315, "&lt;=" &amp; GH$1, DataRegularSeason20242025!$E$3:$E$1315, $A21)</f>
        <v>57</v>
      </c>
      <c r="GI21">
        <f>SUMIFS(DataRegularSeason20242025!$AA$3:$AA$1315,DataRegularSeason20242025!$B$3:$B$1315, "&lt;=" &amp; GI$1, DataRegularSeason20242025!$D$3:$D$1315, $A21)+SUMIFS(DataRegularSeason20242025!$AB$3:$AB$1315,DataRegularSeason20242025!$B$3:$B$1315, "&lt;=" &amp; GI$1, DataRegularSeason20242025!$E$3:$E$1315, $A21)</f>
        <v>57</v>
      </c>
      <c r="GJ21">
        <f>SUMIFS(DataRegularSeason20242025!$AA$3:$AA$1315,DataRegularSeason20242025!$B$3:$B$1315, "&lt;=" &amp; GJ$1, DataRegularSeason20242025!$D$3:$D$1315, $A21)+SUMIFS(DataRegularSeason20242025!$AB$3:$AB$1315,DataRegularSeason20242025!$B$3:$B$1315, "&lt;=" &amp; GJ$1, DataRegularSeason20242025!$E$3:$E$1315, $A21)</f>
        <v>57</v>
      </c>
      <c r="GK21">
        <f>SUMIFS(DataRegularSeason20242025!$AA$3:$AA$1315,DataRegularSeason20242025!$B$3:$B$1315, "&lt;=" &amp; GK$1, DataRegularSeason20242025!$D$3:$D$1315, $A21)+SUMIFS(DataRegularSeason20242025!$AB$3:$AB$1315,DataRegularSeason20242025!$B$3:$B$1315, "&lt;=" &amp; GK$1, DataRegularSeason20242025!$E$3:$E$1315, $A21)</f>
        <v>57</v>
      </c>
      <c r="GL21">
        <f>SUMIFS(DataRegularSeason20242025!$AA$3:$AA$1315,DataRegularSeason20242025!$B$3:$B$1315, "&lt;=" &amp; GL$1, DataRegularSeason20242025!$D$3:$D$1315, $A21)+SUMIFS(DataRegularSeason20242025!$AB$3:$AB$1315,DataRegularSeason20242025!$B$3:$B$1315, "&lt;=" &amp; GL$1, DataRegularSeason20242025!$E$3:$E$1315, $A21)</f>
        <v>57</v>
      </c>
      <c r="GM21">
        <f>SUMIFS(DataRegularSeason20242025!$AA$3:$AA$1315,DataRegularSeason20242025!$B$3:$B$1315, "&lt;=" &amp; GM$1, DataRegularSeason20242025!$D$3:$D$1315, $A21)+SUMIFS(DataRegularSeason20242025!$AB$3:$AB$1315,DataRegularSeason20242025!$B$3:$B$1315, "&lt;=" &amp; GM$1, DataRegularSeason20242025!$E$3:$E$1315, $A21)</f>
        <v>57</v>
      </c>
      <c r="GN21">
        <f>SUMIFS(DataRegularSeason20242025!$AA$3:$AA$1315,DataRegularSeason20242025!$B$3:$B$1315, "&lt;=" &amp; GN$1, DataRegularSeason20242025!$D$3:$D$1315, $A21)+SUMIFS(DataRegularSeason20242025!$AB$3:$AB$1315,DataRegularSeason20242025!$B$3:$B$1315, "&lt;=" &amp; GN$1, DataRegularSeason20242025!$E$3:$E$1315, $A21)</f>
        <v>57</v>
      </c>
      <c r="GO21">
        <f>SUMIFS(DataRegularSeason20242025!$AA$3:$AA$1315,DataRegularSeason20242025!$B$3:$B$1315, "&lt;=" &amp; GO$1, DataRegularSeason20242025!$D$3:$D$1315, $A21)+SUMIFS(DataRegularSeason20242025!$AB$3:$AB$1315,DataRegularSeason20242025!$B$3:$B$1315, "&lt;=" &amp; GO$1, DataRegularSeason20242025!$E$3:$E$1315, $A21)</f>
        <v>57</v>
      </c>
      <c r="GP21">
        <f>SUMIFS(DataRegularSeason20242025!$AA$3:$AA$1315,DataRegularSeason20242025!$B$3:$B$1315, "&lt;=" &amp; GP$1, DataRegularSeason20242025!$D$3:$D$1315, $A21)+SUMIFS(DataRegularSeason20242025!$AB$3:$AB$1315,DataRegularSeason20242025!$B$3:$B$1315, "&lt;=" &amp; GP$1, DataRegularSeason20242025!$E$3:$E$1315, $A21)</f>
        <v>57</v>
      </c>
      <c r="GQ21">
        <f>SUMIFS(DataRegularSeason20242025!$AA$3:$AA$1315,DataRegularSeason20242025!$B$3:$B$1315, "&lt;=" &amp; GQ$1, DataRegularSeason20242025!$D$3:$D$1315, $A21)+SUMIFS(DataRegularSeason20242025!$AB$3:$AB$1315,DataRegularSeason20242025!$B$3:$B$1315, "&lt;=" &amp; GQ$1, DataRegularSeason20242025!$E$3:$E$1315, $A21)</f>
        <v>57</v>
      </c>
      <c r="GR21">
        <f>SUMIFS(DataRegularSeason20242025!$AA$3:$AA$1315,DataRegularSeason20242025!$B$3:$B$1315, "&lt;=" &amp; GR$1, DataRegularSeason20242025!$D$3:$D$1315, $A21)+SUMIFS(DataRegularSeason20242025!$AB$3:$AB$1315,DataRegularSeason20242025!$B$3:$B$1315, "&lt;=" &amp; GR$1, DataRegularSeason20242025!$E$3:$E$1315, $A21)</f>
        <v>57</v>
      </c>
      <c r="GS21">
        <f>SUMIFS(DataRegularSeason20242025!$AA$3:$AA$1315,DataRegularSeason20242025!$B$3:$B$1315, "&lt;=" &amp; GS$1, DataRegularSeason20242025!$D$3:$D$1315, $A21)+SUMIFS(DataRegularSeason20242025!$AB$3:$AB$1315,DataRegularSeason20242025!$B$3:$B$1315, "&lt;=" &amp; GS$1, DataRegularSeason20242025!$E$3:$E$1315, $A21)</f>
        <v>57</v>
      </c>
      <c r="GT21">
        <f>SUMIFS(DataRegularSeason20242025!$AA$3:$AA$1315,DataRegularSeason20242025!$B$3:$B$1315, "&lt;=" &amp; GT$1, DataRegularSeason20242025!$D$3:$D$1315, $A21)+SUMIFS(DataRegularSeason20242025!$AB$3:$AB$1315,DataRegularSeason20242025!$B$3:$B$1315, "&lt;=" &amp; GT$1, DataRegularSeason20242025!$E$3:$E$1315, $A21)</f>
        <v>57</v>
      </c>
      <c r="GU21">
        <f>SUMIFS(DataRegularSeason20242025!$AA$3:$AA$1315,DataRegularSeason20242025!$B$3:$B$1315, "&lt;=" &amp; GU$1, DataRegularSeason20242025!$D$3:$D$1315, $A21)+SUMIFS(DataRegularSeason20242025!$AB$3:$AB$1315,DataRegularSeason20242025!$B$3:$B$1315, "&lt;=" &amp; GU$1, DataRegularSeason20242025!$E$3:$E$1315, $A21)</f>
        <v>57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46</v>
      </c>
      <c r="DD22">
        <f>SUMIFS(DataRegularSeason20242025!$AA$3:$AA$1315,DataRegularSeason20242025!$B$3:$B$1315, "&lt;=" &amp; DD$1, DataRegularSeason20242025!$D$3:$D$1315, $A22)+SUMIFS(DataRegularSeason20242025!$AB$3:$AB$1315,DataRegularSeason20242025!$B$3:$B$1315, "&lt;=" &amp; DD$1, DataRegularSeason20242025!$E$3:$E$1315, $A22)</f>
        <v>46</v>
      </c>
      <c r="DE22">
        <f>SUMIFS(DataRegularSeason20242025!$AA$3:$AA$1315,DataRegularSeason20242025!$B$3:$B$1315, "&lt;=" &amp; DE$1, DataRegularSeason20242025!$D$3:$D$1315, $A22)+SUMIFS(DataRegularSeason20242025!$AB$3:$AB$1315,DataRegularSeason20242025!$B$3:$B$1315, "&lt;=" &amp; DE$1, DataRegularSeason20242025!$E$3:$E$1315, $A22)</f>
        <v>48</v>
      </c>
      <c r="DF22">
        <f>SUMIFS(DataRegularSeason20242025!$AA$3:$AA$1315,DataRegularSeason20242025!$B$3:$B$1315, "&lt;=" &amp; DF$1, DataRegularSeason20242025!$D$3:$D$1315, $A22)+SUMIFS(DataRegularSeason20242025!$AB$3:$AB$1315,DataRegularSeason20242025!$B$3:$B$1315, "&lt;=" &amp; DF$1, DataRegularSeason20242025!$E$3:$E$1315, $A22)</f>
        <v>48</v>
      </c>
      <c r="DG22">
        <f>SUMIFS(DataRegularSeason20242025!$AA$3:$AA$1315,DataRegularSeason20242025!$B$3:$B$1315, "&lt;=" &amp; DG$1, DataRegularSeason20242025!$D$3:$D$1315, $A22)+SUMIFS(DataRegularSeason20242025!$AB$3:$AB$1315,DataRegularSeason20242025!$B$3:$B$1315, "&lt;=" &amp; DG$1, DataRegularSeason20242025!$E$3:$E$1315, $A22)</f>
        <v>48</v>
      </c>
      <c r="DH22">
        <f>SUMIFS(DataRegularSeason20242025!$AA$3:$AA$1315,DataRegularSeason20242025!$B$3:$B$1315, "&lt;=" &amp; DH$1, DataRegularSeason20242025!$D$3:$D$1315, $A22)+SUMIFS(DataRegularSeason20242025!$AB$3:$AB$1315,DataRegularSeason20242025!$B$3:$B$1315, "&lt;=" &amp; DH$1, DataRegularSeason20242025!$E$3:$E$1315, $A22)</f>
        <v>48</v>
      </c>
      <c r="DI22">
        <f>SUMIFS(DataRegularSeason20242025!$AA$3:$AA$1315,DataRegularSeason20242025!$B$3:$B$1315, "&lt;=" &amp; DI$1, DataRegularSeason20242025!$D$3:$D$1315, $A22)+SUMIFS(DataRegularSeason20242025!$AB$3:$AB$1315,DataRegularSeason20242025!$B$3:$B$1315, "&lt;=" &amp; DI$1, DataRegularSeason20242025!$E$3:$E$1315, $A22)</f>
        <v>50</v>
      </c>
      <c r="DJ22">
        <f>SUMIFS(DataRegularSeason20242025!$AA$3:$AA$1315,DataRegularSeason20242025!$B$3:$B$1315, "&lt;=" &amp; DJ$1, DataRegularSeason20242025!$D$3:$D$1315, $A22)+SUMIFS(DataRegularSeason20242025!$AB$3:$AB$1315,DataRegularSeason20242025!$B$3:$B$1315, "&lt;=" &amp; DJ$1, DataRegularSeason20242025!$E$3:$E$1315, $A22)</f>
        <v>50</v>
      </c>
      <c r="DK22">
        <f>SUMIFS(DataRegularSeason20242025!$AA$3:$AA$1315,DataRegularSeason20242025!$B$3:$B$1315, "&lt;=" &amp; DK$1, DataRegularSeason20242025!$D$3:$D$1315, $A22)+SUMIFS(DataRegularSeason20242025!$AB$3:$AB$1315,DataRegularSeason20242025!$B$3:$B$1315, "&lt;=" &amp; DK$1, DataRegularSeason20242025!$E$3:$E$1315, $A22)</f>
        <v>50</v>
      </c>
      <c r="DL22">
        <f>SUMIFS(DataRegularSeason20242025!$AA$3:$AA$1315,DataRegularSeason20242025!$B$3:$B$1315, "&lt;=" &amp; DL$1, DataRegularSeason20242025!$D$3:$D$1315, $A22)+SUMIFS(DataRegularSeason20242025!$AB$3:$AB$1315,DataRegularSeason20242025!$B$3:$B$1315, "&lt;=" &amp; DL$1, DataRegularSeason20242025!$E$3:$E$1315, $A22)</f>
        <v>50</v>
      </c>
      <c r="DM22">
        <f>SUMIFS(DataRegularSeason20242025!$AA$3:$AA$1315,DataRegularSeason20242025!$B$3:$B$1315, "&lt;=" &amp; DM$1, DataRegularSeason20242025!$D$3:$D$1315, $A22)+SUMIFS(DataRegularSeason20242025!$AB$3:$AB$1315,DataRegularSeason20242025!$B$3:$B$1315, "&lt;=" &amp; DM$1, DataRegularSeason20242025!$E$3:$E$1315, $A22)</f>
        <v>50</v>
      </c>
      <c r="DN22">
        <f>SUMIFS(DataRegularSeason20242025!$AA$3:$AA$1315,DataRegularSeason20242025!$B$3:$B$1315, "&lt;=" &amp; DN$1, DataRegularSeason20242025!$D$3:$D$1315, $A22)+SUMIFS(DataRegularSeason20242025!$AB$3:$AB$1315,DataRegularSeason20242025!$B$3:$B$1315, "&lt;=" &amp; DN$1, DataRegularSeason20242025!$E$3:$E$1315, $A22)</f>
        <v>50</v>
      </c>
      <c r="DO22">
        <f>SUMIFS(DataRegularSeason20242025!$AA$3:$AA$1315,DataRegularSeason20242025!$B$3:$B$1315, "&lt;=" &amp; DO$1, DataRegularSeason20242025!$D$3:$D$1315, $A22)+SUMIFS(DataRegularSeason20242025!$AB$3:$AB$1315,DataRegularSeason20242025!$B$3:$B$1315, "&lt;=" &amp; DO$1, DataRegularSeason20242025!$E$3:$E$1315, $A22)</f>
        <v>50</v>
      </c>
      <c r="DP22">
        <f>SUMIFS(DataRegularSeason20242025!$AA$3:$AA$1315,DataRegularSeason20242025!$B$3:$B$1315, "&lt;=" &amp; DP$1, DataRegularSeason20242025!$D$3:$D$1315, $A22)+SUMIFS(DataRegularSeason20242025!$AB$3:$AB$1315,DataRegularSeason20242025!$B$3:$B$1315, "&lt;=" &amp; DP$1, DataRegularSeason20242025!$E$3:$E$1315, $A22)</f>
        <v>50</v>
      </c>
      <c r="DQ22">
        <f>SUMIFS(DataRegularSeason20242025!$AA$3:$AA$1315,DataRegularSeason20242025!$B$3:$B$1315, "&lt;=" &amp; DQ$1, DataRegularSeason20242025!$D$3:$D$1315, $A22)+SUMIFS(DataRegularSeason20242025!$AB$3:$AB$1315,DataRegularSeason20242025!$B$3:$B$1315, "&lt;=" &amp; DQ$1, DataRegularSeason20242025!$E$3:$E$1315, $A22)</f>
        <v>50</v>
      </c>
      <c r="DR22">
        <f>SUMIFS(DataRegularSeason20242025!$AA$3:$AA$1315,DataRegularSeason20242025!$B$3:$B$1315, "&lt;=" &amp; DR$1, DataRegularSeason20242025!$D$3:$D$1315, $A22)+SUMIFS(DataRegularSeason20242025!$AB$3:$AB$1315,DataRegularSeason20242025!$B$3:$B$1315, "&lt;=" &amp; DR$1, DataRegularSeason20242025!$E$3:$E$1315, $A22)</f>
        <v>50</v>
      </c>
      <c r="DS22">
        <f>SUMIFS(DataRegularSeason20242025!$AA$3:$AA$1315,DataRegularSeason20242025!$B$3:$B$1315, "&lt;=" &amp; DS$1, DataRegularSeason20242025!$D$3:$D$1315, $A22)+SUMIFS(DataRegularSeason20242025!$AB$3:$AB$1315,DataRegularSeason20242025!$B$3:$B$1315, "&lt;=" &amp; DS$1, DataRegularSeason20242025!$E$3:$E$1315, $A22)</f>
        <v>50</v>
      </c>
      <c r="DT22">
        <f>SUMIFS(DataRegularSeason20242025!$AA$3:$AA$1315,DataRegularSeason20242025!$B$3:$B$1315, "&lt;=" &amp; DT$1, DataRegularSeason20242025!$D$3:$D$1315, $A22)+SUMIFS(DataRegularSeason20242025!$AB$3:$AB$1315,DataRegularSeason20242025!$B$3:$B$1315, "&lt;=" &amp; DT$1, DataRegularSeason20242025!$E$3:$E$1315, $A22)</f>
        <v>50</v>
      </c>
      <c r="DU22">
        <f>SUMIFS(DataRegularSeason20242025!$AA$3:$AA$1315,DataRegularSeason20242025!$B$3:$B$1315, "&lt;=" &amp; DU$1, DataRegularSeason20242025!$D$3:$D$1315, $A22)+SUMIFS(DataRegularSeason20242025!$AB$3:$AB$1315,DataRegularSeason20242025!$B$3:$B$1315, "&lt;=" &amp; DU$1, DataRegularSeason20242025!$E$3:$E$1315, $A22)</f>
        <v>50</v>
      </c>
      <c r="DV22">
        <f>SUMIFS(DataRegularSeason20242025!$AA$3:$AA$1315,DataRegularSeason20242025!$B$3:$B$1315, "&lt;=" &amp; DV$1, DataRegularSeason20242025!$D$3:$D$1315, $A22)+SUMIFS(DataRegularSeason20242025!$AB$3:$AB$1315,DataRegularSeason20242025!$B$3:$B$1315, "&lt;=" &amp; DV$1, DataRegularSeason20242025!$E$3:$E$1315, $A22)</f>
        <v>50</v>
      </c>
      <c r="DW22">
        <f>SUMIFS(DataRegularSeason20242025!$AA$3:$AA$1315,DataRegularSeason20242025!$B$3:$B$1315, "&lt;=" &amp; DW$1, DataRegularSeason20242025!$D$3:$D$1315, $A22)+SUMIFS(DataRegularSeason20242025!$AB$3:$AB$1315,DataRegularSeason20242025!$B$3:$B$1315, "&lt;=" &amp; DW$1, DataRegularSeason20242025!$E$3:$E$1315, $A22)</f>
        <v>50</v>
      </c>
      <c r="DX22">
        <f>SUMIFS(DataRegularSeason20242025!$AA$3:$AA$1315,DataRegularSeason20242025!$B$3:$B$1315, "&lt;=" &amp; DX$1, DataRegularSeason20242025!$D$3:$D$1315, $A22)+SUMIFS(DataRegularSeason20242025!$AB$3:$AB$1315,DataRegularSeason20242025!$B$3:$B$1315, "&lt;=" &amp; DX$1, DataRegularSeason20242025!$E$3:$E$1315, $A22)</f>
        <v>50</v>
      </c>
      <c r="DY22">
        <f>SUMIFS(DataRegularSeason20242025!$AA$3:$AA$1315,DataRegularSeason20242025!$B$3:$B$1315, "&lt;=" &amp; DY$1, DataRegularSeason20242025!$D$3:$D$1315, $A22)+SUMIFS(DataRegularSeason20242025!$AB$3:$AB$1315,DataRegularSeason20242025!$B$3:$B$1315, "&lt;=" &amp; DY$1, DataRegularSeason20242025!$E$3:$E$1315, $A22)</f>
        <v>50</v>
      </c>
      <c r="DZ22">
        <f>SUMIFS(DataRegularSeason20242025!$AA$3:$AA$1315,DataRegularSeason20242025!$B$3:$B$1315, "&lt;=" &amp; DZ$1, DataRegularSeason20242025!$D$3:$D$1315, $A22)+SUMIFS(DataRegularSeason20242025!$AB$3:$AB$1315,DataRegularSeason20242025!$B$3:$B$1315, "&lt;=" &amp; DZ$1, DataRegularSeason20242025!$E$3:$E$1315, $A22)</f>
        <v>50</v>
      </c>
      <c r="EA22">
        <f>SUMIFS(DataRegularSeason20242025!$AA$3:$AA$1315,DataRegularSeason20242025!$B$3:$B$1315, "&lt;=" &amp; EA$1, DataRegularSeason20242025!$D$3:$D$1315, $A22)+SUMIFS(DataRegularSeason20242025!$AB$3:$AB$1315,DataRegularSeason20242025!$B$3:$B$1315, "&lt;=" &amp; EA$1, DataRegularSeason20242025!$E$3:$E$1315, $A22)</f>
        <v>50</v>
      </c>
      <c r="EB22">
        <f>SUMIFS(DataRegularSeason20242025!$AA$3:$AA$1315,DataRegularSeason20242025!$B$3:$B$1315, "&lt;=" &amp; EB$1, DataRegularSeason20242025!$D$3:$D$1315, $A22)+SUMIFS(DataRegularSeason20242025!$AB$3:$AB$1315,DataRegularSeason20242025!$B$3:$B$1315, "&lt;=" &amp; EB$1, DataRegularSeason20242025!$E$3:$E$1315, $A22)</f>
        <v>50</v>
      </c>
      <c r="EC22">
        <f>SUMIFS(DataRegularSeason20242025!$AA$3:$AA$1315,DataRegularSeason20242025!$B$3:$B$1315, "&lt;=" &amp; EC$1, DataRegularSeason20242025!$D$3:$D$1315, $A22)+SUMIFS(DataRegularSeason20242025!$AB$3:$AB$1315,DataRegularSeason20242025!$B$3:$B$1315, "&lt;=" &amp; EC$1, DataRegularSeason20242025!$E$3:$E$1315, $A22)</f>
        <v>50</v>
      </c>
      <c r="ED22">
        <f>SUMIFS(DataRegularSeason20242025!$AA$3:$AA$1315,DataRegularSeason20242025!$B$3:$B$1315, "&lt;=" &amp; ED$1, DataRegularSeason20242025!$D$3:$D$1315, $A22)+SUMIFS(DataRegularSeason20242025!$AB$3:$AB$1315,DataRegularSeason20242025!$B$3:$B$1315, "&lt;=" &amp; ED$1, DataRegularSeason20242025!$E$3:$E$1315, $A22)</f>
        <v>50</v>
      </c>
      <c r="EE22">
        <f>SUMIFS(DataRegularSeason20242025!$AA$3:$AA$1315,DataRegularSeason20242025!$B$3:$B$1315, "&lt;=" &amp; EE$1, DataRegularSeason20242025!$D$3:$D$1315, $A22)+SUMIFS(DataRegularSeason20242025!$AB$3:$AB$1315,DataRegularSeason20242025!$B$3:$B$1315, "&lt;=" &amp; EE$1, DataRegularSeason20242025!$E$3:$E$1315, $A22)</f>
        <v>50</v>
      </c>
      <c r="EF22">
        <f>SUMIFS(DataRegularSeason20242025!$AA$3:$AA$1315,DataRegularSeason20242025!$B$3:$B$1315, "&lt;=" &amp; EF$1, DataRegularSeason20242025!$D$3:$D$1315, $A22)+SUMIFS(DataRegularSeason20242025!$AB$3:$AB$1315,DataRegularSeason20242025!$B$3:$B$1315, "&lt;=" &amp; EF$1, DataRegularSeason20242025!$E$3:$E$1315, $A22)</f>
        <v>50</v>
      </c>
      <c r="EG22">
        <f>SUMIFS(DataRegularSeason20242025!$AA$3:$AA$1315,DataRegularSeason20242025!$B$3:$B$1315, "&lt;=" &amp; EG$1, DataRegularSeason20242025!$D$3:$D$1315, $A22)+SUMIFS(DataRegularSeason20242025!$AB$3:$AB$1315,DataRegularSeason20242025!$B$3:$B$1315, "&lt;=" &amp; EG$1, DataRegularSeason20242025!$E$3:$E$1315, $A22)</f>
        <v>50</v>
      </c>
      <c r="EH22">
        <f>SUMIFS(DataRegularSeason20242025!$AA$3:$AA$1315,DataRegularSeason20242025!$B$3:$B$1315, "&lt;=" &amp; EH$1, DataRegularSeason20242025!$D$3:$D$1315, $A22)+SUMIFS(DataRegularSeason20242025!$AB$3:$AB$1315,DataRegularSeason20242025!$B$3:$B$1315, "&lt;=" &amp; EH$1, DataRegularSeason20242025!$E$3:$E$1315, $A22)</f>
        <v>50</v>
      </c>
      <c r="EI22">
        <f>SUMIFS(DataRegularSeason20242025!$AA$3:$AA$1315,DataRegularSeason20242025!$B$3:$B$1315, "&lt;=" &amp; EI$1, DataRegularSeason20242025!$D$3:$D$1315, $A22)+SUMIFS(DataRegularSeason20242025!$AB$3:$AB$1315,DataRegularSeason20242025!$B$3:$B$1315, "&lt;=" &amp; EI$1, DataRegularSeason20242025!$E$3:$E$1315, $A22)</f>
        <v>50</v>
      </c>
      <c r="EJ22">
        <f>SUMIFS(DataRegularSeason20242025!$AA$3:$AA$1315,DataRegularSeason20242025!$B$3:$B$1315, "&lt;=" &amp; EJ$1, DataRegularSeason20242025!$D$3:$D$1315, $A22)+SUMIFS(DataRegularSeason20242025!$AB$3:$AB$1315,DataRegularSeason20242025!$B$3:$B$1315, "&lt;=" &amp; EJ$1, DataRegularSeason20242025!$E$3:$E$1315, $A22)</f>
        <v>50</v>
      </c>
      <c r="EK22">
        <f>SUMIFS(DataRegularSeason20242025!$AA$3:$AA$1315,DataRegularSeason20242025!$B$3:$B$1315, "&lt;=" &amp; EK$1, DataRegularSeason20242025!$D$3:$D$1315, $A22)+SUMIFS(DataRegularSeason20242025!$AB$3:$AB$1315,DataRegularSeason20242025!$B$3:$B$1315, "&lt;=" &amp; EK$1, DataRegularSeason20242025!$E$3:$E$1315, $A22)</f>
        <v>50</v>
      </c>
      <c r="EL22">
        <f>SUMIFS(DataRegularSeason20242025!$AA$3:$AA$1315,DataRegularSeason20242025!$B$3:$B$1315, "&lt;=" &amp; EL$1, DataRegularSeason20242025!$D$3:$D$1315, $A22)+SUMIFS(DataRegularSeason20242025!$AB$3:$AB$1315,DataRegularSeason20242025!$B$3:$B$1315, "&lt;=" &amp; EL$1, DataRegularSeason20242025!$E$3:$E$1315, $A22)</f>
        <v>50</v>
      </c>
      <c r="EM22">
        <f>SUMIFS(DataRegularSeason20242025!$AA$3:$AA$1315,DataRegularSeason20242025!$B$3:$B$1315, "&lt;=" &amp; EM$1, DataRegularSeason20242025!$D$3:$D$1315, $A22)+SUMIFS(DataRegularSeason20242025!$AB$3:$AB$1315,DataRegularSeason20242025!$B$3:$B$1315, "&lt;=" &amp; EM$1, DataRegularSeason20242025!$E$3:$E$1315, $A22)</f>
        <v>50</v>
      </c>
      <c r="EN22">
        <f>SUMIFS(DataRegularSeason20242025!$AA$3:$AA$1315,DataRegularSeason20242025!$B$3:$B$1315, "&lt;=" &amp; EN$1, DataRegularSeason20242025!$D$3:$D$1315, $A22)+SUMIFS(DataRegularSeason20242025!$AB$3:$AB$1315,DataRegularSeason20242025!$B$3:$B$1315, "&lt;=" &amp; EN$1, DataRegularSeason20242025!$E$3:$E$1315, $A22)</f>
        <v>50</v>
      </c>
      <c r="EO22">
        <f>SUMIFS(DataRegularSeason20242025!$AA$3:$AA$1315,DataRegularSeason20242025!$B$3:$B$1315, "&lt;=" &amp; EO$1, DataRegularSeason20242025!$D$3:$D$1315, $A22)+SUMIFS(DataRegularSeason20242025!$AB$3:$AB$1315,DataRegularSeason20242025!$B$3:$B$1315, "&lt;=" &amp; EO$1, DataRegularSeason20242025!$E$3:$E$1315, $A22)</f>
        <v>50</v>
      </c>
      <c r="EP22">
        <f>SUMIFS(DataRegularSeason20242025!$AA$3:$AA$1315,DataRegularSeason20242025!$B$3:$B$1315, "&lt;=" &amp; EP$1, DataRegularSeason20242025!$D$3:$D$1315, $A22)+SUMIFS(DataRegularSeason20242025!$AB$3:$AB$1315,DataRegularSeason20242025!$B$3:$B$1315, "&lt;=" &amp; EP$1, DataRegularSeason20242025!$E$3:$E$1315, $A22)</f>
        <v>50</v>
      </c>
      <c r="EQ22">
        <f>SUMIFS(DataRegularSeason20242025!$AA$3:$AA$1315,DataRegularSeason20242025!$B$3:$B$1315, "&lt;=" &amp; EQ$1, DataRegularSeason20242025!$D$3:$D$1315, $A22)+SUMIFS(DataRegularSeason20242025!$AB$3:$AB$1315,DataRegularSeason20242025!$B$3:$B$1315, "&lt;=" &amp; EQ$1, DataRegularSeason20242025!$E$3:$E$1315, $A22)</f>
        <v>50</v>
      </c>
      <c r="ER22">
        <f>SUMIFS(DataRegularSeason20242025!$AA$3:$AA$1315,DataRegularSeason20242025!$B$3:$B$1315, "&lt;=" &amp; ER$1, DataRegularSeason20242025!$D$3:$D$1315, $A22)+SUMIFS(DataRegularSeason20242025!$AB$3:$AB$1315,DataRegularSeason20242025!$B$3:$B$1315, "&lt;=" &amp; ER$1, DataRegularSeason20242025!$E$3:$E$1315, $A22)</f>
        <v>50</v>
      </c>
      <c r="ES22">
        <f>SUMIFS(DataRegularSeason20242025!$AA$3:$AA$1315,DataRegularSeason20242025!$B$3:$B$1315, "&lt;=" &amp; ES$1, DataRegularSeason20242025!$D$3:$D$1315, $A22)+SUMIFS(DataRegularSeason20242025!$AB$3:$AB$1315,DataRegularSeason20242025!$B$3:$B$1315, "&lt;=" &amp; ES$1, DataRegularSeason20242025!$E$3:$E$1315, $A22)</f>
        <v>50</v>
      </c>
      <c r="ET22">
        <f>SUMIFS(DataRegularSeason20242025!$AA$3:$AA$1315,DataRegularSeason20242025!$B$3:$B$1315, "&lt;=" &amp; ET$1, DataRegularSeason20242025!$D$3:$D$1315, $A22)+SUMIFS(DataRegularSeason20242025!$AB$3:$AB$1315,DataRegularSeason20242025!$B$3:$B$1315, "&lt;=" &amp; ET$1, DataRegularSeason20242025!$E$3:$E$1315, $A22)</f>
        <v>50</v>
      </c>
      <c r="EU22">
        <f>SUMIFS(DataRegularSeason20242025!$AA$3:$AA$1315,DataRegularSeason20242025!$B$3:$B$1315, "&lt;=" &amp; EU$1, DataRegularSeason20242025!$D$3:$D$1315, $A22)+SUMIFS(DataRegularSeason20242025!$AB$3:$AB$1315,DataRegularSeason20242025!$B$3:$B$1315, "&lt;=" &amp; EU$1, DataRegularSeason20242025!$E$3:$E$1315, $A22)</f>
        <v>50</v>
      </c>
      <c r="EV22">
        <f>SUMIFS(DataRegularSeason20242025!$AA$3:$AA$1315,DataRegularSeason20242025!$B$3:$B$1315, "&lt;=" &amp; EV$1, DataRegularSeason20242025!$D$3:$D$1315, $A22)+SUMIFS(DataRegularSeason20242025!$AB$3:$AB$1315,DataRegularSeason20242025!$B$3:$B$1315, "&lt;=" &amp; EV$1, DataRegularSeason20242025!$E$3:$E$1315, $A22)</f>
        <v>50</v>
      </c>
      <c r="EW22">
        <f>SUMIFS(DataRegularSeason20242025!$AA$3:$AA$1315,DataRegularSeason20242025!$B$3:$B$1315, "&lt;=" &amp; EW$1, DataRegularSeason20242025!$D$3:$D$1315, $A22)+SUMIFS(DataRegularSeason20242025!$AB$3:$AB$1315,DataRegularSeason20242025!$B$3:$B$1315, "&lt;=" &amp; EW$1, DataRegularSeason20242025!$E$3:$E$1315, $A22)</f>
        <v>50</v>
      </c>
      <c r="EX22">
        <f>SUMIFS(DataRegularSeason20242025!$AA$3:$AA$1315,DataRegularSeason20242025!$B$3:$B$1315, "&lt;=" &amp; EX$1, DataRegularSeason20242025!$D$3:$D$1315, $A22)+SUMIFS(DataRegularSeason20242025!$AB$3:$AB$1315,DataRegularSeason20242025!$B$3:$B$1315, "&lt;=" &amp; EX$1, DataRegularSeason20242025!$E$3:$E$1315, $A22)</f>
        <v>50</v>
      </c>
      <c r="EY22">
        <f>SUMIFS(DataRegularSeason20242025!$AA$3:$AA$1315,DataRegularSeason20242025!$B$3:$B$1315, "&lt;=" &amp; EY$1, DataRegularSeason20242025!$D$3:$D$1315, $A22)+SUMIFS(DataRegularSeason20242025!$AB$3:$AB$1315,DataRegularSeason20242025!$B$3:$B$1315, "&lt;=" &amp; EY$1, DataRegularSeason20242025!$E$3:$E$1315, $A22)</f>
        <v>50</v>
      </c>
      <c r="EZ22">
        <f>SUMIFS(DataRegularSeason20242025!$AA$3:$AA$1315,DataRegularSeason20242025!$B$3:$B$1315, "&lt;=" &amp; EZ$1, DataRegularSeason20242025!$D$3:$D$1315, $A22)+SUMIFS(DataRegularSeason20242025!$AB$3:$AB$1315,DataRegularSeason20242025!$B$3:$B$1315, "&lt;=" &amp; EZ$1, DataRegularSeason20242025!$E$3:$E$1315, $A22)</f>
        <v>50</v>
      </c>
      <c r="FA22">
        <f>SUMIFS(DataRegularSeason20242025!$AA$3:$AA$1315,DataRegularSeason20242025!$B$3:$B$1315, "&lt;=" &amp; FA$1, DataRegularSeason20242025!$D$3:$D$1315, $A22)+SUMIFS(DataRegularSeason20242025!$AB$3:$AB$1315,DataRegularSeason20242025!$B$3:$B$1315, "&lt;=" &amp; FA$1, DataRegularSeason20242025!$E$3:$E$1315, $A22)</f>
        <v>50</v>
      </c>
      <c r="FB22">
        <f>SUMIFS(DataRegularSeason20242025!$AA$3:$AA$1315,DataRegularSeason20242025!$B$3:$B$1315, "&lt;=" &amp; FB$1, DataRegularSeason20242025!$D$3:$D$1315, $A22)+SUMIFS(DataRegularSeason20242025!$AB$3:$AB$1315,DataRegularSeason20242025!$B$3:$B$1315, "&lt;=" &amp; FB$1, DataRegularSeason20242025!$E$3:$E$1315, $A22)</f>
        <v>50</v>
      </c>
      <c r="FC22">
        <f>SUMIFS(DataRegularSeason20242025!$AA$3:$AA$1315,DataRegularSeason20242025!$B$3:$B$1315, "&lt;=" &amp; FC$1, DataRegularSeason20242025!$D$3:$D$1315, $A22)+SUMIFS(DataRegularSeason20242025!$AB$3:$AB$1315,DataRegularSeason20242025!$B$3:$B$1315, "&lt;=" &amp; FC$1, DataRegularSeason20242025!$E$3:$E$1315, $A22)</f>
        <v>50</v>
      </c>
      <c r="FD22">
        <f>SUMIFS(DataRegularSeason20242025!$AA$3:$AA$1315,DataRegularSeason20242025!$B$3:$B$1315, "&lt;=" &amp; FD$1, DataRegularSeason20242025!$D$3:$D$1315, $A22)+SUMIFS(DataRegularSeason20242025!$AB$3:$AB$1315,DataRegularSeason20242025!$B$3:$B$1315, "&lt;=" &amp; FD$1, DataRegularSeason20242025!$E$3:$E$1315, $A22)</f>
        <v>50</v>
      </c>
      <c r="FE22">
        <f>SUMIFS(DataRegularSeason20242025!$AA$3:$AA$1315,DataRegularSeason20242025!$B$3:$B$1315, "&lt;=" &amp; FE$1, DataRegularSeason20242025!$D$3:$D$1315, $A22)+SUMIFS(DataRegularSeason20242025!$AB$3:$AB$1315,DataRegularSeason20242025!$B$3:$B$1315, "&lt;=" &amp; FE$1, DataRegularSeason20242025!$E$3:$E$1315, $A22)</f>
        <v>50</v>
      </c>
      <c r="FF22">
        <f>SUMIFS(DataRegularSeason20242025!$AA$3:$AA$1315,DataRegularSeason20242025!$B$3:$B$1315, "&lt;=" &amp; FF$1, DataRegularSeason20242025!$D$3:$D$1315, $A22)+SUMIFS(DataRegularSeason20242025!$AB$3:$AB$1315,DataRegularSeason20242025!$B$3:$B$1315, "&lt;=" &amp; FF$1, DataRegularSeason20242025!$E$3:$E$1315, $A22)</f>
        <v>50</v>
      </c>
      <c r="FG22">
        <f>SUMIFS(DataRegularSeason20242025!$AA$3:$AA$1315,DataRegularSeason20242025!$B$3:$B$1315, "&lt;=" &amp; FG$1, DataRegularSeason20242025!$D$3:$D$1315, $A22)+SUMIFS(DataRegularSeason20242025!$AB$3:$AB$1315,DataRegularSeason20242025!$B$3:$B$1315, "&lt;=" &amp; FG$1, DataRegularSeason20242025!$E$3:$E$1315, $A22)</f>
        <v>50</v>
      </c>
      <c r="FH22">
        <f>SUMIFS(DataRegularSeason20242025!$AA$3:$AA$1315,DataRegularSeason20242025!$B$3:$B$1315, "&lt;=" &amp; FH$1, DataRegularSeason20242025!$D$3:$D$1315, $A22)+SUMIFS(DataRegularSeason20242025!$AB$3:$AB$1315,DataRegularSeason20242025!$B$3:$B$1315, "&lt;=" &amp; FH$1, DataRegularSeason20242025!$E$3:$E$1315, $A22)</f>
        <v>50</v>
      </c>
      <c r="FI22">
        <f>SUMIFS(DataRegularSeason20242025!$AA$3:$AA$1315,DataRegularSeason20242025!$B$3:$B$1315, "&lt;=" &amp; FI$1, DataRegularSeason20242025!$D$3:$D$1315, $A22)+SUMIFS(DataRegularSeason20242025!$AB$3:$AB$1315,DataRegularSeason20242025!$B$3:$B$1315, "&lt;=" &amp; FI$1, DataRegularSeason20242025!$E$3:$E$1315, $A22)</f>
        <v>50</v>
      </c>
      <c r="FJ22">
        <f>SUMIFS(DataRegularSeason20242025!$AA$3:$AA$1315,DataRegularSeason20242025!$B$3:$B$1315, "&lt;=" &amp; FJ$1, DataRegularSeason20242025!$D$3:$D$1315, $A22)+SUMIFS(DataRegularSeason20242025!$AB$3:$AB$1315,DataRegularSeason20242025!$B$3:$B$1315, "&lt;=" &amp; FJ$1, DataRegularSeason20242025!$E$3:$E$1315, $A22)</f>
        <v>50</v>
      </c>
      <c r="FK22">
        <f>SUMIFS(DataRegularSeason20242025!$AA$3:$AA$1315,DataRegularSeason20242025!$B$3:$B$1315, "&lt;=" &amp; FK$1, DataRegularSeason20242025!$D$3:$D$1315, $A22)+SUMIFS(DataRegularSeason20242025!$AB$3:$AB$1315,DataRegularSeason20242025!$B$3:$B$1315, "&lt;=" &amp; FK$1, DataRegularSeason20242025!$E$3:$E$1315, $A22)</f>
        <v>50</v>
      </c>
      <c r="FL22">
        <f>SUMIFS(DataRegularSeason20242025!$AA$3:$AA$1315,DataRegularSeason20242025!$B$3:$B$1315, "&lt;=" &amp; FL$1, DataRegularSeason20242025!$D$3:$D$1315, $A22)+SUMIFS(DataRegularSeason20242025!$AB$3:$AB$1315,DataRegularSeason20242025!$B$3:$B$1315, "&lt;=" &amp; FL$1, DataRegularSeason20242025!$E$3:$E$1315, $A22)</f>
        <v>50</v>
      </c>
      <c r="FM22">
        <f>SUMIFS(DataRegularSeason20242025!$AA$3:$AA$1315,DataRegularSeason20242025!$B$3:$B$1315, "&lt;=" &amp; FM$1, DataRegularSeason20242025!$D$3:$D$1315, $A22)+SUMIFS(DataRegularSeason20242025!$AB$3:$AB$1315,DataRegularSeason20242025!$B$3:$B$1315, "&lt;=" &amp; FM$1, DataRegularSeason20242025!$E$3:$E$1315, $A22)</f>
        <v>50</v>
      </c>
      <c r="FN22">
        <f>SUMIFS(DataRegularSeason20242025!$AA$3:$AA$1315,DataRegularSeason20242025!$B$3:$B$1315, "&lt;=" &amp; FN$1, DataRegularSeason20242025!$D$3:$D$1315, $A22)+SUMIFS(DataRegularSeason20242025!$AB$3:$AB$1315,DataRegularSeason20242025!$B$3:$B$1315, "&lt;=" &amp; FN$1, DataRegularSeason20242025!$E$3:$E$1315, $A22)</f>
        <v>50</v>
      </c>
      <c r="FO22">
        <f>SUMIFS(DataRegularSeason20242025!$AA$3:$AA$1315,DataRegularSeason20242025!$B$3:$B$1315, "&lt;=" &amp; FO$1, DataRegularSeason20242025!$D$3:$D$1315, $A22)+SUMIFS(DataRegularSeason20242025!$AB$3:$AB$1315,DataRegularSeason20242025!$B$3:$B$1315, "&lt;=" &amp; FO$1, DataRegularSeason20242025!$E$3:$E$1315, $A22)</f>
        <v>50</v>
      </c>
      <c r="FP22">
        <f>SUMIFS(DataRegularSeason20242025!$AA$3:$AA$1315,DataRegularSeason20242025!$B$3:$B$1315, "&lt;=" &amp; FP$1, DataRegularSeason20242025!$D$3:$D$1315, $A22)+SUMIFS(DataRegularSeason20242025!$AB$3:$AB$1315,DataRegularSeason20242025!$B$3:$B$1315, "&lt;=" &amp; FP$1, DataRegularSeason20242025!$E$3:$E$1315, $A22)</f>
        <v>50</v>
      </c>
      <c r="FQ22">
        <f>SUMIFS(DataRegularSeason20242025!$AA$3:$AA$1315,DataRegularSeason20242025!$B$3:$B$1315, "&lt;=" &amp; FQ$1, DataRegularSeason20242025!$D$3:$D$1315, $A22)+SUMIFS(DataRegularSeason20242025!$AB$3:$AB$1315,DataRegularSeason20242025!$B$3:$B$1315, "&lt;=" &amp; FQ$1, DataRegularSeason20242025!$E$3:$E$1315, $A22)</f>
        <v>50</v>
      </c>
      <c r="FR22">
        <f>SUMIFS(DataRegularSeason20242025!$AA$3:$AA$1315,DataRegularSeason20242025!$B$3:$B$1315, "&lt;=" &amp; FR$1, DataRegularSeason20242025!$D$3:$D$1315, $A22)+SUMIFS(DataRegularSeason20242025!$AB$3:$AB$1315,DataRegularSeason20242025!$B$3:$B$1315, "&lt;=" &amp; FR$1, DataRegularSeason20242025!$E$3:$E$1315, $A22)</f>
        <v>50</v>
      </c>
      <c r="FS22">
        <f>SUMIFS(DataRegularSeason20242025!$AA$3:$AA$1315,DataRegularSeason20242025!$B$3:$B$1315, "&lt;=" &amp; FS$1, DataRegularSeason20242025!$D$3:$D$1315, $A22)+SUMIFS(DataRegularSeason20242025!$AB$3:$AB$1315,DataRegularSeason20242025!$B$3:$B$1315, "&lt;=" &amp; FS$1, DataRegularSeason20242025!$E$3:$E$1315, $A22)</f>
        <v>50</v>
      </c>
      <c r="FT22">
        <f>SUMIFS(DataRegularSeason20242025!$AA$3:$AA$1315,DataRegularSeason20242025!$B$3:$B$1315, "&lt;=" &amp; FT$1, DataRegularSeason20242025!$D$3:$D$1315, $A22)+SUMIFS(DataRegularSeason20242025!$AB$3:$AB$1315,DataRegularSeason20242025!$B$3:$B$1315, "&lt;=" &amp; FT$1, DataRegularSeason20242025!$E$3:$E$1315, $A22)</f>
        <v>50</v>
      </c>
      <c r="FU22">
        <f>SUMIFS(DataRegularSeason20242025!$AA$3:$AA$1315,DataRegularSeason20242025!$B$3:$B$1315, "&lt;=" &amp; FU$1, DataRegularSeason20242025!$D$3:$D$1315, $A22)+SUMIFS(DataRegularSeason20242025!$AB$3:$AB$1315,DataRegularSeason20242025!$B$3:$B$1315, "&lt;=" &amp; FU$1, DataRegularSeason20242025!$E$3:$E$1315, $A22)</f>
        <v>50</v>
      </c>
      <c r="FV22">
        <f>SUMIFS(DataRegularSeason20242025!$AA$3:$AA$1315,DataRegularSeason20242025!$B$3:$B$1315, "&lt;=" &amp; FV$1, DataRegularSeason20242025!$D$3:$D$1315, $A22)+SUMIFS(DataRegularSeason20242025!$AB$3:$AB$1315,DataRegularSeason20242025!$B$3:$B$1315, "&lt;=" &amp; FV$1, DataRegularSeason20242025!$E$3:$E$1315, $A22)</f>
        <v>50</v>
      </c>
      <c r="FW22">
        <f>SUMIFS(DataRegularSeason20242025!$AA$3:$AA$1315,DataRegularSeason20242025!$B$3:$B$1315, "&lt;=" &amp; FW$1, DataRegularSeason20242025!$D$3:$D$1315, $A22)+SUMIFS(DataRegularSeason20242025!$AB$3:$AB$1315,DataRegularSeason20242025!$B$3:$B$1315, "&lt;=" &amp; FW$1, DataRegularSeason20242025!$E$3:$E$1315, $A22)</f>
        <v>50</v>
      </c>
      <c r="FX22">
        <f>SUMIFS(DataRegularSeason20242025!$AA$3:$AA$1315,DataRegularSeason20242025!$B$3:$B$1315, "&lt;=" &amp; FX$1, DataRegularSeason20242025!$D$3:$D$1315, $A22)+SUMIFS(DataRegularSeason20242025!$AB$3:$AB$1315,DataRegularSeason20242025!$B$3:$B$1315, "&lt;=" &amp; FX$1, DataRegularSeason20242025!$E$3:$E$1315, $A22)</f>
        <v>50</v>
      </c>
      <c r="FY22">
        <f>SUMIFS(DataRegularSeason20242025!$AA$3:$AA$1315,DataRegularSeason20242025!$B$3:$B$1315, "&lt;=" &amp; FY$1, DataRegularSeason20242025!$D$3:$D$1315, $A22)+SUMIFS(DataRegularSeason20242025!$AB$3:$AB$1315,DataRegularSeason20242025!$B$3:$B$1315, "&lt;=" &amp; FY$1, DataRegularSeason20242025!$E$3:$E$1315, $A22)</f>
        <v>50</v>
      </c>
      <c r="FZ22">
        <f>SUMIFS(DataRegularSeason20242025!$AA$3:$AA$1315,DataRegularSeason20242025!$B$3:$B$1315, "&lt;=" &amp; FZ$1, DataRegularSeason20242025!$D$3:$D$1315, $A22)+SUMIFS(DataRegularSeason20242025!$AB$3:$AB$1315,DataRegularSeason20242025!$B$3:$B$1315, "&lt;=" &amp; FZ$1, DataRegularSeason20242025!$E$3:$E$1315, $A22)</f>
        <v>50</v>
      </c>
      <c r="GA22">
        <f>SUMIFS(DataRegularSeason20242025!$AA$3:$AA$1315,DataRegularSeason20242025!$B$3:$B$1315, "&lt;=" &amp; GA$1, DataRegularSeason20242025!$D$3:$D$1315, $A22)+SUMIFS(DataRegularSeason20242025!$AB$3:$AB$1315,DataRegularSeason20242025!$B$3:$B$1315, "&lt;=" &amp; GA$1, DataRegularSeason20242025!$E$3:$E$1315, $A22)</f>
        <v>50</v>
      </c>
      <c r="GB22">
        <f>SUMIFS(DataRegularSeason20242025!$AA$3:$AA$1315,DataRegularSeason20242025!$B$3:$B$1315, "&lt;=" &amp; GB$1, DataRegularSeason20242025!$D$3:$D$1315, $A22)+SUMIFS(DataRegularSeason20242025!$AB$3:$AB$1315,DataRegularSeason20242025!$B$3:$B$1315, "&lt;=" &amp; GB$1, DataRegularSeason20242025!$E$3:$E$1315, $A22)</f>
        <v>50</v>
      </c>
      <c r="GC22">
        <f>SUMIFS(DataRegularSeason20242025!$AA$3:$AA$1315,DataRegularSeason20242025!$B$3:$B$1315, "&lt;=" &amp; GC$1, DataRegularSeason20242025!$D$3:$D$1315, $A22)+SUMIFS(DataRegularSeason20242025!$AB$3:$AB$1315,DataRegularSeason20242025!$B$3:$B$1315, "&lt;=" &amp; GC$1, DataRegularSeason20242025!$E$3:$E$1315, $A22)</f>
        <v>50</v>
      </c>
      <c r="GD22">
        <f>SUMIFS(DataRegularSeason20242025!$AA$3:$AA$1315,DataRegularSeason20242025!$B$3:$B$1315, "&lt;=" &amp; GD$1, DataRegularSeason20242025!$D$3:$D$1315, $A22)+SUMIFS(DataRegularSeason20242025!$AB$3:$AB$1315,DataRegularSeason20242025!$B$3:$B$1315, "&lt;=" &amp; GD$1, DataRegularSeason20242025!$E$3:$E$1315, $A22)</f>
        <v>50</v>
      </c>
      <c r="GE22">
        <f>SUMIFS(DataRegularSeason20242025!$AA$3:$AA$1315,DataRegularSeason20242025!$B$3:$B$1315, "&lt;=" &amp; GE$1, DataRegularSeason20242025!$D$3:$D$1315, $A22)+SUMIFS(DataRegularSeason20242025!$AB$3:$AB$1315,DataRegularSeason20242025!$B$3:$B$1315, "&lt;=" &amp; GE$1, DataRegularSeason20242025!$E$3:$E$1315, $A22)</f>
        <v>50</v>
      </c>
      <c r="GF22">
        <f>SUMIFS(DataRegularSeason20242025!$AA$3:$AA$1315,DataRegularSeason20242025!$B$3:$B$1315, "&lt;=" &amp; GF$1, DataRegularSeason20242025!$D$3:$D$1315, $A22)+SUMIFS(DataRegularSeason20242025!$AB$3:$AB$1315,DataRegularSeason20242025!$B$3:$B$1315, "&lt;=" &amp; GF$1, DataRegularSeason20242025!$E$3:$E$1315, $A22)</f>
        <v>50</v>
      </c>
      <c r="GG22">
        <f>SUMIFS(DataRegularSeason20242025!$AA$3:$AA$1315,DataRegularSeason20242025!$B$3:$B$1315, "&lt;=" &amp; GG$1, DataRegularSeason20242025!$D$3:$D$1315, $A22)+SUMIFS(DataRegularSeason20242025!$AB$3:$AB$1315,DataRegularSeason20242025!$B$3:$B$1315, "&lt;=" &amp; GG$1, DataRegularSeason20242025!$E$3:$E$1315, $A22)</f>
        <v>50</v>
      </c>
      <c r="GH22">
        <f>SUMIFS(DataRegularSeason20242025!$AA$3:$AA$1315,DataRegularSeason20242025!$B$3:$B$1315, "&lt;=" &amp; GH$1, DataRegularSeason20242025!$D$3:$D$1315, $A22)+SUMIFS(DataRegularSeason20242025!$AB$3:$AB$1315,DataRegularSeason20242025!$B$3:$B$1315, "&lt;=" &amp; GH$1, DataRegularSeason20242025!$E$3:$E$1315, $A22)</f>
        <v>50</v>
      </c>
      <c r="GI22">
        <f>SUMIFS(DataRegularSeason20242025!$AA$3:$AA$1315,DataRegularSeason20242025!$B$3:$B$1315, "&lt;=" &amp; GI$1, DataRegularSeason20242025!$D$3:$D$1315, $A22)+SUMIFS(DataRegularSeason20242025!$AB$3:$AB$1315,DataRegularSeason20242025!$B$3:$B$1315, "&lt;=" &amp; GI$1, DataRegularSeason20242025!$E$3:$E$1315, $A22)</f>
        <v>50</v>
      </c>
      <c r="GJ22">
        <f>SUMIFS(DataRegularSeason20242025!$AA$3:$AA$1315,DataRegularSeason20242025!$B$3:$B$1315, "&lt;=" &amp; GJ$1, DataRegularSeason20242025!$D$3:$D$1315, $A22)+SUMIFS(DataRegularSeason20242025!$AB$3:$AB$1315,DataRegularSeason20242025!$B$3:$B$1315, "&lt;=" &amp; GJ$1, DataRegularSeason20242025!$E$3:$E$1315, $A22)</f>
        <v>50</v>
      </c>
      <c r="GK22">
        <f>SUMIFS(DataRegularSeason20242025!$AA$3:$AA$1315,DataRegularSeason20242025!$B$3:$B$1315, "&lt;=" &amp; GK$1, DataRegularSeason20242025!$D$3:$D$1315, $A22)+SUMIFS(DataRegularSeason20242025!$AB$3:$AB$1315,DataRegularSeason20242025!$B$3:$B$1315, "&lt;=" &amp; GK$1, DataRegularSeason20242025!$E$3:$E$1315, $A22)</f>
        <v>50</v>
      </c>
      <c r="GL22">
        <f>SUMIFS(DataRegularSeason20242025!$AA$3:$AA$1315,DataRegularSeason20242025!$B$3:$B$1315, "&lt;=" &amp; GL$1, DataRegularSeason20242025!$D$3:$D$1315, $A22)+SUMIFS(DataRegularSeason20242025!$AB$3:$AB$1315,DataRegularSeason20242025!$B$3:$B$1315, "&lt;=" &amp; GL$1, DataRegularSeason20242025!$E$3:$E$1315, $A22)</f>
        <v>50</v>
      </c>
      <c r="GM22">
        <f>SUMIFS(DataRegularSeason20242025!$AA$3:$AA$1315,DataRegularSeason20242025!$B$3:$B$1315, "&lt;=" &amp; GM$1, DataRegularSeason20242025!$D$3:$D$1315, $A22)+SUMIFS(DataRegularSeason20242025!$AB$3:$AB$1315,DataRegularSeason20242025!$B$3:$B$1315, "&lt;=" &amp; GM$1, DataRegularSeason20242025!$E$3:$E$1315, $A22)</f>
        <v>50</v>
      </c>
      <c r="GN22">
        <f>SUMIFS(DataRegularSeason20242025!$AA$3:$AA$1315,DataRegularSeason20242025!$B$3:$B$1315, "&lt;=" &amp; GN$1, DataRegularSeason20242025!$D$3:$D$1315, $A22)+SUMIFS(DataRegularSeason20242025!$AB$3:$AB$1315,DataRegularSeason20242025!$B$3:$B$1315, "&lt;=" &amp; GN$1, DataRegularSeason20242025!$E$3:$E$1315, $A22)</f>
        <v>50</v>
      </c>
      <c r="GO22">
        <f>SUMIFS(DataRegularSeason20242025!$AA$3:$AA$1315,DataRegularSeason20242025!$B$3:$B$1315, "&lt;=" &amp; GO$1, DataRegularSeason20242025!$D$3:$D$1315, $A22)+SUMIFS(DataRegularSeason20242025!$AB$3:$AB$1315,DataRegularSeason20242025!$B$3:$B$1315, "&lt;=" &amp; GO$1, DataRegularSeason20242025!$E$3:$E$1315, $A22)</f>
        <v>50</v>
      </c>
      <c r="GP22">
        <f>SUMIFS(DataRegularSeason20242025!$AA$3:$AA$1315,DataRegularSeason20242025!$B$3:$B$1315, "&lt;=" &amp; GP$1, DataRegularSeason20242025!$D$3:$D$1315, $A22)+SUMIFS(DataRegularSeason20242025!$AB$3:$AB$1315,DataRegularSeason20242025!$B$3:$B$1315, "&lt;=" &amp; GP$1, DataRegularSeason20242025!$E$3:$E$1315, $A22)</f>
        <v>50</v>
      </c>
      <c r="GQ22">
        <f>SUMIFS(DataRegularSeason20242025!$AA$3:$AA$1315,DataRegularSeason20242025!$B$3:$B$1315, "&lt;=" &amp; GQ$1, DataRegularSeason20242025!$D$3:$D$1315, $A22)+SUMIFS(DataRegularSeason20242025!$AB$3:$AB$1315,DataRegularSeason20242025!$B$3:$B$1315, "&lt;=" &amp; GQ$1, DataRegularSeason20242025!$E$3:$E$1315, $A22)</f>
        <v>50</v>
      </c>
      <c r="GR22">
        <f>SUMIFS(DataRegularSeason20242025!$AA$3:$AA$1315,DataRegularSeason20242025!$B$3:$B$1315, "&lt;=" &amp; GR$1, DataRegularSeason20242025!$D$3:$D$1315, $A22)+SUMIFS(DataRegularSeason20242025!$AB$3:$AB$1315,DataRegularSeason20242025!$B$3:$B$1315, "&lt;=" &amp; GR$1, DataRegularSeason20242025!$E$3:$E$1315, $A22)</f>
        <v>50</v>
      </c>
      <c r="GS22">
        <f>SUMIFS(DataRegularSeason20242025!$AA$3:$AA$1315,DataRegularSeason20242025!$B$3:$B$1315, "&lt;=" &amp; GS$1, DataRegularSeason20242025!$D$3:$D$1315, $A22)+SUMIFS(DataRegularSeason20242025!$AB$3:$AB$1315,DataRegularSeason20242025!$B$3:$B$1315, "&lt;=" &amp; GS$1, DataRegularSeason20242025!$E$3:$E$1315, $A22)</f>
        <v>50</v>
      </c>
      <c r="GT22">
        <f>SUMIFS(DataRegularSeason20242025!$AA$3:$AA$1315,DataRegularSeason20242025!$B$3:$B$1315, "&lt;=" &amp; GT$1, DataRegularSeason20242025!$D$3:$D$1315, $A22)+SUMIFS(DataRegularSeason20242025!$AB$3:$AB$1315,DataRegularSeason20242025!$B$3:$B$1315, "&lt;=" &amp; GT$1, DataRegularSeason20242025!$E$3:$E$1315, $A22)</f>
        <v>50</v>
      </c>
      <c r="GU22">
        <f>SUMIFS(DataRegularSeason20242025!$AA$3:$AA$1315,DataRegularSeason20242025!$B$3:$B$1315, "&lt;=" &amp; GU$1, DataRegularSeason20242025!$D$3:$D$1315, $A22)+SUMIFS(DataRegularSeason20242025!$AB$3:$AB$1315,DataRegularSeason20242025!$B$3:$B$1315, "&lt;=" &amp; GU$1, DataRegularSeason20242025!$E$3:$E$1315, $A22)</f>
        <v>50</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45</v>
      </c>
      <c r="DH23">
        <f>SUMIFS(DataRegularSeason20242025!$AA$3:$AA$1315,DataRegularSeason20242025!$B$3:$B$1315, "&lt;=" &amp; DH$1, DataRegularSeason20242025!$D$3:$D$1315, $A23)+SUMIFS(DataRegularSeason20242025!$AB$3:$AB$1315,DataRegularSeason20242025!$B$3:$B$1315, "&lt;=" &amp; DH$1, DataRegularSeason20242025!$E$3:$E$1315, $A23)</f>
        <v>45</v>
      </c>
      <c r="DI23">
        <f>SUMIFS(DataRegularSeason20242025!$AA$3:$AA$1315,DataRegularSeason20242025!$B$3:$B$1315, "&lt;=" &amp; DI$1, DataRegularSeason20242025!$D$3:$D$1315, $A23)+SUMIFS(DataRegularSeason20242025!$AB$3:$AB$1315,DataRegularSeason20242025!$B$3:$B$1315, "&lt;=" &amp; DI$1, DataRegularSeason20242025!$E$3:$E$1315, $A23)</f>
        <v>47</v>
      </c>
      <c r="DJ23">
        <f>SUMIFS(DataRegularSeason20242025!$AA$3:$AA$1315,DataRegularSeason20242025!$B$3:$B$1315, "&lt;=" &amp; DJ$1, DataRegularSeason20242025!$D$3:$D$1315, $A23)+SUMIFS(DataRegularSeason20242025!$AB$3:$AB$1315,DataRegularSeason20242025!$B$3:$B$1315, "&lt;=" &amp; DJ$1, DataRegularSeason20242025!$E$3:$E$1315, $A23)</f>
        <v>47</v>
      </c>
      <c r="DK23">
        <f>SUMIFS(DataRegularSeason20242025!$AA$3:$AA$1315,DataRegularSeason20242025!$B$3:$B$1315, "&lt;=" &amp; DK$1, DataRegularSeason20242025!$D$3:$D$1315, $A23)+SUMIFS(DataRegularSeason20242025!$AB$3:$AB$1315,DataRegularSeason20242025!$B$3:$B$1315, "&lt;=" &amp; DK$1, DataRegularSeason20242025!$E$3:$E$1315, $A23)</f>
        <v>47</v>
      </c>
      <c r="DL23">
        <f>SUMIFS(DataRegularSeason20242025!$AA$3:$AA$1315,DataRegularSeason20242025!$B$3:$B$1315, "&lt;=" &amp; DL$1, DataRegularSeason20242025!$D$3:$D$1315, $A23)+SUMIFS(DataRegularSeason20242025!$AB$3:$AB$1315,DataRegularSeason20242025!$B$3:$B$1315, "&lt;=" &amp; DL$1, DataRegularSeason20242025!$E$3:$E$1315, $A23)</f>
        <v>47</v>
      </c>
      <c r="DM23">
        <f>SUMIFS(DataRegularSeason20242025!$AA$3:$AA$1315,DataRegularSeason20242025!$B$3:$B$1315, "&lt;=" &amp; DM$1, DataRegularSeason20242025!$D$3:$D$1315, $A23)+SUMIFS(DataRegularSeason20242025!$AB$3:$AB$1315,DataRegularSeason20242025!$B$3:$B$1315, "&lt;=" &amp; DM$1, DataRegularSeason20242025!$E$3:$E$1315, $A23)</f>
        <v>47</v>
      </c>
      <c r="DN23">
        <f>SUMIFS(DataRegularSeason20242025!$AA$3:$AA$1315,DataRegularSeason20242025!$B$3:$B$1315, "&lt;=" &amp; DN$1, DataRegularSeason20242025!$D$3:$D$1315, $A23)+SUMIFS(DataRegularSeason20242025!$AB$3:$AB$1315,DataRegularSeason20242025!$B$3:$B$1315, "&lt;=" &amp; DN$1, DataRegularSeason20242025!$E$3:$E$1315, $A23)</f>
        <v>47</v>
      </c>
      <c r="DO23">
        <f>SUMIFS(DataRegularSeason20242025!$AA$3:$AA$1315,DataRegularSeason20242025!$B$3:$B$1315, "&lt;=" &amp; DO$1, DataRegularSeason20242025!$D$3:$D$1315, $A23)+SUMIFS(DataRegularSeason20242025!$AB$3:$AB$1315,DataRegularSeason20242025!$B$3:$B$1315, "&lt;=" &amp; DO$1, DataRegularSeason20242025!$E$3:$E$1315, $A23)</f>
        <v>47</v>
      </c>
      <c r="DP23">
        <f>SUMIFS(DataRegularSeason20242025!$AA$3:$AA$1315,DataRegularSeason20242025!$B$3:$B$1315, "&lt;=" &amp; DP$1, DataRegularSeason20242025!$D$3:$D$1315, $A23)+SUMIFS(DataRegularSeason20242025!$AB$3:$AB$1315,DataRegularSeason20242025!$B$3:$B$1315, "&lt;=" &amp; DP$1, DataRegularSeason20242025!$E$3:$E$1315, $A23)</f>
        <v>47</v>
      </c>
      <c r="DQ23">
        <f>SUMIFS(DataRegularSeason20242025!$AA$3:$AA$1315,DataRegularSeason20242025!$B$3:$B$1315, "&lt;=" &amp; DQ$1, DataRegularSeason20242025!$D$3:$D$1315, $A23)+SUMIFS(DataRegularSeason20242025!$AB$3:$AB$1315,DataRegularSeason20242025!$B$3:$B$1315, "&lt;=" &amp; DQ$1, DataRegularSeason20242025!$E$3:$E$1315, $A23)</f>
        <v>47</v>
      </c>
      <c r="DR23">
        <f>SUMIFS(DataRegularSeason20242025!$AA$3:$AA$1315,DataRegularSeason20242025!$B$3:$B$1315, "&lt;=" &amp; DR$1, DataRegularSeason20242025!$D$3:$D$1315, $A23)+SUMIFS(DataRegularSeason20242025!$AB$3:$AB$1315,DataRegularSeason20242025!$B$3:$B$1315, "&lt;=" &amp; DR$1, DataRegularSeason20242025!$E$3:$E$1315, $A23)</f>
        <v>47</v>
      </c>
      <c r="DS23">
        <f>SUMIFS(DataRegularSeason20242025!$AA$3:$AA$1315,DataRegularSeason20242025!$B$3:$B$1315, "&lt;=" &amp; DS$1, DataRegularSeason20242025!$D$3:$D$1315, $A23)+SUMIFS(DataRegularSeason20242025!$AB$3:$AB$1315,DataRegularSeason20242025!$B$3:$B$1315, "&lt;=" &amp; DS$1, DataRegularSeason20242025!$E$3:$E$1315, $A23)</f>
        <v>47</v>
      </c>
      <c r="DT23">
        <f>SUMIFS(DataRegularSeason20242025!$AA$3:$AA$1315,DataRegularSeason20242025!$B$3:$B$1315, "&lt;=" &amp; DT$1, DataRegularSeason20242025!$D$3:$D$1315, $A23)+SUMIFS(DataRegularSeason20242025!$AB$3:$AB$1315,DataRegularSeason20242025!$B$3:$B$1315, "&lt;=" &amp; DT$1, DataRegularSeason20242025!$E$3:$E$1315, $A23)</f>
        <v>47</v>
      </c>
      <c r="DU23">
        <f>SUMIFS(DataRegularSeason20242025!$AA$3:$AA$1315,DataRegularSeason20242025!$B$3:$B$1315, "&lt;=" &amp; DU$1, DataRegularSeason20242025!$D$3:$D$1315, $A23)+SUMIFS(DataRegularSeason20242025!$AB$3:$AB$1315,DataRegularSeason20242025!$B$3:$B$1315, "&lt;=" &amp; DU$1, DataRegularSeason20242025!$E$3:$E$1315, $A23)</f>
        <v>47</v>
      </c>
      <c r="DV23">
        <f>SUMIFS(DataRegularSeason20242025!$AA$3:$AA$1315,DataRegularSeason20242025!$B$3:$B$1315, "&lt;=" &amp; DV$1, DataRegularSeason20242025!$D$3:$D$1315, $A23)+SUMIFS(DataRegularSeason20242025!$AB$3:$AB$1315,DataRegularSeason20242025!$B$3:$B$1315, "&lt;=" &amp; DV$1, DataRegularSeason20242025!$E$3:$E$1315, $A23)</f>
        <v>47</v>
      </c>
      <c r="DW23">
        <f>SUMIFS(DataRegularSeason20242025!$AA$3:$AA$1315,DataRegularSeason20242025!$B$3:$B$1315, "&lt;=" &amp; DW$1, DataRegularSeason20242025!$D$3:$D$1315, $A23)+SUMIFS(DataRegularSeason20242025!$AB$3:$AB$1315,DataRegularSeason20242025!$B$3:$B$1315, "&lt;=" &amp; DW$1, DataRegularSeason20242025!$E$3:$E$1315, $A23)</f>
        <v>47</v>
      </c>
      <c r="DX23">
        <f>SUMIFS(DataRegularSeason20242025!$AA$3:$AA$1315,DataRegularSeason20242025!$B$3:$B$1315, "&lt;=" &amp; DX$1, DataRegularSeason20242025!$D$3:$D$1315, $A23)+SUMIFS(DataRegularSeason20242025!$AB$3:$AB$1315,DataRegularSeason20242025!$B$3:$B$1315, "&lt;=" &amp; DX$1, DataRegularSeason20242025!$E$3:$E$1315, $A23)</f>
        <v>47</v>
      </c>
      <c r="DY23">
        <f>SUMIFS(DataRegularSeason20242025!$AA$3:$AA$1315,DataRegularSeason20242025!$B$3:$B$1315, "&lt;=" &amp; DY$1, DataRegularSeason20242025!$D$3:$D$1315, $A23)+SUMIFS(DataRegularSeason20242025!$AB$3:$AB$1315,DataRegularSeason20242025!$B$3:$B$1315, "&lt;=" &amp; DY$1, DataRegularSeason20242025!$E$3:$E$1315, $A23)</f>
        <v>47</v>
      </c>
      <c r="DZ23">
        <f>SUMIFS(DataRegularSeason20242025!$AA$3:$AA$1315,DataRegularSeason20242025!$B$3:$B$1315, "&lt;=" &amp; DZ$1, DataRegularSeason20242025!$D$3:$D$1315, $A23)+SUMIFS(DataRegularSeason20242025!$AB$3:$AB$1315,DataRegularSeason20242025!$B$3:$B$1315, "&lt;=" &amp; DZ$1, DataRegularSeason20242025!$E$3:$E$1315, $A23)</f>
        <v>47</v>
      </c>
      <c r="EA23">
        <f>SUMIFS(DataRegularSeason20242025!$AA$3:$AA$1315,DataRegularSeason20242025!$B$3:$B$1315, "&lt;=" &amp; EA$1, DataRegularSeason20242025!$D$3:$D$1315, $A23)+SUMIFS(DataRegularSeason20242025!$AB$3:$AB$1315,DataRegularSeason20242025!$B$3:$B$1315, "&lt;=" &amp; EA$1, DataRegularSeason20242025!$E$3:$E$1315, $A23)</f>
        <v>47</v>
      </c>
      <c r="EB23">
        <f>SUMIFS(DataRegularSeason20242025!$AA$3:$AA$1315,DataRegularSeason20242025!$B$3:$B$1315, "&lt;=" &amp; EB$1, DataRegularSeason20242025!$D$3:$D$1315, $A23)+SUMIFS(DataRegularSeason20242025!$AB$3:$AB$1315,DataRegularSeason20242025!$B$3:$B$1315, "&lt;=" &amp; EB$1, DataRegularSeason20242025!$E$3:$E$1315, $A23)</f>
        <v>47</v>
      </c>
      <c r="EC23">
        <f>SUMIFS(DataRegularSeason20242025!$AA$3:$AA$1315,DataRegularSeason20242025!$B$3:$B$1315, "&lt;=" &amp; EC$1, DataRegularSeason20242025!$D$3:$D$1315, $A23)+SUMIFS(DataRegularSeason20242025!$AB$3:$AB$1315,DataRegularSeason20242025!$B$3:$B$1315, "&lt;=" &amp; EC$1, DataRegularSeason20242025!$E$3:$E$1315, $A23)</f>
        <v>47</v>
      </c>
      <c r="ED23">
        <f>SUMIFS(DataRegularSeason20242025!$AA$3:$AA$1315,DataRegularSeason20242025!$B$3:$B$1315, "&lt;=" &amp; ED$1, DataRegularSeason20242025!$D$3:$D$1315, $A23)+SUMIFS(DataRegularSeason20242025!$AB$3:$AB$1315,DataRegularSeason20242025!$B$3:$B$1315, "&lt;=" &amp; ED$1, DataRegularSeason20242025!$E$3:$E$1315, $A23)</f>
        <v>47</v>
      </c>
      <c r="EE23">
        <f>SUMIFS(DataRegularSeason20242025!$AA$3:$AA$1315,DataRegularSeason20242025!$B$3:$B$1315, "&lt;=" &amp; EE$1, DataRegularSeason20242025!$D$3:$D$1315, $A23)+SUMIFS(DataRegularSeason20242025!$AB$3:$AB$1315,DataRegularSeason20242025!$B$3:$B$1315, "&lt;=" &amp; EE$1, DataRegularSeason20242025!$E$3:$E$1315, $A23)</f>
        <v>47</v>
      </c>
      <c r="EF23">
        <f>SUMIFS(DataRegularSeason20242025!$AA$3:$AA$1315,DataRegularSeason20242025!$B$3:$B$1315, "&lt;=" &amp; EF$1, DataRegularSeason20242025!$D$3:$D$1315, $A23)+SUMIFS(DataRegularSeason20242025!$AB$3:$AB$1315,DataRegularSeason20242025!$B$3:$B$1315, "&lt;=" &amp; EF$1, DataRegularSeason20242025!$E$3:$E$1315, $A23)</f>
        <v>47</v>
      </c>
      <c r="EG23">
        <f>SUMIFS(DataRegularSeason20242025!$AA$3:$AA$1315,DataRegularSeason20242025!$B$3:$B$1315, "&lt;=" &amp; EG$1, DataRegularSeason20242025!$D$3:$D$1315, $A23)+SUMIFS(DataRegularSeason20242025!$AB$3:$AB$1315,DataRegularSeason20242025!$B$3:$B$1315, "&lt;=" &amp; EG$1, DataRegularSeason20242025!$E$3:$E$1315, $A23)</f>
        <v>47</v>
      </c>
      <c r="EH23">
        <f>SUMIFS(DataRegularSeason20242025!$AA$3:$AA$1315,DataRegularSeason20242025!$B$3:$B$1315, "&lt;=" &amp; EH$1, DataRegularSeason20242025!$D$3:$D$1315, $A23)+SUMIFS(DataRegularSeason20242025!$AB$3:$AB$1315,DataRegularSeason20242025!$B$3:$B$1315, "&lt;=" &amp; EH$1, DataRegularSeason20242025!$E$3:$E$1315, $A23)</f>
        <v>47</v>
      </c>
      <c r="EI23">
        <f>SUMIFS(DataRegularSeason20242025!$AA$3:$AA$1315,DataRegularSeason20242025!$B$3:$B$1315, "&lt;=" &amp; EI$1, DataRegularSeason20242025!$D$3:$D$1315, $A23)+SUMIFS(DataRegularSeason20242025!$AB$3:$AB$1315,DataRegularSeason20242025!$B$3:$B$1315, "&lt;=" &amp; EI$1, DataRegularSeason20242025!$E$3:$E$1315, $A23)</f>
        <v>47</v>
      </c>
      <c r="EJ23">
        <f>SUMIFS(DataRegularSeason20242025!$AA$3:$AA$1315,DataRegularSeason20242025!$B$3:$B$1315, "&lt;=" &amp; EJ$1, DataRegularSeason20242025!$D$3:$D$1315, $A23)+SUMIFS(DataRegularSeason20242025!$AB$3:$AB$1315,DataRegularSeason20242025!$B$3:$B$1315, "&lt;=" &amp; EJ$1, DataRegularSeason20242025!$E$3:$E$1315, $A23)</f>
        <v>47</v>
      </c>
      <c r="EK23">
        <f>SUMIFS(DataRegularSeason20242025!$AA$3:$AA$1315,DataRegularSeason20242025!$B$3:$B$1315, "&lt;=" &amp; EK$1, DataRegularSeason20242025!$D$3:$D$1315, $A23)+SUMIFS(DataRegularSeason20242025!$AB$3:$AB$1315,DataRegularSeason20242025!$B$3:$B$1315, "&lt;=" &amp; EK$1, DataRegularSeason20242025!$E$3:$E$1315, $A23)</f>
        <v>47</v>
      </c>
      <c r="EL23">
        <f>SUMIFS(DataRegularSeason20242025!$AA$3:$AA$1315,DataRegularSeason20242025!$B$3:$B$1315, "&lt;=" &amp; EL$1, DataRegularSeason20242025!$D$3:$D$1315, $A23)+SUMIFS(DataRegularSeason20242025!$AB$3:$AB$1315,DataRegularSeason20242025!$B$3:$B$1315, "&lt;=" &amp; EL$1, DataRegularSeason20242025!$E$3:$E$1315, $A23)</f>
        <v>47</v>
      </c>
      <c r="EM23">
        <f>SUMIFS(DataRegularSeason20242025!$AA$3:$AA$1315,DataRegularSeason20242025!$B$3:$B$1315, "&lt;=" &amp; EM$1, DataRegularSeason20242025!$D$3:$D$1315, $A23)+SUMIFS(DataRegularSeason20242025!$AB$3:$AB$1315,DataRegularSeason20242025!$B$3:$B$1315, "&lt;=" &amp; EM$1, DataRegularSeason20242025!$E$3:$E$1315, $A23)</f>
        <v>47</v>
      </c>
      <c r="EN23">
        <f>SUMIFS(DataRegularSeason20242025!$AA$3:$AA$1315,DataRegularSeason20242025!$B$3:$B$1315, "&lt;=" &amp; EN$1, DataRegularSeason20242025!$D$3:$D$1315, $A23)+SUMIFS(DataRegularSeason20242025!$AB$3:$AB$1315,DataRegularSeason20242025!$B$3:$B$1315, "&lt;=" &amp; EN$1, DataRegularSeason20242025!$E$3:$E$1315, $A23)</f>
        <v>47</v>
      </c>
      <c r="EO23">
        <f>SUMIFS(DataRegularSeason20242025!$AA$3:$AA$1315,DataRegularSeason20242025!$B$3:$B$1315, "&lt;=" &amp; EO$1, DataRegularSeason20242025!$D$3:$D$1315, $A23)+SUMIFS(DataRegularSeason20242025!$AB$3:$AB$1315,DataRegularSeason20242025!$B$3:$B$1315, "&lt;=" &amp; EO$1, DataRegularSeason20242025!$E$3:$E$1315, $A23)</f>
        <v>47</v>
      </c>
      <c r="EP23">
        <f>SUMIFS(DataRegularSeason20242025!$AA$3:$AA$1315,DataRegularSeason20242025!$B$3:$B$1315, "&lt;=" &amp; EP$1, DataRegularSeason20242025!$D$3:$D$1315, $A23)+SUMIFS(DataRegularSeason20242025!$AB$3:$AB$1315,DataRegularSeason20242025!$B$3:$B$1315, "&lt;=" &amp; EP$1, DataRegularSeason20242025!$E$3:$E$1315, $A23)</f>
        <v>47</v>
      </c>
      <c r="EQ23">
        <f>SUMIFS(DataRegularSeason20242025!$AA$3:$AA$1315,DataRegularSeason20242025!$B$3:$B$1315, "&lt;=" &amp; EQ$1, DataRegularSeason20242025!$D$3:$D$1315, $A23)+SUMIFS(DataRegularSeason20242025!$AB$3:$AB$1315,DataRegularSeason20242025!$B$3:$B$1315, "&lt;=" &amp; EQ$1, DataRegularSeason20242025!$E$3:$E$1315, $A23)</f>
        <v>47</v>
      </c>
      <c r="ER23">
        <f>SUMIFS(DataRegularSeason20242025!$AA$3:$AA$1315,DataRegularSeason20242025!$B$3:$B$1315, "&lt;=" &amp; ER$1, DataRegularSeason20242025!$D$3:$D$1315, $A23)+SUMIFS(DataRegularSeason20242025!$AB$3:$AB$1315,DataRegularSeason20242025!$B$3:$B$1315, "&lt;=" &amp; ER$1, DataRegularSeason20242025!$E$3:$E$1315, $A23)</f>
        <v>47</v>
      </c>
      <c r="ES23">
        <f>SUMIFS(DataRegularSeason20242025!$AA$3:$AA$1315,DataRegularSeason20242025!$B$3:$B$1315, "&lt;=" &amp; ES$1, DataRegularSeason20242025!$D$3:$D$1315, $A23)+SUMIFS(DataRegularSeason20242025!$AB$3:$AB$1315,DataRegularSeason20242025!$B$3:$B$1315, "&lt;=" &amp; ES$1, DataRegularSeason20242025!$E$3:$E$1315, $A23)</f>
        <v>47</v>
      </c>
      <c r="ET23">
        <f>SUMIFS(DataRegularSeason20242025!$AA$3:$AA$1315,DataRegularSeason20242025!$B$3:$B$1315, "&lt;=" &amp; ET$1, DataRegularSeason20242025!$D$3:$D$1315, $A23)+SUMIFS(DataRegularSeason20242025!$AB$3:$AB$1315,DataRegularSeason20242025!$B$3:$B$1315, "&lt;=" &amp; ET$1, DataRegularSeason20242025!$E$3:$E$1315, $A23)</f>
        <v>47</v>
      </c>
      <c r="EU23">
        <f>SUMIFS(DataRegularSeason20242025!$AA$3:$AA$1315,DataRegularSeason20242025!$B$3:$B$1315, "&lt;=" &amp; EU$1, DataRegularSeason20242025!$D$3:$D$1315, $A23)+SUMIFS(DataRegularSeason20242025!$AB$3:$AB$1315,DataRegularSeason20242025!$B$3:$B$1315, "&lt;=" &amp; EU$1, DataRegularSeason20242025!$E$3:$E$1315, $A23)</f>
        <v>47</v>
      </c>
      <c r="EV23">
        <f>SUMIFS(DataRegularSeason20242025!$AA$3:$AA$1315,DataRegularSeason20242025!$B$3:$B$1315, "&lt;=" &amp; EV$1, DataRegularSeason20242025!$D$3:$D$1315, $A23)+SUMIFS(DataRegularSeason20242025!$AB$3:$AB$1315,DataRegularSeason20242025!$B$3:$B$1315, "&lt;=" &amp; EV$1, DataRegularSeason20242025!$E$3:$E$1315, $A23)</f>
        <v>47</v>
      </c>
      <c r="EW23">
        <f>SUMIFS(DataRegularSeason20242025!$AA$3:$AA$1315,DataRegularSeason20242025!$B$3:$B$1315, "&lt;=" &amp; EW$1, DataRegularSeason20242025!$D$3:$D$1315, $A23)+SUMIFS(DataRegularSeason20242025!$AB$3:$AB$1315,DataRegularSeason20242025!$B$3:$B$1315, "&lt;=" &amp; EW$1, DataRegularSeason20242025!$E$3:$E$1315, $A23)</f>
        <v>47</v>
      </c>
      <c r="EX23">
        <f>SUMIFS(DataRegularSeason20242025!$AA$3:$AA$1315,DataRegularSeason20242025!$B$3:$B$1315, "&lt;=" &amp; EX$1, DataRegularSeason20242025!$D$3:$D$1315, $A23)+SUMIFS(DataRegularSeason20242025!$AB$3:$AB$1315,DataRegularSeason20242025!$B$3:$B$1315, "&lt;=" &amp; EX$1, DataRegularSeason20242025!$E$3:$E$1315, $A23)</f>
        <v>47</v>
      </c>
      <c r="EY23">
        <f>SUMIFS(DataRegularSeason20242025!$AA$3:$AA$1315,DataRegularSeason20242025!$B$3:$B$1315, "&lt;=" &amp; EY$1, DataRegularSeason20242025!$D$3:$D$1315, $A23)+SUMIFS(DataRegularSeason20242025!$AB$3:$AB$1315,DataRegularSeason20242025!$B$3:$B$1315, "&lt;=" &amp; EY$1, DataRegularSeason20242025!$E$3:$E$1315, $A23)</f>
        <v>47</v>
      </c>
      <c r="EZ23">
        <f>SUMIFS(DataRegularSeason20242025!$AA$3:$AA$1315,DataRegularSeason20242025!$B$3:$B$1315, "&lt;=" &amp; EZ$1, DataRegularSeason20242025!$D$3:$D$1315, $A23)+SUMIFS(DataRegularSeason20242025!$AB$3:$AB$1315,DataRegularSeason20242025!$B$3:$B$1315, "&lt;=" &amp; EZ$1, DataRegularSeason20242025!$E$3:$E$1315, $A23)</f>
        <v>47</v>
      </c>
      <c r="FA23">
        <f>SUMIFS(DataRegularSeason20242025!$AA$3:$AA$1315,DataRegularSeason20242025!$B$3:$B$1315, "&lt;=" &amp; FA$1, DataRegularSeason20242025!$D$3:$D$1315, $A23)+SUMIFS(DataRegularSeason20242025!$AB$3:$AB$1315,DataRegularSeason20242025!$B$3:$B$1315, "&lt;=" &amp; FA$1, DataRegularSeason20242025!$E$3:$E$1315, $A23)</f>
        <v>47</v>
      </c>
      <c r="FB23">
        <f>SUMIFS(DataRegularSeason20242025!$AA$3:$AA$1315,DataRegularSeason20242025!$B$3:$B$1315, "&lt;=" &amp; FB$1, DataRegularSeason20242025!$D$3:$D$1315, $A23)+SUMIFS(DataRegularSeason20242025!$AB$3:$AB$1315,DataRegularSeason20242025!$B$3:$B$1315, "&lt;=" &amp; FB$1, DataRegularSeason20242025!$E$3:$E$1315, $A23)</f>
        <v>47</v>
      </c>
      <c r="FC23">
        <f>SUMIFS(DataRegularSeason20242025!$AA$3:$AA$1315,DataRegularSeason20242025!$B$3:$B$1315, "&lt;=" &amp; FC$1, DataRegularSeason20242025!$D$3:$D$1315, $A23)+SUMIFS(DataRegularSeason20242025!$AB$3:$AB$1315,DataRegularSeason20242025!$B$3:$B$1315, "&lt;=" &amp; FC$1, DataRegularSeason20242025!$E$3:$E$1315, $A23)</f>
        <v>47</v>
      </c>
      <c r="FD23">
        <f>SUMIFS(DataRegularSeason20242025!$AA$3:$AA$1315,DataRegularSeason20242025!$B$3:$B$1315, "&lt;=" &amp; FD$1, DataRegularSeason20242025!$D$3:$D$1315, $A23)+SUMIFS(DataRegularSeason20242025!$AB$3:$AB$1315,DataRegularSeason20242025!$B$3:$B$1315, "&lt;=" &amp; FD$1, DataRegularSeason20242025!$E$3:$E$1315, $A23)</f>
        <v>47</v>
      </c>
      <c r="FE23">
        <f>SUMIFS(DataRegularSeason20242025!$AA$3:$AA$1315,DataRegularSeason20242025!$B$3:$B$1315, "&lt;=" &amp; FE$1, DataRegularSeason20242025!$D$3:$D$1315, $A23)+SUMIFS(DataRegularSeason20242025!$AB$3:$AB$1315,DataRegularSeason20242025!$B$3:$B$1315, "&lt;=" &amp; FE$1, DataRegularSeason20242025!$E$3:$E$1315, $A23)</f>
        <v>47</v>
      </c>
      <c r="FF23">
        <f>SUMIFS(DataRegularSeason20242025!$AA$3:$AA$1315,DataRegularSeason20242025!$B$3:$B$1315, "&lt;=" &amp; FF$1, DataRegularSeason20242025!$D$3:$D$1315, $A23)+SUMIFS(DataRegularSeason20242025!$AB$3:$AB$1315,DataRegularSeason20242025!$B$3:$B$1315, "&lt;=" &amp; FF$1, DataRegularSeason20242025!$E$3:$E$1315, $A23)</f>
        <v>47</v>
      </c>
      <c r="FG23">
        <f>SUMIFS(DataRegularSeason20242025!$AA$3:$AA$1315,DataRegularSeason20242025!$B$3:$B$1315, "&lt;=" &amp; FG$1, DataRegularSeason20242025!$D$3:$D$1315, $A23)+SUMIFS(DataRegularSeason20242025!$AB$3:$AB$1315,DataRegularSeason20242025!$B$3:$B$1315, "&lt;=" &amp; FG$1, DataRegularSeason20242025!$E$3:$E$1315, $A23)</f>
        <v>47</v>
      </c>
      <c r="FH23">
        <f>SUMIFS(DataRegularSeason20242025!$AA$3:$AA$1315,DataRegularSeason20242025!$B$3:$B$1315, "&lt;=" &amp; FH$1, DataRegularSeason20242025!$D$3:$D$1315, $A23)+SUMIFS(DataRegularSeason20242025!$AB$3:$AB$1315,DataRegularSeason20242025!$B$3:$B$1315, "&lt;=" &amp; FH$1, DataRegularSeason20242025!$E$3:$E$1315, $A23)</f>
        <v>47</v>
      </c>
      <c r="FI23">
        <f>SUMIFS(DataRegularSeason20242025!$AA$3:$AA$1315,DataRegularSeason20242025!$B$3:$B$1315, "&lt;=" &amp; FI$1, DataRegularSeason20242025!$D$3:$D$1315, $A23)+SUMIFS(DataRegularSeason20242025!$AB$3:$AB$1315,DataRegularSeason20242025!$B$3:$B$1315, "&lt;=" &amp; FI$1, DataRegularSeason20242025!$E$3:$E$1315, $A23)</f>
        <v>47</v>
      </c>
      <c r="FJ23">
        <f>SUMIFS(DataRegularSeason20242025!$AA$3:$AA$1315,DataRegularSeason20242025!$B$3:$B$1315, "&lt;=" &amp; FJ$1, DataRegularSeason20242025!$D$3:$D$1315, $A23)+SUMIFS(DataRegularSeason20242025!$AB$3:$AB$1315,DataRegularSeason20242025!$B$3:$B$1315, "&lt;=" &amp; FJ$1, DataRegularSeason20242025!$E$3:$E$1315, $A23)</f>
        <v>47</v>
      </c>
      <c r="FK23">
        <f>SUMIFS(DataRegularSeason20242025!$AA$3:$AA$1315,DataRegularSeason20242025!$B$3:$B$1315, "&lt;=" &amp; FK$1, DataRegularSeason20242025!$D$3:$D$1315, $A23)+SUMIFS(DataRegularSeason20242025!$AB$3:$AB$1315,DataRegularSeason20242025!$B$3:$B$1315, "&lt;=" &amp; FK$1, DataRegularSeason20242025!$E$3:$E$1315, $A23)</f>
        <v>47</v>
      </c>
      <c r="FL23">
        <f>SUMIFS(DataRegularSeason20242025!$AA$3:$AA$1315,DataRegularSeason20242025!$B$3:$B$1315, "&lt;=" &amp; FL$1, DataRegularSeason20242025!$D$3:$D$1315, $A23)+SUMIFS(DataRegularSeason20242025!$AB$3:$AB$1315,DataRegularSeason20242025!$B$3:$B$1315, "&lt;=" &amp; FL$1, DataRegularSeason20242025!$E$3:$E$1315, $A23)</f>
        <v>47</v>
      </c>
      <c r="FM23">
        <f>SUMIFS(DataRegularSeason20242025!$AA$3:$AA$1315,DataRegularSeason20242025!$B$3:$B$1315, "&lt;=" &amp; FM$1, DataRegularSeason20242025!$D$3:$D$1315, $A23)+SUMIFS(DataRegularSeason20242025!$AB$3:$AB$1315,DataRegularSeason20242025!$B$3:$B$1315, "&lt;=" &amp; FM$1, DataRegularSeason20242025!$E$3:$E$1315, $A23)</f>
        <v>47</v>
      </c>
      <c r="FN23">
        <f>SUMIFS(DataRegularSeason20242025!$AA$3:$AA$1315,DataRegularSeason20242025!$B$3:$B$1315, "&lt;=" &amp; FN$1, DataRegularSeason20242025!$D$3:$D$1315, $A23)+SUMIFS(DataRegularSeason20242025!$AB$3:$AB$1315,DataRegularSeason20242025!$B$3:$B$1315, "&lt;=" &amp; FN$1, DataRegularSeason20242025!$E$3:$E$1315, $A23)</f>
        <v>47</v>
      </c>
      <c r="FO23">
        <f>SUMIFS(DataRegularSeason20242025!$AA$3:$AA$1315,DataRegularSeason20242025!$B$3:$B$1315, "&lt;=" &amp; FO$1, DataRegularSeason20242025!$D$3:$D$1315, $A23)+SUMIFS(DataRegularSeason20242025!$AB$3:$AB$1315,DataRegularSeason20242025!$B$3:$B$1315, "&lt;=" &amp; FO$1, DataRegularSeason20242025!$E$3:$E$1315, $A23)</f>
        <v>47</v>
      </c>
      <c r="FP23">
        <f>SUMIFS(DataRegularSeason20242025!$AA$3:$AA$1315,DataRegularSeason20242025!$B$3:$B$1315, "&lt;=" &amp; FP$1, DataRegularSeason20242025!$D$3:$D$1315, $A23)+SUMIFS(DataRegularSeason20242025!$AB$3:$AB$1315,DataRegularSeason20242025!$B$3:$B$1315, "&lt;=" &amp; FP$1, DataRegularSeason20242025!$E$3:$E$1315, $A23)</f>
        <v>47</v>
      </c>
      <c r="FQ23">
        <f>SUMIFS(DataRegularSeason20242025!$AA$3:$AA$1315,DataRegularSeason20242025!$B$3:$B$1315, "&lt;=" &amp; FQ$1, DataRegularSeason20242025!$D$3:$D$1315, $A23)+SUMIFS(DataRegularSeason20242025!$AB$3:$AB$1315,DataRegularSeason20242025!$B$3:$B$1315, "&lt;=" &amp; FQ$1, DataRegularSeason20242025!$E$3:$E$1315, $A23)</f>
        <v>47</v>
      </c>
      <c r="FR23">
        <f>SUMIFS(DataRegularSeason20242025!$AA$3:$AA$1315,DataRegularSeason20242025!$B$3:$B$1315, "&lt;=" &amp; FR$1, DataRegularSeason20242025!$D$3:$D$1315, $A23)+SUMIFS(DataRegularSeason20242025!$AB$3:$AB$1315,DataRegularSeason20242025!$B$3:$B$1315, "&lt;=" &amp; FR$1, DataRegularSeason20242025!$E$3:$E$1315, $A23)</f>
        <v>47</v>
      </c>
      <c r="FS23">
        <f>SUMIFS(DataRegularSeason20242025!$AA$3:$AA$1315,DataRegularSeason20242025!$B$3:$B$1315, "&lt;=" &amp; FS$1, DataRegularSeason20242025!$D$3:$D$1315, $A23)+SUMIFS(DataRegularSeason20242025!$AB$3:$AB$1315,DataRegularSeason20242025!$B$3:$B$1315, "&lt;=" &amp; FS$1, DataRegularSeason20242025!$E$3:$E$1315, $A23)</f>
        <v>47</v>
      </c>
      <c r="FT23">
        <f>SUMIFS(DataRegularSeason20242025!$AA$3:$AA$1315,DataRegularSeason20242025!$B$3:$B$1315, "&lt;=" &amp; FT$1, DataRegularSeason20242025!$D$3:$D$1315, $A23)+SUMIFS(DataRegularSeason20242025!$AB$3:$AB$1315,DataRegularSeason20242025!$B$3:$B$1315, "&lt;=" &amp; FT$1, DataRegularSeason20242025!$E$3:$E$1315, $A23)</f>
        <v>47</v>
      </c>
      <c r="FU23">
        <f>SUMIFS(DataRegularSeason20242025!$AA$3:$AA$1315,DataRegularSeason20242025!$B$3:$B$1315, "&lt;=" &amp; FU$1, DataRegularSeason20242025!$D$3:$D$1315, $A23)+SUMIFS(DataRegularSeason20242025!$AB$3:$AB$1315,DataRegularSeason20242025!$B$3:$B$1315, "&lt;=" &amp; FU$1, DataRegularSeason20242025!$E$3:$E$1315, $A23)</f>
        <v>47</v>
      </c>
      <c r="FV23">
        <f>SUMIFS(DataRegularSeason20242025!$AA$3:$AA$1315,DataRegularSeason20242025!$B$3:$B$1315, "&lt;=" &amp; FV$1, DataRegularSeason20242025!$D$3:$D$1315, $A23)+SUMIFS(DataRegularSeason20242025!$AB$3:$AB$1315,DataRegularSeason20242025!$B$3:$B$1315, "&lt;=" &amp; FV$1, DataRegularSeason20242025!$E$3:$E$1315, $A23)</f>
        <v>47</v>
      </c>
      <c r="FW23">
        <f>SUMIFS(DataRegularSeason20242025!$AA$3:$AA$1315,DataRegularSeason20242025!$B$3:$B$1315, "&lt;=" &amp; FW$1, DataRegularSeason20242025!$D$3:$D$1315, $A23)+SUMIFS(DataRegularSeason20242025!$AB$3:$AB$1315,DataRegularSeason20242025!$B$3:$B$1315, "&lt;=" &amp; FW$1, DataRegularSeason20242025!$E$3:$E$1315, $A23)</f>
        <v>47</v>
      </c>
      <c r="FX23">
        <f>SUMIFS(DataRegularSeason20242025!$AA$3:$AA$1315,DataRegularSeason20242025!$B$3:$B$1315, "&lt;=" &amp; FX$1, DataRegularSeason20242025!$D$3:$D$1315, $A23)+SUMIFS(DataRegularSeason20242025!$AB$3:$AB$1315,DataRegularSeason20242025!$B$3:$B$1315, "&lt;=" &amp; FX$1, DataRegularSeason20242025!$E$3:$E$1315, $A23)</f>
        <v>47</v>
      </c>
      <c r="FY23">
        <f>SUMIFS(DataRegularSeason20242025!$AA$3:$AA$1315,DataRegularSeason20242025!$B$3:$B$1315, "&lt;=" &amp; FY$1, DataRegularSeason20242025!$D$3:$D$1315, $A23)+SUMIFS(DataRegularSeason20242025!$AB$3:$AB$1315,DataRegularSeason20242025!$B$3:$B$1315, "&lt;=" &amp; FY$1, DataRegularSeason20242025!$E$3:$E$1315, $A23)</f>
        <v>47</v>
      </c>
      <c r="FZ23">
        <f>SUMIFS(DataRegularSeason20242025!$AA$3:$AA$1315,DataRegularSeason20242025!$B$3:$B$1315, "&lt;=" &amp; FZ$1, DataRegularSeason20242025!$D$3:$D$1315, $A23)+SUMIFS(DataRegularSeason20242025!$AB$3:$AB$1315,DataRegularSeason20242025!$B$3:$B$1315, "&lt;=" &amp; FZ$1, DataRegularSeason20242025!$E$3:$E$1315, $A23)</f>
        <v>47</v>
      </c>
      <c r="GA23">
        <f>SUMIFS(DataRegularSeason20242025!$AA$3:$AA$1315,DataRegularSeason20242025!$B$3:$B$1315, "&lt;=" &amp; GA$1, DataRegularSeason20242025!$D$3:$D$1315, $A23)+SUMIFS(DataRegularSeason20242025!$AB$3:$AB$1315,DataRegularSeason20242025!$B$3:$B$1315, "&lt;=" &amp; GA$1, DataRegularSeason20242025!$E$3:$E$1315, $A23)</f>
        <v>47</v>
      </c>
      <c r="GB23">
        <f>SUMIFS(DataRegularSeason20242025!$AA$3:$AA$1315,DataRegularSeason20242025!$B$3:$B$1315, "&lt;=" &amp; GB$1, DataRegularSeason20242025!$D$3:$D$1315, $A23)+SUMIFS(DataRegularSeason20242025!$AB$3:$AB$1315,DataRegularSeason20242025!$B$3:$B$1315, "&lt;=" &amp; GB$1, DataRegularSeason20242025!$E$3:$E$1315, $A23)</f>
        <v>47</v>
      </c>
      <c r="GC23">
        <f>SUMIFS(DataRegularSeason20242025!$AA$3:$AA$1315,DataRegularSeason20242025!$B$3:$B$1315, "&lt;=" &amp; GC$1, DataRegularSeason20242025!$D$3:$D$1315, $A23)+SUMIFS(DataRegularSeason20242025!$AB$3:$AB$1315,DataRegularSeason20242025!$B$3:$B$1315, "&lt;=" &amp; GC$1, DataRegularSeason20242025!$E$3:$E$1315, $A23)</f>
        <v>47</v>
      </c>
      <c r="GD23">
        <f>SUMIFS(DataRegularSeason20242025!$AA$3:$AA$1315,DataRegularSeason20242025!$B$3:$B$1315, "&lt;=" &amp; GD$1, DataRegularSeason20242025!$D$3:$D$1315, $A23)+SUMIFS(DataRegularSeason20242025!$AB$3:$AB$1315,DataRegularSeason20242025!$B$3:$B$1315, "&lt;=" &amp; GD$1, DataRegularSeason20242025!$E$3:$E$1315, $A23)</f>
        <v>47</v>
      </c>
      <c r="GE23">
        <f>SUMIFS(DataRegularSeason20242025!$AA$3:$AA$1315,DataRegularSeason20242025!$B$3:$B$1315, "&lt;=" &amp; GE$1, DataRegularSeason20242025!$D$3:$D$1315, $A23)+SUMIFS(DataRegularSeason20242025!$AB$3:$AB$1315,DataRegularSeason20242025!$B$3:$B$1315, "&lt;=" &amp; GE$1, DataRegularSeason20242025!$E$3:$E$1315, $A23)</f>
        <v>47</v>
      </c>
      <c r="GF23">
        <f>SUMIFS(DataRegularSeason20242025!$AA$3:$AA$1315,DataRegularSeason20242025!$B$3:$B$1315, "&lt;=" &amp; GF$1, DataRegularSeason20242025!$D$3:$D$1315, $A23)+SUMIFS(DataRegularSeason20242025!$AB$3:$AB$1315,DataRegularSeason20242025!$B$3:$B$1315, "&lt;=" &amp; GF$1, DataRegularSeason20242025!$E$3:$E$1315, $A23)</f>
        <v>47</v>
      </c>
      <c r="GG23">
        <f>SUMIFS(DataRegularSeason20242025!$AA$3:$AA$1315,DataRegularSeason20242025!$B$3:$B$1315, "&lt;=" &amp; GG$1, DataRegularSeason20242025!$D$3:$D$1315, $A23)+SUMIFS(DataRegularSeason20242025!$AB$3:$AB$1315,DataRegularSeason20242025!$B$3:$B$1315, "&lt;=" &amp; GG$1, DataRegularSeason20242025!$E$3:$E$1315, $A23)</f>
        <v>47</v>
      </c>
      <c r="GH23">
        <f>SUMIFS(DataRegularSeason20242025!$AA$3:$AA$1315,DataRegularSeason20242025!$B$3:$B$1315, "&lt;=" &amp; GH$1, DataRegularSeason20242025!$D$3:$D$1315, $A23)+SUMIFS(DataRegularSeason20242025!$AB$3:$AB$1315,DataRegularSeason20242025!$B$3:$B$1315, "&lt;=" &amp; GH$1, DataRegularSeason20242025!$E$3:$E$1315, $A23)</f>
        <v>47</v>
      </c>
      <c r="GI23">
        <f>SUMIFS(DataRegularSeason20242025!$AA$3:$AA$1315,DataRegularSeason20242025!$B$3:$B$1315, "&lt;=" &amp; GI$1, DataRegularSeason20242025!$D$3:$D$1315, $A23)+SUMIFS(DataRegularSeason20242025!$AB$3:$AB$1315,DataRegularSeason20242025!$B$3:$B$1315, "&lt;=" &amp; GI$1, DataRegularSeason20242025!$E$3:$E$1315, $A23)</f>
        <v>47</v>
      </c>
      <c r="GJ23">
        <f>SUMIFS(DataRegularSeason20242025!$AA$3:$AA$1315,DataRegularSeason20242025!$B$3:$B$1315, "&lt;=" &amp; GJ$1, DataRegularSeason20242025!$D$3:$D$1315, $A23)+SUMIFS(DataRegularSeason20242025!$AB$3:$AB$1315,DataRegularSeason20242025!$B$3:$B$1315, "&lt;=" &amp; GJ$1, DataRegularSeason20242025!$E$3:$E$1315, $A23)</f>
        <v>47</v>
      </c>
      <c r="GK23">
        <f>SUMIFS(DataRegularSeason20242025!$AA$3:$AA$1315,DataRegularSeason20242025!$B$3:$B$1315, "&lt;=" &amp; GK$1, DataRegularSeason20242025!$D$3:$D$1315, $A23)+SUMIFS(DataRegularSeason20242025!$AB$3:$AB$1315,DataRegularSeason20242025!$B$3:$B$1315, "&lt;=" &amp; GK$1, DataRegularSeason20242025!$E$3:$E$1315, $A23)</f>
        <v>47</v>
      </c>
      <c r="GL23">
        <f>SUMIFS(DataRegularSeason20242025!$AA$3:$AA$1315,DataRegularSeason20242025!$B$3:$B$1315, "&lt;=" &amp; GL$1, DataRegularSeason20242025!$D$3:$D$1315, $A23)+SUMIFS(DataRegularSeason20242025!$AB$3:$AB$1315,DataRegularSeason20242025!$B$3:$B$1315, "&lt;=" &amp; GL$1, DataRegularSeason20242025!$E$3:$E$1315, $A23)</f>
        <v>47</v>
      </c>
      <c r="GM23">
        <f>SUMIFS(DataRegularSeason20242025!$AA$3:$AA$1315,DataRegularSeason20242025!$B$3:$B$1315, "&lt;=" &amp; GM$1, DataRegularSeason20242025!$D$3:$D$1315, $A23)+SUMIFS(DataRegularSeason20242025!$AB$3:$AB$1315,DataRegularSeason20242025!$B$3:$B$1315, "&lt;=" &amp; GM$1, DataRegularSeason20242025!$E$3:$E$1315, $A23)</f>
        <v>47</v>
      </c>
      <c r="GN23">
        <f>SUMIFS(DataRegularSeason20242025!$AA$3:$AA$1315,DataRegularSeason20242025!$B$3:$B$1315, "&lt;=" &amp; GN$1, DataRegularSeason20242025!$D$3:$D$1315, $A23)+SUMIFS(DataRegularSeason20242025!$AB$3:$AB$1315,DataRegularSeason20242025!$B$3:$B$1315, "&lt;=" &amp; GN$1, DataRegularSeason20242025!$E$3:$E$1315, $A23)</f>
        <v>47</v>
      </c>
      <c r="GO23">
        <f>SUMIFS(DataRegularSeason20242025!$AA$3:$AA$1315,DataRegularSeason20242025!$B$3:$B$1315, "&lt;=" &amp; GO$1, DataRegularSeason20242025!$D$3:$D$1315, $A23)+SUMIFS(DataRegularSeason20242025!$AB$3:$AB$1315,DataRegularSeason20242025!$B$3:$B$1315, "&lt;=" &amp; GO$1, DataRegularSeason20242025!$E$3:$E$1315, $A23)</f>
        <v>47</v>
      </c>
      <c r="GP23">
        <f>SUMIFS(DataRegularSeason20242025!$AA$3:$AA$1315,DataRegularSeason20242025!$B$3:$B$1315, "&lt;=" &amp; GP$1, DataRegularSeason20242025!$D$3:$D$1315, $A23)+SUMIFS(DataRegularSeason20242025!$AB$3:$AB$1315,DataRegularSeason20242025!$B$3:$B$1315, "&lt;=" &amp; GP$1, DataRegularSeason20242025!$E$3:$E$1315, $A23)</f>
        <v>47</v>
      </c>
      <c r="GQ23">
        <f>SUMIFS(DataRegularSeason20242025!$AA$3:$AA$1315,DataRegularSeason20242025!$B$3:$B$1315, "&lt;=" &amp; GQ$1, DataRegularSeason20242025!$D$3:$D$1315, $A23)+SUMIFS(DataRegularSeason20242025!$AB$3:$AB$1315,DataRegularSeason20242025!$B$3:$B$1315, "&lt;=" &amp; GQ$1, DataRegularSeason20242025!$E$3:$E$1315, $A23)</f>
        <v>47</v>
      </c>
      <c r="GR23">
        <f>SUMIFS(DataRegularSeason20242025!$AA$3:$AA$1315,DataRegularSeason20242025!$B$3:$B$1315, "&lt;=" &amp; GR$1, DataRegularSeason20242025!$D$3:$D$1315, $A23)+SUMIFS(DataRegularSeason20242025!$AB$3:$AB$1315,DataRegularSeason20242025!$B$3:$B$1315, "&lt;=" &amp; GR$1, DataRegularSeason20242025!$E$3:$E$1315, $A23)</f>
        <v>47</v>
      </c>
      <c r="GS23">
        <f>SUMIFS(DataRegularSeason20242025!$AA$3:$AA$1315,DataRegularSeason20242025!$B$3:$B$1315, "&lt;=" &amp; GS$1, DataRegularSeason20242025!$D$3:$D$1315, $A23)+SUMIFS(DataRegularSeason20242025!$AB$3:$AB$1315,DataRegularSeason20242025!$B$3:$B$1315, "&lt;=" &amp; GS$1, DataRegularSeason20242025!$E$3:$E$1315, $A23)</f>
        <v>47</v>
      </c>
      <c r="GT23">
        <f>SUMIFS(DataRegularSeason20242025!$AA$3:$AA$1315,DataRegularSeason20242025!$B$3:$B$1315, "&lt;=" &amp; GT$1, DataRegularSeason20242025!$D$3:$D$1315, $A23)+SUMIFS(DataRegularSeason20242025!$AB$3:$AB$1315,DataRegularSeason20242025!$B$3:$B$1315, "&lt;=" &amp; GT$1, DataRegularSeason20242025!$E$3:$E$1315, $A23)</f>
        <v>47</v>
      </c>
      <c r="GU23">
        <f>SUMIFS(DataRegularSeason20242025!$AA$3:$AA$1315,DataRegularSeason20242025!$B$3:$B$1315, "&lt;=" &amp; GU$1, DataRegularSeason20242025!$D$3:$D$1315, $A23)+SUMIFS(DataRegularSeason20242025!$AB$3:$AB$1315,DataRegularSeason20242025!$B$3:$B$1315, "&lt;=" &amp; GU$1, DataRegularSeason20242025!$E$3:$E$1315, $A23)</f>
        <v>47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35</v>
      </c>
      <c r="DD24">
        <f>SUMIFS(DataRegularSeason20242025!$AA$3:$AA$1315,DataRegularSeason20242025!$B$3:$B$1315, "&lt;=" &amp; DD$1, DataRegularSeason20242025!$D$3:$D$1315, $A24)+SUMIFS(DataRegularSeason20242025!$AB$3:$AB$1315,DataRegularSeason20242025!$B$3:$B$1315, "&lt;=" &amp; DD$1, DataRegularSeason20242025!$E$3:$E$1315, $A24)</f>
        <v>35</v>
      </c>
      <c r="DE24">
        <f>SUMIFS(DataRegularSeason20242025!$AA$3:$AA$1315,DataRegularSeason20242025!$B$3:$B$1315, "&lt;=" &amp; DE$1, DataRegularSeason20242025!$D$3:$D$1315, $A24)+SUMIFS(DataRegularSeason20242025!$AB$3:$AB$1315,DataRegularSeason20242025!$B$3:$B$1315, "&lt;=" &amp; DE$1, DataRegularSeason20242025!$E$3:$E$1315, $A24)</f>
        <v>37</v>
      </c>
      <c r="DF24">
        <f>SUMIFS(DataRegularSeason20242025!$AA$3:$AA$1315,DataRegularSeason20242025!$B$3:$B$1315, "&lt;=" &amp; DF$1, DataRegularSeason20242025!$D$3:$D$1315, $A24)+SUMIFS(DataRegularSeason20242025!$AB$3:$AB$1315,DataRegularSeason20242025!$B$3:$B$1315, "&lt;=" &amp; DF$1, DataRegularSeason20242025!$E$3:$E$1315, $A24)</f>
        <v>37</v>
      </c>
      <c r="DG24">
        <f>SUMIFS(DataRegularSeason20242025!$AA$3:$AA$1315,DataRegularSeason20242025!$B$3:$B$1315, "&lt;=" &amp; DG$1, DataRegularSeason20242025!$D$3:$D$1315, $A24)+SUMIFS(DataRegularSeason20242025!$AB$3:$AB$1315,DataRegularSeason20242025!$B$3:$B$1315, "&lt;=" &amp; DG$1, DataRegularSeason20242025!$E$3:$E$1315, $A24)</f>
        <v>39</v>
      </c>
      <c r="DH24">
        <f>SUMIFS(DataRegularSeason20242025!$AA$3:$AA$1315,DataRegularSeason20242025!$B$3:$B$1315, "&lt;=" &amp; DH$1, DataRegularSeason20242025!$D$3:$D$1315, $A24)+SUMIFS(DataRegularSeason20242025!$AB$3:$AB$1315,DataRegularSeason20242025!$B$3:$B$1315, "&lt;=" &amp; DH$1, DataRegularSeason20242025!$E$3:$E$1315, $A24)</f>
        <v>39</v>
      </c>
      <c r="DI24">
        <f>SUMIFS(DataRegularSeason20242025!$AA$3:$AA$1315,DataRegularSeason20242025!$B$3:$B$1315, "&lt;=" &amp; DI$1, DataRegularSeason20242025!$D$3:$D$1315, $A24)+SUMIFS(DataRegularSeason20242025!$AB$3:$AB$1315,DataRegularSeason20242025!$B$3:$B$1315, "&lt;=" &amp; DI$1, DataRegularSeason20242025!$E$3:$E$1315, $A24)</f>
        <v>39</v>
      </c>
      <c r="DJ24">
        <f>SUMIFS(DataRegularSeason20242025!$AA$3:$AA$1315,DataRegularSeason20242025!$B$3:$B$1315, "&lt;=" &amp; DJ$1, DataRegularSeason20242025!$D$3:$D$1315, $A24)+SUMIFS(DataRegularSeason20242025!$AB$3:$AB$1315,DataRegularSeason20242025!$B$3:$B$1315, "&lt;=" &amp; DJ$1, DataRegularSeason20242025!$E$3:$E$1315, $A24)</f>
        <v>41</v>
      </c>
      <c r="DK24">
        <f>SUMIFS(DataRegularSeason20242025!$AA$3:$AA$1315,DataRegularSeason20242025!$B$3:$B$1315, "&lt;=" &amp; DK$1, DataRegularSeason20242025!$D$3:$D$1315, $A24)+SUMIFS(DataRegularSeason20242025!$AB$3:$AB$1315,DataRegularSeason20242025!$B$3:$B$1315, "&lt;=" &amp; DK$1, DataRegularSeason20242025!$E$3:$E$1315, $A24)</f>
        <v>41</v>
      </c>
      <c r="DL24">
        <f>SUMIFS(DataRegularSeason20242025!$AA$3:$AA$1315,DataRegularSeason20242025!$B$3:$B$1315, "&lt;=" &amp; DL$1, DataRegularSeason20242025!$D$3:$D$1315, $A24)+SUMIFS(DataRegularSeason20242025!$AB$3:$AB$1315,DataRegularSeason20242025!$B$3:$B$1315, "&lt;=" &amp; DL$1, DataRegularSeason20242025!$E$3:$E$1315, $A24)</f>
        <v>41</v>
      </c>
      <c r="DM24">
        <f>SUMIFS(DataRegularSeason20242025!$AA$3:$AA$1315,DataRegularSeason20242025!$B$3:$B$1315, "&lt;=" &amp; DM$1, DataRegularSeason20242025!$D$3:$D$1315, $A24)+SUMIFS(DataRegularSeason20242025!$AB$3:$AB$1315,DataRegularSeason20242025!$B$3:$B$1315, "&lt;=" &amp; DM$1, DataRegularSeason20242025!$E$3:$E$1315, $A24)</f>
        <v>41</v>
      </c>
      <c r="DN24">
        <f>SUMIFS(DataRegularSeason20242025!$AA$3:$AA$1315,DataRegularSeason20242025!$B$3:$B$1315, "&lt;=" &amp; DN$1, DataRegularSeason20242025!$D$3:$D$1315, $A24)+SUMIFS(DataRegularSeason20242025!$AB$3:$AB$1315,DataRegularSeason20242025!$B$3:$B$1315, "&lt;=" &amp; DN$1, DataRegularSeason20242025!$E$3:$E$1315, $A24)</f>
        <v>41</v>
      </c>
      <c r="DO24">
        <f>SUMIFS(DataRegularSeason20242025!$AA$3:$AA$1315,DataRegularSeason20242025!$B$3:$B$1315, "&lt;=" &amp; DO$1, DataRegularSeason20242025!$D$3:$D$1315, $A24)+SUMIFS(DataRegularSeason20242025!$AB$3:$AB$1315,DataRegularSeason20242025!$B$3:$B$1315, "&lt;=" &amp; DO$1, DataRegularSeason20242025!$E$3:$E$1315, $A24)</f>
        <v>41</v>
      </c>
      <c r="DP24">
        <f>SUMIFS(DataRegularSeason20242025!$AA$3:$AA$1315,DataRegularSeason20242025!$B$3:$B$1315, "&lt;=" &amp; DP$1, DataRegularSeason20242025!$D$3:$D$1315, $A24)+SUMIFS(DataRegularSeason20242025!$AB$3:$AB$1315,DataRegularSeason20242025!$B$3:$B$1315, "&lt;=" &amp; DP$1, DataRegularSeason20242025!$E$3:$E$1315, $A24)</f>
        <v>41</v>
      </c>
      <c r="DQ24">
        <f>SUMIFS(DataRegularSeason20242025!$AA$3:$AA$1315,DataRegularSeason20242025!$B$3:$B$1315, "&lt;=" &amp; DQ$1, DataRegularSeason20242025!$D$3:$D$1315, $A24)+SUMIFS(DataRegularSeason20242025!$AB$3:$AB$1315,DataRegularSeason20242025!$B$3:$B$1315, "&lt;=" &amp; DQ$1, DataRegularSeason20242025!$E$3:$E$1315, $A24)</f>
        <v>41</v>
      </c>
      <c r="DR24">
        <f>SUMIFS(DataRegularSeason20242025!$AA$3:$AA$1315,DataRegularSeason20242025!$B$3:$B$1315, "&lt;=" &amp; DR$1, DataRegularSeason20242025!$D$3:$D$1315, $A24)+SUMIFS(DataRegularSeason20242025!$AB$3:$AB$1315,DataRegularSeason20242025!$B$3:$B$1315, "&lt;=" &amp; DR$1, DataRegularSeason20242025!$E$3:$E$1315, $A24)</f>
        <v>41</v>
      </c>
      <c r="DS24">
        <f>SUMIFS(DataRegularSeason20242025!$AA$3:$AA$1315,DataRegularSeason20242025!$B$3:$B$1315, "&lt;=" &amp; DS$1, DataRegularSeason20242025!$D$3:$D$1315, $A24)+SUMIFS(DataRegularSeason20242025!$AB$3:$AB$1315,DataRegularSeason20242025!$B$3:$B$1315, "&lt;=" &amp; DS$1, DataRegularSeason20242025!$E$3:$E$1315, $A24)</f>
        <v>41</v>
      </c>
      <c r="DT24">
        <f>SUMIFS(DataRegularSeason20242025!$AA$3:$AA$1315,DataRegularSeason20242025!$B$3:$B$1315, "&lt;=" &amp; DT$1, DataRegularSeason20242025!$D$3:$D$1315, $A24)+SUMIFS(DataRegularSeason20242025!$AB$3:$AB$1315,DataRegularSeason20242025!$B$3:$B$1315, "&lt;=" &amp; DT$1, DataRegularSeason20242025!$E$3:$E$1315, $A24)</f>
        <v>41</v>
      </c>
      <c r="DU24">
        <f>SUMIFS(DataRegularSeason20242025!$AA$3:$AA$1315,DataRegularSeason20242025!$B$3:$B$1315, "&lt;=" &amp; DU$1, DataRegularSeason20242025!$D$3:$D$1315, $A24)+SUMIFS(DataRegularSeason20242025!$AB$3:$AB$1315,DataRegularSeason20242025!$B$3:$B$1315, "&lt;=" &amp; DU$1, DataRegularSeason20242025!$E$3:$E$1315, $A24)</f>
        <v>41</v>
      </c>
      <c r="DV24">
        <f>SUMIFS(DataRegularSeason20242025!$AA$3:$AA$1315,DataRegularSeason20242025!$B$3:$B$1315, "&lt;=" &amp; DV$1, DataRegularSeason20242025!$D$3:$D$1315, $A24)+SUMIFS(DataRegularSeason20242025!$AB$3:$AB$1315,DataRegularSeason20242025!$B$3:$B$1315, "&lt;=" &amp; DV$1, DataRegularSeason20242025!$E$3:$E$1315, $A24)</f>
        <v>41</v>
      </c>
      <c r="DW24">
        <f>SUMIFS(DataRegularSeason20242025!$AA$3:$AA$1315,DataRegularSeason20242025!$B$3:$B$1315, "&lt;=" &amp; DW$1, DataRegularSeason20242025!$D$3:$D$1315, $A24)+SUMIFS(DataRegularSeason20242025!$AB$3:$AB$1315,DataRegularSeason20242025!$B$3:$B$1315, "&lt;=" &amp; DW$1, DataRegularSeason20242025!$E$3:$E$1315, $A24)</f>
        <v>41</v>
      </c>
      <c r="DX24">
        <f>SUMIFS(DataRegularSeason20242025!$AA$3:$AA$1315,DataRegularSeason20242025!$B$3:$B$1315, "&lt;=" &amp; DX$1, DataRegularSeason20242025!$D$3:$D$1315, $A24)+SUMIFS(DataRegularSeason20242025!$AB$3:$AB$1315,DataRegularSeason20242025!$B$3:$B$1315, "&lt;=" &amp; DX$1, DataRegularSeason20242025!$E$3:$E$1315, $A24)</f>
        <v>41</v>
      </c>
      <c r="DY24">
        <f>SUMIFS(DataRegularSeason20242025!$AA$3:$AA$1315,DataRegularSeason20242025!$B$3:$B$1315, "&lt;=" &amp; DY$1, DataRegularSeason20242025!$D$3:$D$1315, $A24)+SUMIFS(DataRegularSeason20242025!$AB$3:$AB$1315,DataRegularSeason20242025!$B$3:$B$1315, "&lt;=" &amp; DY$1, DataRegularSeason20242025!$E$3:$E$1315, $A24)</f>
        <v>41</v>
      </c>
      <c r="DZ24">
        <f>SUMIFS(DataRegularSeason20242025!$AA$3:$AA$1315,DataRegularSeason20242025!$B$3:$B$1315, "&lt;=" &amp; DZ$1, DataRegularSeason20242025!$D$3:$D$1315, $A24)+SUMIFS(DataRegularSeason20242025!$AB$3:$AB$1315,DataRegularSeason20242025!$B$3:$B$1315, "&lt;=" &amp; DZ$1, DataRegularSeason20242025!$E$3:$E$1315, $A24)</f>
        <v>41</v>
      </c>
      <c r="EA24">
        <f>SUMIFS(DataRegularSeason20242025!$AA$3:$AA$1315,DataRegularSeason20242025!$B$3:$B$1315, "&lt;=" &amp; EA$1, DataRegularSeason20242025!$D$3:$D$1315, $A24)+SUMIFS(DataRegularSeason20242025!$AB$3:$AB$1315,DataRegularSeason20242025!$B$3:$B$1315, "&lt;=" &amp; EA$1, DataRegularSeason20242025!$E$3:$E$1315, $A24)</f>
        <v>41</v>
      </c>
      <c r="EB24">
        <f>SUMIFS(DataRegularSeason20242025!$AA$3:$AA$1315,DataRegularSeason20242025!$B$3:$B$1315, "&lt;=" &amp; EB$1, DataRegularSeason20242025!$D$3:$D$1315, $A24)+SUMIFS(DataRegularSeason20242025!$AB$3:$AB$1315,DataRegularSeason20242025!$B$3:$B$1315, "&lt;=" &amp; EB$1, DataRegularSeason20242025!$E$3:$E$1315, $A24)</f>
        <v>41</v>
      </c>
      <c r="EC24">
        <f>SUMIFS(DataRegularSeason20242025!$AA$3:$AA$1315,DataRegularSeason20242025!$B$3:$B$1315, "&lt;=" &amp; EC$1, DataRegularSeason20242025!$D$3:$D$1315, $A24)+SUMIFS(DataRegularSeason20242025!$AB$3:$AB$1315,DataRegularSeason20242025!$B$3:$B$1315, "&lt;=" &amp; EC$1, DataRegularSeason20242025!$E$3:$E$1315, $A24)</f>
        <v>41</v>
      </c>
      <c r="ED24">
        <f>SUMIFS(DataRegularSeason20242025!$AA$3:$AA$1315,DataRegularSeason20242025!$B$3:$B$1315, "&lt;=" &amp; ED$1, DataRegularSeason20242025!$D$3:$D$1315, $A24)+SUMIFS(DataRegularSeason20242025!$AB$3:$AB$1315,DataRegularSeason20242025!$B$3:$B$1315, "&lt;=" &amp; ED$1, DataRegularSeason20242025!$E$3:$E$1315, $A24)</f>
        <v>41</v>
      </c>
      <c r="EE24">
        <f>SUMIFS(DataRegularSeason20242025!$AA$3:$AA$1315,DataRegularSeason20242025!$B$3:$B$1315, "&lt;=" &amp; EE$1, DataRegularSeason20242025!$D$3:$D$1315, $A24)+SUMIFS(DataRegularSeason20242025!$AB$3:$AB$1315,DataRegularSeason20242025!$B$3:$B$1315, "&lt;=" &amp; EE$1, DataRegularSeason20242025!$E$3:$E$1315, $A24)</f>
        <v>41</v>
      </c>
      <c r="EF24">
        <f>SUMIFS(DataRegularSeason20242025!$AA$3:$AA$1315,DataRegularSeason20242025!$B$3:$B$1315, "&lt;=" &amp; EF$1, DataRegularSeason20242025!$D$3:$D$1315, $A24)+SUMIFS(DataRegularSeason20242025!$AB$3:$AB$1315,DataRegularSeason20242025!$B$3:$B$1315, "&lt;=" &amp; EF$1, DataRegularSeason20242025!$E$3:$E$1315, $A24)</f>
        <v>41</v>
      </c>
      <c r="EG24">
        <f>SUMIFS(DataRegularSeason20242025!$AA$3:$AA$1315,DataRegularSeason20242025!$B$3:$B$1315, "&lt;=" &amp; EG$1, DataRegularSeason20242025!$D$3:$D$1315, $A24)+SUMIFS(DataRegularSeason20242025!$AB$3:$AB$1315,DataRegularSeason20242025!$B$3:$B$1315, "&lt;=" &amp; EG$1, DataRegularSeason20242025!$E$3:$E$1315, $A24)</f>
        <v>41</v>
      </c>
      <c r="EH24">
        <f>SUMIFS(DataRegularSeason20242025!$AA$3:$AA$1315,DataRegularSeason20242025!$B$3:$B$1315, "&lt;=" &amp; EH$1, DataRegularSeason20242025!$D$3:$D$1315, $A24)+SUMIFS(DataRegularSeason20242025!$AB$3:$AB$1315,DataRegularSeason20242025!$B$3:$B$1315, "&lt;=" &amp; EH$1, DataRegularSeason20242025!$E$3:$E$1315, $A24)</f>
        <v>41</v>
      </c>
      <c r="EI24">
        <f>SUMIFS(DataRegularSeason20242025!$AA$3:$AA$1315,DataRegularSeason20242025!$B$3:$B$1315, "&lt;=" &amp; EI$1, DataRegularSeason20242025!$D$3:$D$1315, $A24)+SUMIFS(DataRegularSeason20242025!$AB$3:$AB$1315,DataRegularSeason20242025!$B$3:$B$1315, "&lt;=" &amp; EI$1, DataRegularSeason20242025!$E$3:$E$1315, $A24)</f>
        <v>41</v>
      </c>
      <c r="EJ24">
        <f>SUMIFS(DataRegularSeason20242025!$AA$3:$AA$1315,DataRegularSeason20242025!$B$3:$B$1315, "&lt;=" &amp; EJ$1, DataRegularSeason20242025!$D$3:$D$1315, $A24)+SUMIFS(DataRegularSeason20242025!$AB$3:$AB$1315,DataRegularSeason20242025!$B$3:$B$1315, "&lt;=" &amp; EJ$1, DataRegularSeason20242025!$E$3:$E$1315, $A24)</f>
        <v>41</v>
      </c>
      <c r="EK24">
        <f>SUMIFS(DataRegularSeason20242025!$AA$3:$AA$1315,DataRegularSeason20242025!$B$3:$B$1315, "&lt;=" &amp; EK$1, DataRegularSeason20242025!$D$3:$D$1315, $A24)+SUMIFS(DataRegularSeason20242025!$AB$3:$AB$1315,DataRegularSeason20242025!$B$3:$B$1315, "&lt;=" &amp; EK$1, DataRegularSeason20242025!$E$3:$E$1315, $A24)</f>
        <v>41</v>
      </c>
      <c r="EL24">
        <f>SUMIFS(DataRegularSeason20242025!$AA$3:$AA$1315,DataRegularSeason20242025!$B$3:$B$1315, "&lt;=" &amp; EL$1, DataRegularSeason20242025!$D$3:$D$1315, $A24)+SUMIFS(DataRegularSeason20242025!$AB$3:$AB$1315,DataRegularSeason20242025!$B$3:$B$1315, "&lt;=" &amp; EL$1, DataRegularSeason20242025!$E$3:$E$1315, $A24)</f>
        <v>41</v>
      </c>
      <c r="EM24">
        <f>SUMIFS(DataRegularSeason20242025!$AA$3:$AA$1315,DataRegularSeason20242025!$B$3:$B$1315, "&lt;=" &amp; EM$1, DataRegularSeason20242025!$D$3:$D$1315, $A24)+SUMIFS(DataRegularSeason20242025!$AB$3:$AB$1315,DataRegularSeason20242025!$B$3:$B$1315, "&lt;=" &amp; EM$1, DataRegularSeason20242025!$E$3:$E$1315, $A24)</f>
        <v>41</v>
      </c>
      <c r="EN24">
        <f>SUMIFS(DataRegularSeason20242025!$AA$3:$AA$1315,DataRegularSeason20242025!$B$3:$B$1315, "&lt;=" &amp; EN$1, DataRegularSeason20242025!$D$3:$D$1315, $A24)+SUMIFS(DataRegularSeason20242025!$AB$3:$AB$1315,DataRegularSeason20242025!$B$3:$B$1315, "&lt;=" &amp; EN$1, DataRegularSeason20242025!$E$3:$E$1315, $A24)</f>
        <v>41</v>
      </c>
      <c r="EO24">
        <f>SUMIFS(DataRegularSeason20242025!$AA$3:$AA$1315,DataRegularSeason20242025!$B$3:$B$1315, "&lt;=" &amp; EO$1, DataRegularSeason20242025!$D$3:$D$1315, $A24)+SUMIFS(DataRegularSeason20242025!$AB$3:$AB$1315,DataRegularSeason20242025!$B$3:$B$1315, "&lt;=" &amp; EO$1, DataRegularSeason20242025!$E$3:$E$1315, $A24)</f>
        <v>41</v>
      </c>
      <c r="EP24">
        <f>SUMIFS(DataRegularSeason20242025!$AA$3:$AA$1315,DataRegularSeason20242025!$B$3:$B$1315, "&lt;=" &amp; EP$1, DataRegularSeason20242025!$D$3:$D$1315, $A24)+SUMIFS(DataRegularSeason20242025!$AB$3:$AB$1315,DataRegularSeason20242025!$B$3:$B$1315, "&lt;=" &amp; EP$1, DataRegularSeason20242025!$E$3:$E$1315, $A24)</f>
        <v>41</v>
      </c>
      <c r="EQ24">
        <f>SUMIFS(DataRegularSeason20242025!$AA$3:$AA$1315,DataRegularSeason20242025!$B$3:$B$1315, "&lt;=" &amp; EQ$1, DataRegularSeason20242025!$D$3:$D$1315, $A24)+SUMIFS(DataRegularSeason20242025!$AB$3:$AB$1315,DataRegularSeason20242025!$B$3:$B$1315, "&lt;=" &amp; EQ$1, DataRegularSeason20242025!$E$3:$E$1315, $A24)</f>
        <v>41</v>
      </c>
      <c r="ER24">
        <f>SUMIFS(DataRegularSeason20242025!$AA$3:$AA$1315,DataRegularSeason20242025!$B$3:$B$1315, "&lt;=" &amp; ER$1, DataRegularSeason20242025!$D$3:$D$1315, $A24)+SUMIFS(DataRegularSeason20242025!$AB$3:$AB$1315,DataRegularSeason20242025!$B$3:$B$1315, "&lt;=" &amp; ER$1, DataRegularSeason20242025!$E$3:$E$1315, $A24)</f>
        <v>41</v>
      </c>
      <c r="ES24">
        <f>SUMIFS(DataRegularSeason20242025!$AA$3:$AA$1315,DataRegularSeason20242025!$B$3:$B$1315, "&lt;=" &amp; ES$1, DataRegularSeason20242025!$D$3:$D$1315, $A24)+SUMIFS(DataRegularSeason20242025!$AB$3:$AB$1315,DataRegularSeason20242025!$B$3:$B$1315, "&lt;=" &amp; ES$1, DataRegularSeason20242025!$E$3:$E$1315, $A24)</f>
        <v>41</v>
      </c>
      <c r="ET24">
        <f>SUMIFS(DataRegularSeason20242025!$AA$3:$AA$1315,DataRegularSeason20242025!$B$3:$B$1315, "&lt;=" &amp; ET$1, DataRegularSeason20242025!$D$3:$D$1315, $A24)+SUMIFS(DataRegularSeason20242025!$AB$3:$AB$1315,DataRegularSeason20242025!$B$3:$B$1315, "&lt;=" &amp; ET$1, DataRegularSeason20242025!$E$3:$E$1315, $A24)</f>
        <v>41</v>
      </c>
      <c r="EU24">
        <f>SUMIFS(DataRegularSeason20242025!$AA$3:$AA$1315,DataRegularSeason20242025!$B$3:$B$1315, "&lt;=" &amp; EU$1, DataRegularSeason20242025!$D$3:$D$1315, $A24)+SUMIFS(DataRegularSeason20242025!$AB$3:$AB$1315,DataRegularSeason20242025!$B$3:$B$1315, "&lt;=" &amp; EU$1, DataRegularSeason20242025!$E$3:$E$1315, $A24)</f>
        <v>41</v>
      </c>
      <c r="EV24">
        <f>SUMIFS(DataRegularSeason20242025!$AA$3:$AA$1315,DataRegularSeason20242025!$B$3:$B$1315, "&lt;=" &amp; EV$1, DataRegularSeason20242025!$D$3:$D$1315, $A24)+SUMIFS(DataRegularSeason20242025!$AB$3:$AB$1315,DataRegularSeason20242025!$B$3:$B$1315, "&lt;=" &amp; EV$1, DataRegularSeason20242025!$E$3:$E$1315, $A24)</f>
        <v>41</v>
      </c>
      <c r="EW24">
        <f>SUMIFS(DataRegularSeason20242025!$AA$3:$AA$1315,DataRegularSeason20242025!$B$3:$B$1315, "&lt;=" &amp; EW$1, DataRegularSeason20242025!$D$3:$D$1315, $A24)+SUMIFS(DataRegularSeason20242025!$AB$3:$AB$1315,DataRegularSeason20242025!$B$3:$B$1315, "&lt;=" &amp; EW$1, DataRegularSeason20242025!$E$3:$E$1315, $A24)</f>
        <v>41</v>
      </c>
      <c r="EX24">
        <f>SUMIFS(DataRegularSeason20242025!$AA$3:$AA$1315,DataRegularSeason20242025!$B$3:$B$1315, "&lt;=" &amp; EX$1, DataRegularSeason20242025!$D$3:$D$1315, $A24)+SUMIFS(DataRegularSeason20242025!$AB$3:$AB$1315,DataRegularSeason20242025!$B$3:$B$1315, "&lt;=" &amp; EX$1, DataRegularSeason20242025!$E$3:$E$1315, $A24)</f>
        <v>41</v>
      </c>
      <c r="EY24">
        <f>SUMIFS(DataRegularSeason20242025!$AA$3:$AA$1315,DataRegularSeason20242025!$B$3:$B$1315, "&lt;=" &amp; EY$1, DataRegularSeason20242025!$D$3:$D$1315, $A24)+SUMIFS(DataRegularSeason20242025!$AB$3:$AB$1315,DataRegularSeason20242025!$B$3:$B$1315, "&lt;=" &amp; EY$1, DataRegularSeason20242025!$E$3:$E$1315, $A24)</f>
        <v>41</v>
      </c>
      <c r="EZ24">
        <f>SUMIFS(DataRegularSeason20242025!$AA$3:$AA$1315,DataRegularSeason20242025!$B$3:$B$1315, "&lt;=" &amp; EZ$1, DataRegularSeason20242025!$D$3:$D$1315, $A24)+SUMIFS(DataRegularSeason20242025!$AB$3:$AB$1315,DataRegularSeason20242025!$B$3:$B$1315, "&lt;=" &amp; EZ$1, DataRegularSeason20242025!$E$3:$E$1315, $A24)</f>
        <v>41</v>
      </c>
      <c r="FA24">
        <f>SUMIFS(DataRegularSeason20242025!$AA$3:$AA$1315,DataRegularSeason20242025!$B$3:$B$1315, "&lt;=" &amp; FA$1, DataRegularSeason20242025!$D$3:$D$1315, $A24)+SUMIFS(DataRegularSeason20242025!$AB$3:$AB$1315,DataRegularSeason20242025!$B$3:$B$1315, "&lt;=" &amp; FA$1, DataRegularSeason20242025!$E$3:$E$1315, $A24)</f>
        <v>41</v>
      </c>
      <c r="FB24">
        <f>SUMIFS(DataRegularSeason20242025!$AA$3:$AA$1315,DataRegularSeason20242025!$B$3:$B$1315, "&lt;=" &amp; FB$1, DataRegularSeason20242025!$D$3:$D$1315, $A24)+SUMIFS(DataRegularSeason20242025!$AB$3:$AB$1315,DataRegularSeason20242025!$B$3:$B$1315, "&lt;=" &amp; FB$1, DataRegularSeason20242025!$E$3:$E$1315, $A24)</f>
        <v>41</v>
      </c>
      <c r="FC24">
        <f>SUMIFS(DataRegularSeason20242025!$AA$3:$AA$1315,DataRegularSeason20242025!$B$3:$B$1315, "&lt;=" &amp; FC$1, DataRegularSeason20242025!$D$3:$D$1315, $A24)+SUMIFS(DataRegularSeason20242025!$AB$3:$AB$1315,DataRegularSeason20242025!$B$3:$B$1315, "&lt;=" &amp; FC$1, DataRegularSeason20242025!$E$3:$E$1315, $A24)</f>
        <v>41</v>
      </c>
      <c r="FD24">
        <f>SUMIFS(DataRegularSeason20242025!$AA$3:$AA$1315,DataRegularSeason20242025!$B$3:$B$1315, "&lt;=" &amp; FD$1, DataRegularSeason20242025!$D$3:$D$1315, $A24)+SUMIFS(DataRegularSeason20242025!$AB$3:$AB$1315,DataRegularSeason20242025!$B$3:$B$1315, "&lt;=" &amp; FD$1, DataRegularSeason20242025!$E$3:$E$1315, $A24)</f>
        <v>41</v>
      </c>
      <c r="FE24">
        <f>SUMIFS(DataRegularSeason20242025!$AA$3:$AA$1315,DataRegularSeason20242025!$B$3:$B$1315, "&lt;=" &amp; FE$1, DataRegularSeason20242025!$D$3:$D$1315, $A24)+SUMIFS(DataRegularSeason20242025!$AB$3:$AB$1315,DataRegularSeason20242025!$B$3:$B$1315, "&lt;=" &amp; FE$1, DataRegularSeason20242025!$E$3:$E$1315, $A24)</f>
        <v>41</v>
      </c>
      <c r="FF24">
        <f>SUMIFS(DataRegularSeason20242025!$AA$3:$AA$1315,DataRegularSeason20242025!$B$3:$B$1315, "&lt;=" &amp; FF$1, DataRegularSeason20242025!$D$3:$D$1315, $A24)+SUMIFS(DataRegularSeason20242025!$AB$3:$AB$1315,DataRegularSeason20242025!$B$3:$B$1315, "&lt;=" &amp; FF$1, DataRegularSeason20242025!$E$3:$E$1315, $A24)</f>
        <v>41</v>
      </c>
      <c r="FG24">
        <f>SUMIFS(DataRegularSeason20242025!$AA$3:$AA$1315,DataRegularSeason20242025!$B$3:$B$1315, "&lt;=" &amp; FG$1, DataRegularSeason20242025!$D$3:$D$1315, $A24)+SUMIFS(DataRegularSeason20242025!$AB$3:$AB$1315,DataRegularSeason20242025!$B$3:$B$1315, "&lt;=" &amp; FG$1, DataRegularSeason20242025!$E$3:$E$1315, $A24)</f>
        <v>41</v>
      </c>
      <c r="FH24">
        <f>SUMIFS(DataRegularSeason20242025!$AA$3:$AA$1315,DataRegularSeason20242025!$B$3:$B$1315, "&lt;=" &amp; FH$1, DataRegularSeason20242025!$D$3:$D$1315, $A24)+SUMIFS(DataRegularSeason20242025!$AB$3:$AB$1315,DataRegularSeason20242025!$B$3:$B$1315, "&lt;=" &amp; FH$1, DataRegularSeason20242025!$E$3:$E$1315, $A24)</f>
        <v>41</v>
      </c>
      <c r="FI24">
        <f>SUMIFS(DataRegularSeason20242025!$AA$3:$AA$1315,DataRegularSeason20242025!$B$3:$B$1315, "&lt;=" &amp; FI$1, DataRegularSeason20242025!$D$3:$D$1315, $A24)+SUMIFS(DataRegularSeason20242025!$AB$3:$AB$1315,DataRegularSeason20242025!$B$3:$B$1315, "&lt;=" &amp; FI$1, DataRegularSeason20242025!$E$3:$E$1315, $A24)</f>
        <v>41</v>
      </c>
      <c r="FJ24">
        <f>SUMIFS(DataRegularSeason20242025!$AA$3:$AA$1315,DataRegularSeason20242025!$B$3:$B$1315, "&lt;=" &amp; FJ$1, DataRegularSeason20242025!$D$3:$D$1315, $A24)+SUMIFS(DataRegularSeason20242025!$AB$3:$AB$1315,DataRegularSeason20242025!$B$3:$B$1315, "&lt;=" &amp; FJ$1, DataRegularSeason20242025!$E$3:$E$1315, $A24)</f>
        <v>41</v>
      </c>
      <c r="FK24">
        <f>SUMIFS(DataRegularSeason20242025!$AA$3:$AA$1315,DataRegularSeason20242025!$B$3:$B$1315, "&lt;=" &amp; FK$1, DataRegularSeason20242025!$D$3:$D$1315, $A24)+SUMIFS(DataRegularSeason20242025!$AB$3:$AB$1315,DataRegularSeason20242025!$B$3:$B$1315, "&lt;=" &amp; FK$1, DataRegularSeason20242025!$E$3:$E$1315, $A24)</f>
        <v>41</v>
      </c>
      <c r="FL24">
        <f>SUMIFS(DataRegularSeason20242025!$AA$3:$AA$1315,DataRegularSeason20242025!$B$3:$B$1315, "&lt;=" &amp; FL$1, DataRegularSeason20242025!$D$3:$D$1315, $A24)+SUMIFS(DataRegularSeason20242025!$AB$3:$AB$1315,DataRegularSeason20242025!$B$3:$B$1315, "&lt;=" &amp; FL$1, DataRegularSeason20242025!$E$3:$E$1315, $A24)</f>
        <v>41</v>
      </c>
      <c r="FM24">
        <f>SUMIFS(DataRegularSeason20242025!$AA$3:$AA$1315,DataRegularSeason20242025!$B$3:$B$1315, "&lt;=" &amp; FM$1, DataRegularSeason20242025!$D$3:$D$1315, $A24)+SUMIFS(DataRegularSeason20242025!$AB$3:$AB$1315,DataRegularSeason20242025!$B$3:$B$1315, "&lt;=" &amp; FM$1, DataRegularSeason20242025!$E$3:$E$1315, $A24)</f>
        <v>41</v>
      </c>
      <c r="FN24">
        <f>SUMIFS(DataRegularSeason20242025!$AA$3:$AA$1315,DataRegularSeason20242025!$B$3:$B$1315, "&lt;=" &amp; FN$1, DataRegularSeason20242025!$D$3:$D$1315, $A24)+SUMIFS(DataRegularSeason20242025!$AB$3:$AB$1315,DataRegularSeason20242025!$B$3:$B$1315, "&lt;=" &amp; FN$1, DataRegularSeason20242025!$E$3:$E$1315, $A24)</f>
        <v>41</v>
      </c>
      <c r="FO24">
        <f>SUMIFS(DataRegularSeason20242025!$AA$3:$AA$1315,DataRegularSeason20242025!$B$3:$B$1315, "&lt;=" &amp; FO$1, DataRegularSeason20242025!$D$3:$D$1315, $A24)+SUMIFS(DataRegularSeason20242025!$AB$3:$AB$1315,DataRegularSeason20242025!$B$3:$B$1315, "&lt;=" &amp; FO$1, DataRegularSeason20242025!$E$3:$E$1315, $A24)</f>
        <v>41</v>
      </c>
      <c r="FP24">
        <f>SUMIFS(DataRegularSeason20242025!$AA$3:$AA$1315,DataRegularSeason20242025!$B$3:$B$1315, "&lt;=" &amp; FP$1, DataRegularSeason20242025!$D$3:$D$1315, $A24)+SUMIFS(DataRegularSeason20242025!$AB$3:$AB$1315,DataRegularSeason20242025!$B$3:$B$1315, "&lt;=" &amp; FP$1, DataRegularSeason20242025!$E$3:$E$1315, $A24)</f>
        <v>41</v>
      </c>
      <c r="FQ24">
        <f>SUMIFS(DataRegularSeason20242025!$AA$3:$AA$1315,DataRegularSeason20242025!$B$3:$B$1315, "&lt;=" &amp; FQ$1, DataRegularSeason20242025!$D$3:$D$1315, $A24)+SUMIFS(DataRegularSeason20242025!$AB$3:$AB$1315,DataRegularSeason20242025!$B$3:$B$1315, "&lt;=" &amp; FQ$1, DataRegularSeason20242025!$E$3:$E$1315, $A24)</f>
        <v>41</v>
      </c>
      <c r="FR24">
        <f>SUMIFS(DataRegularSeason20242025!$AA$3:$AA$1315,DataRegularSeason20242025!$B$3:$B$1315, "&lt;=" &amp; FR$1, DataRegularSeason20242025!$D$3:$D$1315, $A24)+SUMIFS(DataRegularSeason20242025!$AB$3:$AB$1315,DataRegularSeason20242025!$B$3:$B$1315, "&lt;=" &amp; FR$1, DataRegularSeason20242025!$E$3:$E$1315, $A24)</f>
        <v>41</v>
      </c>
      <c r="FS24">
        <f>SUMIFS(DataRegularSeason20242025!$AA$3:$AA$1315,DataRegularSeason20242025!$B$3:$B$1315, "&lt;=" &amp; FS$1, DataRegularSeason20242025!$D$3:$D$1315, $A24)+SUMIFS(DataRegularSeason20242025!$AB$3:$AB$1315,DataRegularSeason20242025!$B$3:$B$1315, "&lt;=" &amp; FS$1, DataRegularSeason20242025!$E$3:$E$1315, $A24)</f>
        <v>41</v>
      </c>
      <c r="FT24">
        <f>SUMIFS(DataRegularSeason20242025!$AA$3:$AA$1315,DataRegularSeason20242025!$B$3:$B$1315, "&lt;=" &amp; FT$1, DataRegularSeason20242025!$D$3:$D$1315, $A24)+SUMIFS(DataRegularSeason20242025!$AB$3:$AB$1315,DataRegularSeason20242025!$B$3:$B$1315, "&lt;=" &amp; FT$1, DataRegularSeason20242025!$E$3:$E$1315, $A24)</f>
        <v>41</v>
      </c>
      <c r="FU24">
        <f>SUMIFS(DataRegularSeason20242025!$AA$3:$AA$1315,DataRegularSeason20242025!$B$3:$B$1315, "&lt;=" &amp; FU$1, DataRegularSeason20242025!$D$3:$D$1315, $A24)+SUMIFS(DataRegularSeason20242025!$AB$3:$AB$1315,DataRegularSeason20242025!$B$3:$B$1315, "&lt;=" &amp; FU$1, DataRegularSeason20242025!$E$3:$E$1315, $A24)</f>
        <v>41</v>
      </c>
      <c r="FV24">
        <f>SUMIFS(DataRegularSeason20242025!$AA$3:$AA$1315,DataRegularSeason20242025!$B$3:$B$1315, "&lt;=" &amp; FV$1, DataRegularSeason20242025!$D$3:$D$1315, $A24)+SUMIFS(DataRegularSeason20242025!$AB$3:$AB$1315,DataRegularSeason20242025!$B$3:$B$1315, "&lt;=" &amp; FV$1, DataRegularSeason20242025!$E$3:$E$1315, $A24)</f>
        <v>41</v>
      </c>
      <c r="FW24">
        <f>SUMIFS(DataRegularSeason20242025!$AA$3:$AA$1315,DataRegularSeason20242025!$B$3:$B$1315, "&lt;=" &amp; FW$1, DataRegularSeason20242025!$D$3:$D$1315, $A24)+SUMIFS(DataRegularSeason20242025!$AB$3:$AB$1315,DataRegularSeason20242025!$B$3:$B$1315, "&lt;=" &amp; FW$1, DataRegularSeason20242025!$E$3:$E$1315, $A24)</f>
        <v>41</v>
      </c>
      <c r="FX24">
        <f>SUMIFS(DataRegularSeason20242025!$AA$3:$AA$1315,DataRegularSeason20242025!$B$3:$B$1315, "&lt;=" &amp; FX$1, DataRegularSeason20242025!$D$3:$D$1315, $A24)+SUMIFS(DataRegularSeason20242025!$AB$3:$AB$1315,DataRegularSeason20242025!$B$3:$B$1315, "&lt;=" &amp; FX$1, DataRegularSeason20242025!$E$3:$E$1315, $A24)</f>
        <v>41</v>
      </c>
      <c r="FY24">
        <f>SUMIFS(DataRegularSeason20242025!$AA$3:$AA$1315,DataRegularSeason20242025!$B$3:$B$1315, "&lt;=" &amp; FY$1, DataRegularSeason20242025!$D$3:$D$1315, $A24)+SUMIFS(DataRegularSeason20242025!$AB$3:$AB$1315,DataRegularSeason20242025!$B$3:$B$1315, "&lt;=" &amp; FY$1, DataRegularSeason20242025!$E$3:$E$1315, $A24)</f>
        <v>41</v>
      </c>
      <c r="FZ24">
        <f>SUMIFS(DataRegularSeason20242025!$AA$3:$AA$1315,DataRegularSeason20242025!$B$3:$B$1315, "&lt;=" &amp; FZ$1, DataRegularSeason20242025!$D$3:$D$1315, $A24)+SUMIFS(DataRegularSeason20242025!$AB$3:$AB$1315,DataRegularSeason20242025!$B$3:$B$1315, "&lt;=" &amp; FZ$1, DataRegularSeason20242025!$E$3:$E$1315, $A24)</f>
        <v>41</v>
      </c>
      <c r="GA24">
        <f>SUMIFS(DataRegularSeason20242025!$AA$3:$AA$1315,DataRegularSeason20242025!$B$3:$B$1315, "&lt;=" &amp; GA$1, DataRegularSeason20242025!$D$3:$D$1315, $A24)+SUMIFS(DataRegularSeason20242025!$AB$3:$AB$1315,DataRegularSeason20242025!$B$3:$B$1315, "&lt;=" &amp; GA$1, DataRegularSeason20242025!$E$3:$E$1315, $A24)</f>
        <v>41</v>
      </c>
      <c r="GB24">
        <f>SUMIFS(DataRegularSeason20242025!$AA$3:$AA$1315,DataRegularSeason20242025!$B$3:$B$1315, "&lt;=" &amp; GB$1, DataRegularSeason20242025!$D$3:$D$1315, $A24)+SUMIFS(DataRegularSeason20242025!$AB$3:$AB$1315,DataRegularSeason20242025!$B$3:$B$1315, "&lt;=" &amp; GB$1, DataRegularSeason20242025!$E$3:$E$1315, $A24)</f>
        <v>41</v>
      </c>
      <c r="GC24">
        <f>SUMIFS(DataRegularSeason20242025!$AA$3:$AA$1315,DataRegularSeason20242025!$B$3:$B$1315, "&lt;=" &amp; GC$1, DataRegularSeason20242025!$D$3:$D$1315, $A24)+SUMIFS(DataRegularSeason20242025!$AB$3:$AB$1315,DataRegularSeason20242025!$B$3:$B$1315, "&lt;=" &amp; GC$1, DataRegularSeason20242025!$E$3:$E$1315, $A24)</f>
        <v>41</v>
      </c>
      <c r="GD24">
        <f>SUMIFS(DataRegularSeason20242025!$AA$3:$AA$1315,DataRegularSeason20242025!$B$3:$B$1315, "&lt;=" &amp; GD$1, DataRegularSeason20242025!$D$3:$D$1315, $A24)+SUMIFS(DataRegularSeason20242025!$AB$3:$AB$1315,DataRegularSeason20242025!$B$3:$B$1315, "&lt;=" &amp; GD$1, DataRegularSeason20242025!$E$3:$E$1315, $A24)</f>
        <v>41</v>
      </c>
      <c r="GE24">
        <f>SUMIFS(DataRegularSeason20242025!$AA$3:$AA$1315,DataRegularSeason20242025!$B$3:$B$1315, "&lt;=" &amp; GE$1, DataRegularSeason20242025!$D$3:$D$1315, $A24)+SUMIFS(DataRegularSeason20242025!$AB$3:$AB$1315,DataRegularSeason20242025!$B$3:$B$1315, "&lt;=" &amp; GE$1, DataRegularSeason20242025!$E$3:$E$1315, $A24)</f>
        <v>41</v>
      </c>
      <c r="GF24">
        <f>SUMIFS(DataRegularSeason20242025!$AA$3:$AA$1315,DataRegularSeason20242025!$B$3:$B$1315, "&lt;=" &amp; GF$1, DataRegularSeason20242025!$D$3:$D$1315, $A24)+SUMIFS(DataRegularSeason20242025!$AB$3:$AB$1315,DataRegularSeason20242025!$B$3:$B$1315, "&lt;=" &amp; GF$1, DataRegularSeason20242025!$E$3:$E$1315, $A24)</f>
        <v>41</v>
      </c>
      <c r="GG24">
        <f>SUMIFS(DataRegularSeason20242025!$AA$3:$AA$1315,DataRegularSeason20242025!$B$3:$B$1315, "&lt;=" &amp; GG$1, DataRegularSeason20242025!$D$3:$D$1315, $A24)+SUMIFS(DataRegularSeason20242025!$AB$3:$AB$1315,DataRegularSeason20242025!$B$3:$B$1315, "&lt;=" &amp; GG$1, DataRegularSeason20242025!$E$3:$E$1315, $A24)</f>
        <v>41</v>
      </c>
      <c r="GH24">
        <f>SUMIFS(DataRegularSeason20242025!$AA$3:$AA$1315,DataRegularSeason20242025!$B$3:$B$1315, "&lt;=" &amp; GH$1, DataRegularSeason20242025!$D$3:$D$1315, $A24)+SUMIFS(DataRegularSeason20242025!$AB$3:$AB$1315,DataRegularSeason20242025!$B$3:$B$1315, "&lt;=" &amp; GH$1, DataRegularSeason20242025!$E$3:$E$1315, $A24)</f>
        <v>41</v>
      </c>
      <c r="GI24">
        <f>SUMIFS(DataRegularSeason20242025!$AA$3:$AA$1315,DataRegularSeason20242025!$B$3:$B$1315, "&lt;=" &amp; GI$1, DataRegularSeason20242025!$D$3:$D$1315, $A24)+SUMIFS(DataRegularSeason20242025!$AB$3:$AB$1315,DataRegularSeason20242025!$B$3:$B$1315, "&lt;=" &amp; GI$1, DataRegularSeason20242025!$E$3:$E$1315, $A24)</f>
        <v>41</v>
      </c>
      <c r="GJ24">
        <f>SUMIFS(DataRegularSeason20242025!$AA$3:$AA$1315,DataRegularSeason20242025!$B$3:$B$1315, "&lt;=" &amp; GJ$1, DataRegularSeason20242025!$D$3:$D$1315, $A24)+SUMIFS(DataRegularSeason20242025!$AB$3:$AB$1315,DataRegularSeason20242025!$B$3:$B$1315, "&lt;=" &amp; GJ$1, DataRegularSeason20242025!$E$3:$E$1315, $A24)</f>
        <v>41</v>
      </c>
      <c r="GK24">
        <f>SUMIFS(DataRegularSeason20242025!$AA$3:$AA$1315,DataRegularSeason20242025!$B$3:$B$1315, "&lt;=" &amp; GK$1, DataRegularSeason20242025!$D$3:$D$1315, $A24)+SUMIFS(DataRegularSeason20242025!$AB$3:$AB$1315,DataRegularSeason20242025!$B$3:$B$1315, "&lt;=" &amp; GK$1, DataRegularSeason20242025!$E$3:$E$1315, $A24)</f>
        <v>41</v>
      </c>
      <c r="GL24">
        <f>SUMIFS(DataRegularSeason20242025!$AA$3:$AA$1315,DataRegularSeason20242025!$B$3:$B$1315, "&lt;=" &amp; GL$1, DataRegularSeason20242025!$D$3:$D$1315, $A24)+SUMIFS(DataRegularSeason20242025!$AB$3:$AB$1315,DataRegularSeason20242025!$B$3:$B$1315, "&lt;=" &amp; GL$1, DataRegularSeason20242025!$E$3:$E$1315, $A24)</f>
        <v>41</v>
      </c>
      <c r="GM24">
        <f>SUMIFS(DataRegularSeason20242025!$AA$3:$AA$1315,DataRegularSeason20242025!$B$3:$B$1315, "&lt;=" &amp; GM$1, DataRegularSeason20242025!$D$3:$D$1315, $A24)+SUMIFS(DataRegularSeason20242025!$AB$3:$AB$1315,DataRegularSeason20242025!$B$3:$B$1315, "&lt;=" &amp; GM$1, DataRegularSeason20242025!$E$3:$E$1315, $A24)</f>
        <v>41</v>
      </c>
      <c r="GN24">
        <f>SUMIFS(DataRegularSeason20242025!$AA$3:$AA$1315,DataRegularSeason20242025!$B$3:$B$1315, "&lt;=" &amp; GN$1, DataRegularSeason20242025!$D$3:$D$1315, $A24)+SUMIFS(DataRegularSeason20242025!$AB$3:$AB$1315,DataRegularSeason20242025!$B$3:$B$1315, "&lt;=" &amp; GN$1, DataRegularSeason20242025!$E$3:$E$1315, $A24)</f>
        <v>41</v>
      </c>
      <c r="GO24">
        <f>SUMIFS(DataRegularSeason20242025!$AA$3:$AA$1315,DataRegularSeason20242025!$B$3:$B$1315, "&lt;=" &amp; GO$1, DataRegularSeason20242025!$D$3:$D$1315, $A24)+SUMIFS(DataRegularSeason20242025!$AB$3:$AB$1315,DataRegularSeason20242025!$B$3:$B$1315, "&lt;=" &amp; GO$1, DataRegularSeason20242025!$E$3:$E$1315, $A24)</f>
        <v>41</v>
      </c>
      <c r="GP24">
        <f>SUMIFS(DataRegularSeason20242025!$AA$3:$AA$1315,DataRegularSeason20242025!$B$3:$B$1315, "&lt;=" &amp; GP$1, DataRegularSeason20242025!$D$3:$D$1315, $A24)+SUMIFS(DataRegularSeason20242025!$AB$3:$AB$1315,DataRegularSeason20242025!$B$3:$B$1315, "&lt;=" &amp; GP$1, DataRegularSeason20242025!$E$3:$E$1315, $A24)</f>
        <v>41</v>
      </c>
      <c r="GQ24">
        <f>SUMIFS(DataRegularSeason20242025!$AA$3:$AA$1315,DataRegularSeason20242025!$B$3:$B$1315, "&lt;=" &amp; GQ$1, DataRegularSeason20242025!$D$3:$D$1315, $A24)+SUMIFS(DataRegularSeason20242025!$AB$3:$AB$1315,DataRegularSeason20242025!$B$3:$B$1315, "&lt;=" &amp; GQ$1, DataRegularSeason20242025!$E$3:$E$1315, $A24)</f>
        <v>41</v>
      </c>
      <c r="GR24">
        <f>SUMIFS(DataRegularSeason20242025!$AA$3:$AA$1315,DataRegularSeason20242025!$B$3:$B$1315, "&lt;=" &amp; GR$1, DataRegularSeason20242025!$D$3:$D$1315, $A24)+SUMIFS(DataRegularSeason20242025!$AB$3:$AB$1315,DataRegularSeason20242025!$B$3:$B$1315, "&lt;=" &amp; GR$1, DataRegularSeason20242025!$E$3:$E$1315, $A24)</f>
        <v>41</v>
      </c>
      <c r="GS24">
        <f>SUMIFS(DataRegularSeason20242025!$AA$3:$AA$1315,DataRegularSeason20242025!$B$3:$B$1315, "&lt;=" &amp; GS$1, DataRegularSeason20242025!$D$3:$D$1315, $A24)+SUMIFS(DataRegularSeason20242025!$AB$3:$AB$1315,DataRegularSeason20242025!$B$3:$B$1315, "&lt;=" &amp; GS$1, DataRegularSeason20242025!$E$3:$E$1315, $A24)</f>
        <v>41</v>
      </c>
      <c r="GT24">
        <f>SUMIFS(DataRegularSeason20242025!$AA$3:$AA$1315,DataRegularSeason20242025!$B$3:$B$1315, "&lt;=" &amp; GT$1, DataRegularSeason20242025!$D$3:$D$1315, $A24)+SUMIFS(DataRegularSeason20242025!$AB$3:$AB$1315,DataRegularSeason20242025!$B$3:$B$1315, "&lt;=" &amp; GT$1, DataRegularSeason20242025!$E$3:$E$1315, $A24)</f>
        <v>41</v>
      </c>
      <c r="GU24">
        <f>SUMIFS(DataRegularSeason20242025!$AA$3:$AA$1315,DataRegularSeason20242025!$B$3:$B$1315, "&lt;=" &amp; GU$1, DataRegularSeason20242025!$D$3:$D$1315, $A24)+SUMIFS(DataRegularSeason20242025!$AB$3:$AB$1315,DataRegularSeason20242025!$B$3:$B$1315, "&lt;=" &amp; GU$1, DataRegularSeason20242025!$E$3:$E$1315, $A24)</f>
        <v>41</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31</v>
      </c>
      <c r="DF25">
        <f>SUMIFS(DataRegularSeason20242025!$AA$3:$AA$1315,DataRegularSeason20242025!$B$3:$B$1315, "&lt;=" &amp; DF$1, DataRegularSeason20242025!$D$3:$D$1315, $A25)+SUMIFS(DataRegularSeason20242025!$AB$3:$AB$1315,DataRegularSeason20242025!$B$3:$B$1315, "&lt;=" &amp; DF$1, DataRegularSeason20242025!$E$3:$E$1315, $A25)</f>
        <v>31</v>
      </c>
      <c r="DG25">
        <f>SUMIFS(DataRegularSeason20242025!$AA$3:$AA$1315,DataRegularSeason20242025!$B$3:$B$1315, "&lt;=" &amp; DG$1, DataRegularSeason20242025!$D$3:$D$1315, $A25)+SUMIFS(DataRegularSeason20242025!$AB$3:$AB$1315,DataRegularSeason20242025!$B$3:$B$1315, "&lt;=" &amp; DG$1, DataRegularSeason20242025!$E$3:$E$1315, $A25)</f>
        <v>33</v>
      </c>
      <c r="DH25">
        <f>SUMIFS(DataRegularSeason20242025!$AA$3:$AA$1315,DataRegularSeason20242025!$B$3:$B$1315, "&lt;=" &amp; DH$1, DataRegularSeason20242025!$D$3:$D$1315, $A25)+SUMIFS(DataRegularSeason20242025!$AB$3:$AB$1315,DataRegularSeason20242025!$B$3:$B$1315, "&lt;=" &amp; DH$1, DataRegularSeason20242025!$E$3:$E$1315, $A25)</f>
        <v>33</v>
      </c>
      <c r="DI25">
        <f>SUMIFS(DataRegularSeason20242025!$AA$3:$AA$1315,DataRegularSeason20242025!$B$3:$B$1315, "&lt;=" &amp; DI$1, DataRegularSeason20242025!$D$3:$D$1315, $A25)+SUMIFS(DataRegularSeason20242025!$AB$3:$AB$1315,DataRegularSeason20242025!$B$3:$B$1315, "&lt;=" &amp; DI$1, DataRegularSeason20242025!$E$3:$E$1315, $A25)</f>
        <v>34</v>
      </c>
      <c r="DJ25">
        <f>SUMIFS(DataRegularSeason20242025!$AA$3:$AA$1315,DataRegularSeason20242025!$B$3:$B$1315, "&lt;=" &amp; DJ$1, DataRegularSeason20242025!$D$3:$D$1315, $A25)+SUMIFS(DataRegularSeason20242025!$AB$3:$AB$1315,DataRegularSeason20242025!$B$3:$B$1315, "&lt;=" &amp; DJ$1, DataRegularSeason20242025!$E$3:$E$1315, $A25)</f>
        <v>34</v>
      </c>
      <c r="DK25">
        <f>SUMIFS(DataRegularSeason20242025!$AA$3:$AA$1315,DataRegularSeason20242025!$B$3:$B$1315, "&lt;=" &amp; DK$1, DataRegularSeason20242025!$D$3:$D$1315, $A25)+SUMIFS(DataRegularSeason20242025!$AB$3:$AB$1315,DataRegularSeason20242025!$B$3:$B$1315, "&lt;=" &amp; DK$1, DataRegularSeason20242025!$E$3:$E$1315, $A25)</f>
        <v>34</v>
      </c>
      <c r="DL25">
        <f>SUMIFS(DataRegularSeason20242025!$AA$3:$AA$1315,DataRegularSeason20242025!$B$3:$B$1315, "&lt;=" &amp; DL$1, DataRegularSeason20242025!$D$3:$D$1315, $A25)+SUMIFS(DataRegularSeason20242025!$AB$3:$AB$1315,DataRegularSeason20242025!$B$3:$B$1315, "&lt;=" &amp; DL$1, DataRegularSeason20242025!$E$3:$E$1315, $A25)</f>
        <v>34</v>
      </c>
      <c r="DM25">
        <f>SUMIFS(DataRegularSeason20242025!$AA$3:$AA$1315,DataRegularSeason20242025!$B$3:$B$1315, "&lt;=" &amp; DM$1, DataRegularSeason20242025!$D$3:$D$1315, $A25)+SUMIFS(DataRegularSeason20242025!$AB$3:$AB$1315,DataRegularSeason20242025!$B$3:$B$1315, "&lt;=" &amp; DM$1, DataRegularSeason20242025!$E$3:$E$1315, $A25)</f>
        <v>34</v>
      </c>
      <c r="DN25">
        <f>SUMIFS(DataRegularSeason20242025!$AA$3:$AA$1315,DataRegularSeason20242025!$B$3:$B$1315, "&lt;=" &amp; DN$1, DataRegularSeason20242025!$D$3:$D$1315, $A25)+SUMIFS(DataRegularSeason20242025!$AB$3:$AB$1315,DataRegularSeason20242025!$B$3:$B$1315, "&lt;=" &amp; DN$1, DataRegularSeason20242025!$E$3:$E$1315, $A25)</f>
        <v>34</v>
      </c>
      <c r="DO25">
        <f>SUMIFS(DataRegularSeason20242025!$AA$3:$AA$1315,DataRegularSeason20242025!$B$3:$B$1315, "&lt;=" &amp; DO$1, DataRegularSeason20242025!$D$3:$D$1315, $A25)+SUMIFS(DataRegularSeason20242025!$AB$3:$AB$1315,DataRegularSeason20242025!$B$3:$B$1315, "&lt;=" &amp; DO$1, DataRegularSeason20242025!$E$3:$E$1315, $A25)</f>
        <v>34</v>
      </c>
      <c r="DP25">
        <f>SUMIFS(DataRegularSeason20242025!$AA$3:$AA$1315,DataRegularSeason20242025!$B$3:$B$1315, "&lt;=" &amp; DP$1, DataRegularSeason20242025!$D$3:$D$1315, $A25)+SUMIFS(DataRegularSeason20242025!$AB$3:$AB$1315,DataRegularSeason20242025!$B$3:$B$1315, "&lt;=" &amp; DP$1, DataRegularSeason20242025!$E$3:$E$1315, $A25)</f>
        <v>34</v>
      </c>
      <c r="DQ25">
        <f>SUMIFS(DataRegularSeason20242025!$AA$3:$AA$1315,DataRegularSeason20242025!$B$3:$B$1315, "&lt;=" &amp; DQ$1, DataRegularSeason20242025!$D$3:$D$1315, $A25)+SUMIFS(DataRegularSeason20242025!$AB$3:$AB$1315,DataRegularSeason20242025!$B$3:$B$1315, "&lt;=" &amp; DQ$1, DataRegularSeason20242025!$E$3:$E$1315, $A25)</f>
        <v>34</v>
      </c>
      <c r="DR25">
        <f>SUMIFS(DataRegularSeason20242025!$AA$3:$AA$1315,DataRegularSeason20242025!$B$3:$B$1315, "&lt;=" &amp; DR$1, DataRegularSeason20242025!$D$3:$D$1315, $A25)+SUMIFS(DataRegularSeason20242025!$AB$3:$AB$1315,DataRegularSeason20242025!$B$3:$B$1315, "&lt;=" &amp; DR$1, DataRegularSeason20242025!$E$3:$E$1315, $A25)</f>
        <v>34</v>
      </c>
      <c r="DS25">
        <f>SUMIFS(DataRegularSeason20242025!$AA$3:$AA$1315,DataRegularSeason20242025!$B$3:$B$1315, "&lt;=" &amp; DS$1, DataRegularSeason20242025!$D$3:$D$1315, $A25)+SUMIFS(DataRegularSeason20242025!$AB$3:$AB$1315,DataRegularSeason20242025!$B$3:$B$1315, "&lt;=" &amp; DS$1, DataRegularSeason20242025!$E$3:$E$1315, $A25)</f>
        <v>34</v>
      </c>
      <c r="DT25">
        <f>SUMIFS(DataRegularSeason20242025!$AA$3:$AA$1315,DataRegularSeason20242025!$B$3:$B$1315, "&lt;=" &amp; DT$1, DataRegularSeason20242025!$D$3:$D$1315, $A25)+SUMIFS(DataRegularSeason20242025!$AB$3:$AB$1315,DataRegularSeason20242025!$B$3:$B$1315, "&lt;=" &amp; DT$1, DataRegularSeason20242025!$E$3:$E$1315, $A25)</f>
        <v>34</v>
      </c>
      <c r="DU25">
        <f>SUMIFS(DataRegularSeason20242025!$AA$3:$AA$1315,DataRegularSeason20242025!$B$3:$B$1315, "&lt;=" &amp; DU$1, DataRegularSeason20242025!$D$3:$D$1315, $A25)+SUMIFS(DataRegularSeason20242025!$AB$3:$AB$1315,DataRegularSeason20242025!$B$3:$B$1315, "&lt;=" &amp; DU$1, DataRegularSeason20242025!$E$3:$E$1315, $A25)</f>
        <v>34</v>
      </c>
      <c r="DV25">
        <f>SUMIFS(DataRegularSeason20242025!$AA$3:$AA$1315,DataRegularSeason20242025!$B$3:$B$1315, "&lt;=" &amp; DV$1, DataRegularSeason20242025!$D$3:$D$1315, $A25)+SUMIFS(DataRegularSeason20242025!$AB$3:$AB$1315,DataRegularSeason20242025!$B$3:$B$1315, "&lt;=" &amp; DV$1, DataRegularSeason20242025!$E$3:$E$1315, $A25)</f>
        <v>34</v>
      </c>
      <c r="DW25">
        <f>SUMIFS(DataRegularSeason20242025!$AA$3:$AA$1315,DataRegularSeason20242025!$B$3:$B$1315, "&lt;=" &amp; DW$1, DataRegularSeason20242025!$D$3:$D$1315, $A25)+SUMIFS(DataRegularSeason20242025!$AB$3:$AB$1315,DataRegularSeason20242025!$B$3:$B$1315, "&lt;=" &amp; DW$1, DataRegularSeason20242025!$E$3:$E$1315, $A25)</f>
        <v>34</v>
      </c>
      <c r="DX25">
        <f>SUMIFS(DataRegularSeason20242025!$AA$3:$AA$1315,DataRegularSeason20242025!$B$3:$B$1315, "&lt;=" &amp; DX$1, DataRegularSeason20242025!$D$3:$D$1315, $A25)+SUMIFS(DataRegularSeason20242025!$AB$3:$AB$1315,DataRegularSeason20242025!$B$3:$B$1315, "&lt;=" &amp; DX$1, DataRegularSeason20242025!$E$3:$E$1315, $A25)</f>
        <v>34</v>
      </c>
      <c r="DY25">
        <f>SUMIFS(DataRegularSeason20242025!$AA$3:$AA$1315,DataRegularSeason20242025!$B$3:$B$1315, "&lt;=" &amp; DY$1, DataRegularSeason20242025!$D$3:$D$1315, $A25)+SUMIFS(DataRegularSeason20242025!$AB$3:$AB$1315,DataRegularSeason20242025!$B$3:$B$1315, "&lt;=" &amp; DY$1, DataRegularSeason20242025!$E$3:$E$1315, $A25)</f>
        <v>34</v>
      </c>
      <c r="DZ25">
        <f>SUMIFS(DataRegularSeason20242025!$AA$3:$AA$1315,DataRegularSeason20242025!$B$3:$B$1315, "&lt;=" &amp; DZ$1, DataRegularSeason20242025!$D$3:$D$1315, $A25)+SUMIFS(DataRegularSeason20242025!$AB$3:$AB$1315,DataRegularSeason20242025!$B$3:$B$1315, "&lt;=" &amp; DZ$1, DataRegularSeason20242025!$E$3:$E$1315, $A25)</f>
        <v>34</v>
      </c>
      <c r="EA25">
        <f>SUMIFS(DataRegularSeason20242025!$AA$3:$AA$1315,DataRegularSeason20242025!$B$3:$B$1315, "&lt;=" &amp; EA$1, DataRegularSeason20242025!$D$3:$D$1315, $A25)+SUMIFS(DataRegularSeason20242025!$AB$3:$AB$1315,DataRegularSeason20242025!$B$3:$B$1315, "&lt;=" &amp; EA$1, DataRegularSeason20242025!$E$3:$E$1315, $A25)</f>
        <v>34</v>
      </c>
      <c r="EB25">
        <f>SUMIFS(DataRegularSeason20242025!$AA$3:$AA$1315,DataRegularSeason20242025!$B$3:$B$1315, "&lt;=" &amp; EB$1, DataRegularSeason20242025!$D$3:$D$1315, $A25)+SUMIFS(DataRegularSeason20242025!$AB$3:$AB$1315,DataRegularSeason20242025!$B$3:$B$1315, "&lt;=" &amp; EB$1, DataRegularSeason20242025!$E$3:$E$1315, $A25)</f>
        <v>34</v>
      </c>
      <c r="EC25">
        <f>SUMIFS(DataRegularSeason20242025!$AA$3:$AA$1315,DataRegularSeason20242025!$B$3:$B$1315, "&lt;=" &amp; EC$1, DataRegularSeason20242025!$D$3:$D$1315, $A25)+SUMIFS(DataRegularSeason20242025!$AB$3:$AB$1315,DataRegularSeason20242025!$B$3:$B$1315, "&lt;=" &amp; EC$1, DataRegularSeason20242025!$E$3:$E$1315, $A25)</f>
        <v>34</v>
      </c>
      <c r="ED25">
        <f>SUMIFS(DataRegularSeason20242025!$AA$3:$AA$1315,DataRegularSeason20242025!$B$3:$B$1315, "&lt;=" &amp; ED$1, DataRegularSeason20242025!$D$3:$D$1315, $A25)+SUMIFS(DataRegularSeason20242025!$AB$3:$AB$1315,DataRegularSeason20242025!$B$3:$B$1315, "&lt;=" &amp; ED$1, DataRegularSeason20242025!$E$3:$E$1315, $A25)</f>
        <v>34</v>
      </c>
      <c r="EE25">
        <f>SUMIFS(DataRegularSeason20242025!$AA$3:$AA$1315,DataRegularSeason20242025!$B$3:$B$1315, "&lt;=" &amp; EE$1, DataRegularSeason20242025!$D$3:$D$1315, $A25)+SUMIFS(DataRegularSeason20242025!$AB$3:$AB$1315,DataRegularSeason20242025!$B$3:$B$1315, "&lt;=" &amp; EE$1, DataRegularSeason20242025!$E$3:$E$1315, $A25)</f>
        <v>34</v>
      </c>
      <c r="EF25">
        <f>SUMIFS(DataRegularSeason20242025!$AA$3:$AA$1315,DataRegularSeason20242025!$B$3:$B$1315, "&lt;=" &amp; EF$1, DataRegularSeason20242025!$D$3:$D$1315, $A25)+SUMIFS(DataRegularSeason20242025!$AB$3:$AB$1315,DataRegularSeason20242025!$B$3:$B$1315, "&lt;=" &amp; EF$1, DataRegularSeason20242025!$E$3:$E$1315, $A25)</f>
        <v>34</v>
      </c>
      <c r="EG25">
        <f>SUMIFS(DataRegularSeason20242025!$AA$3:$AA$1315,DataRegularSeason20242025!$B$3:$B$1315, "&lt;=" &amp; EG$1, DataRegularSeason20242025!$D$3:$D$1315, $A25)+SUMIFS(DataRegularSeason20242025!$AB$3:$AB$1315,DataRegularSeason20242025!$B$3:$B$1315, "&lt;=" &amp; EG$1, DataRegularSeason20242025!$E$3:$E$1315, $A25)</f>
        <v>34</v>
      </c>
      <c r="EH25">
        <f>SUMIFS(DataRegularSeason20242025!$AA$3:$AA$1315,DataRegularSeason20242025!$B$3:$B$1315, "&lt;=" &amp; EH$1, DataRegularSeason20242025!$D$3:$D$1315, $A25)+SUMIFS(DataRegularSeason20242025!$AB$3:$AB$1315,DataRegularSeason20242025!$B$3:$B$1315, "&lt;=" &amp; EH$1, DataRegularSeason20242025!$E$3:$E$1315, $A25)</f>
        <v>34</v>
      </c>
      <c r="EI25">
        <f>SUMIFS(DataRegularSeason20242025!$AA$3:$AA$1315,DataRegularSeason20242025!$B$3:$B$1315, "&lt;=" &amp; EI$1, DataRegularSeason20242025!$D$3:$D$1315, $A25)+SUMIFS(DataRegularSeason20242025!$AB$3:$AB$1315,DataRegularSeason20242025!$B$3:$B$1315, "&lt;=" &amp; EI$1, DataRegularSeason20242025!$E$3:$E$1315, $A25)</f>
        <v>34</v>
      </c>
      <c r="EJ25">
        <f>SUMIFS(DataRegularSeason20242025!$AA$3:$AA$1315,DataRegularSeason20242025!$B$3:$B$1315, "&lt;=" &amp; EJ$1, DataRegularSeason20242025!$D$3:$D$1315, $A25)+SUMIFS(DataRegularSeason20242025!$AB$3:$AB$1315,DataRegularSeason20242025!$B$3:$B$1315, "&lt;=" &amp; EJ$1, DataRegularSeason20242025!$E$3:$E$1315, $A25)</f>
        <v>34</v>
      </c>
      <c r="EK25">
        <f>SUMIFS(DataRegularSeason20242025!$AA$3:$AA$1315,DataRegularSeason20242025!$B$3:$B$1315, "&lt;=" &amp; EK$1, DataRegularSeason20242025!$D$3:$D$1315, $A25)+SUMIFS(DataRegularSeason20242025!$AB$3:$AB$1315,DataRegularSeason20242025!$B$3:$B$1315, "&lt;=" &amp; EK$1, DataRegularSeason20242025!$E$3:$E$1315, $A25)</f>
        <v>34</v>
      </c>
      <c r="EL25">
        <f>SUMIFS(DataRegularSeason20242025!$AA$3:$AA$1315,DataRegularSeason20242025!$B$3:$B$1315, "&lt;=" &amp; EL$1, DataRegularSeason20242025!$D$3:$D$1315, $A25)+SUMIFS(DataRegularSeason20242025!$AB$3:$AB$1315,DataRegularSeason20242025!$B$3:$B$1315, "&lt;=" &amp; EL$1, DataRegularSeason20242025!$E$3:$E$1315, $A25)</f>
        <v>34</v>
      </c>
      <c r="EM25">
        <f>SUMIFS(DataRegularSeason20242025!$AA$3:$AA$1315,DataRegularSeason20242025!$B$3:$B$1315, "&lt;=" &amp; EM$1, DataRegularSeason20242025!$D$3:$D$1315, $A25)+SUMIFS(DataRegularSeason20242025!$AB$3:$AB$1315,DataRegularSeason20242025!$B$3:$B$1315, "&lt;=" &amp; EM$1, DataRegularSeason20242025!$E$3:$E$1315, $A25)</f>
        <v>34</v>
      </c>
      <c r="EN25">
        <f>SUMIFS(DataRegularSeason20242025!$AA$3:$AA$1315,DataRegularSeason20242025!$B$3:$B$1315, "&lt;=" &amp; EN$1, DataRegularSeason20242025!$D$3:$D$1315, $A25)+SUMIFS(DataRegularSeason20242025!$AB$3:$AB$1315,DataRegularSeason20242025!$B$3:$B$1315, "&lt;=" &amp; EN$1, DataRegularSeason20242025!$E$3:$E$1315, $A25)</f>
        <v>34</v>
      </c>
      <c r="EO25">
        <f>SUMIFS(DataRegularSeason20242025!$AA$3:$AA$1315,DataRegularSeason20242025!$B$3:$B$1315, "&lt;=" &amp; EO$1, DataRegularSeason20242025!$D$3:$D$1315, $A25)+SUMIFS(DataRegularSeason20242025!$AB$3:$AB$1315,DataRegularSeason20242025!$B$3:$B$1315, "&lt;=" &amp; EO$1, DataRegularSeason20242025!$E$3:$E$1315, $A25)</f>
        <v>34</v>
      </c>
      <c r="EP25">
        <f>SUMIFS(DataRegularSeason20242025!$AA$3:$AA$1315,DataRegularSeason20242025!$B$3:$B$1315, "&lt;=" &amp; EP$1, DataRegularSeason20242025!$D$3:$D$1315, $A25)+SUMIFS(DataRegularSeason20242025!$AB$3:$AB$1315,DataRegularSeason20242025!$B$3:$B$1315, "&lt;=" &amp; EP$1, DataRegularSeason20242025!$E$3:$E$1315, $A25)</f>
        <v>34</v>
      </c>
      <c r="EQ25">
        <f>SUMIFS(DataRegularSeason20242025!$AA$3:$AA$1315,DataRegularSeason20242025!$B$3:$B$1315, "&lt;=" &amp; EQ$1, DataRegularSeason20242025!$D$3:$D$1315, $A25)+SUMIFS(DataRegularSeason20242025!$AB$3:$AB$1315,DataRegularSeason20242025!$B$3:$B$1315, "&lt;=" &amp; EQ$1, DataRegularSeason20242025!$E$3:$E$1315, $A25)</f>
        <v>34</v>
      </c>
      <c r="ER25">
        <f>SUMIFS(DataRegularSeason20242025!$AA$3:$AA$1315,DataRegularSeason20242025!$B$3:$B$1315, "&lt;=" &amp; ER$1, DataRegularSeason20242025!$D$3:$D$1315, $A25)+SUMIFS(DataRegularSeason20242025!$AB$3:$AB$1315,DataRegularSeason20242025!$B$3:$B$1315, "&lt;=" &amp; ER$1, DataRegularSeason20242025!$E$3:$E$1315, $A25)</f>
        <v>34</v>
      </c>
      <c r="ES25">
        <f>SUMIFS(DataRegularSeason20242025!$AA$3:$AA$1315,DataRegularSeason20242025!$B$3:$B$1315, "&lt;=" &amp; ES$1, DataRegularSeason20242025!$D$3:$D$1315, $A25)+SUMIFS(DataRegularSeason20242025!$AB$3:$AB$1315,DataRegularSeason20242025!$B$3:$B$1315, "&lt;=" &amp; ES$1, DataRegularSeason20242025!$E$3:$E$1315, $A25)</f>
        <v>34</v>
      </c>
      <c r="ET25">
        <f>SUMIFS(DataRegularSeason20242025!$AA$3:$AA$1315,DataRegularSeason20242025!$B$3:$B$1315, "&lt;=" &amp; ET$1, DataRegularSeason20242025!$D$3:$D$1315, $A25)+SUMIFS(DataRegularSeason20242025!$AB$3:$AB$1315,DataRegularSeason20242025!$B$3:$B$1315, "&lt;=" &amp; ET$1, DataRegularSeason20242025!$E$3:$E$1315, $A25)</f>
        <v>34</v>
      </c>
      <c r="EU25">
        <f>SUMIFS(DataRegularSeason20242025!$AA$3:$AA$1315,DataRegularSeason20242025!$B$3:$B$1315, "&lt;=" &amp; EU$1, DataRegularSeason20242025!$D$3:$D$1315, $A25)+SUMIFS(DataRegularSeason20242025!$AB$3:$AB$1315,DataRegularSeason20242025!$B$3:$B$1315, "&lt;=" &amp; EU$1, DataRegularSeason20242025!$E$3:$E$1315, $A25)</f>
        <v>34</v>
      </c>
      <c r="EV25">
        <f>SUMIFS(DataRegularSeason20242025!$AA$3:$AA$1315,DataRegularSeason20242025!$B$3:$B$1315, "&lt;=" &amp; EV$1, DataRegularSeason20242025!$D$3:$D$1315, $A25)+SUMIFS(DataRegularSeason20242025!$AB$3:$AB$1315,DataRegularSeason20242025!$B$3:$B$1315, "&lt;=" &amp; EV$1, DataRegularSeason20242025!$E$3:$E$1315, $A25)</f>
        <v>34</v>
      </c>
      <c r="EW25">
        <f>SUMIFS(DataRegularSeason20242025!$AA$3:$AA$1315,DataRegularSeason20242025!$B$3:$B$1315, "&lt;=" &amp; EW$1, DataRegularSeason20242025!$D$3:$D$1315, $A25)+SUMIFS(DataRegularSeason20242025!$AB$3:$AB$1315,DataRegularSeason20242025!$B$3:$B$1315, "&lt;=" &amp; EW$1, DataRegularSeason20242025!$E$3:$E$1315, $A25)</f>
        <v>34</v>
      </c>
      <c r="EX25">
        <f>SUMIFS(DataRegularSeason20242025!$AA$3:$AA$1315,DataRegularSeason20242025!$B$3:$B$1315, "&lt;=" &amp; EX$1, DataRegularSeason20242025!$D$3:$D$1315, $A25)+SUMIFS(DataRegularSeason20242025!$AB$3:$AB$1315,DataRegularSeason20242025!$B$3:$B$1315, "&lt;=" &amp; EX$1, DataRegularSeason20242025!$E$3:$E$1315, $A25)</f>
        <v>34</v>
      </c>
      <c r="EY25">
        <f>SUMIFS(DataRegularSeason20242025!$AA$3:$AA$1315,DataRegularSeason20242025!$B$3:$B$1315, "&lt;=" &amp; EY$1, DataRegularSeason20242025!$D$3:$D$1315, $A25)+SUMIFS(DataRegularSeason20242025!$AB$3:$AB$1315,DataRegularSeason20242025!$B$3:$B$1315, "&lt;=" &amp; EY$1, DataRegularSeason20242025!$E$3:$E$1315, $A25)</f>
        <v>34</v>
      </c>
      <c r="EZ25">
        <f>SUMIFS(DataRegularSeason20242025!$AA$3:$AA$1315,DataRegularSeason20242025!$B$3:$B$1315, "&lt;=" &amp; EZ$1, DataRegularSeason20242025!$D$3:$D$1315, $A25)+SUMIFS(DataRegularSeason20242025!$AB$3:$AB$1315,DataRegularSeason20242025!$B$3:$B$1315, "&lt;=" &amp; EZ$1, DataRegularSeason20242025!$E$3:$E$1315, $A25)</f>
        <v>34</v>
      </c>
      <c r="FA25">
        <f>SUMIFS(DataRegularSeason20242025!$AA$3:$AA$1315,DataRegularSeason20242025!$B$3:$B$1315, "&lt;=" &amp; FA$1, DataRegularSeason20242025!$D$3:$D$1315, $A25)+SUMIFS(DataRegularSeason20242025!$AB$3:$AB$1315,DataRegularSeason20242025!$B$3:$B$1315, "&lt;=" &amp; FA$1, DataRegularSeason20242025!$E$3:$E$1315, $A25)</f>
        <v>34</v>
      </c>
      <c r="FB25">
        <f>SUMIFS(DataRegularSeason20242025!$AA$3:$AA$1315,DataRegularSeason20242025!$B$3:$B$1315, "&lt;=" &amp; FB$1, DataRegularSeason20242025!$D$3:$D$1315, $A25)+SUMIFS(DataRegularSeason20242025!$AB$3:$AB$1315,DataRegularSeason20242025!$B$3:$B$1315, "&lt;=" &amp; FB$1, DataRegularSeason20242025!$E$3:$E$1315, $A25)</f>
        <v>34</v>
      </c>
      <c r="FC25">
        <f>SUMIFS(DataRegularSeason20242025!$AA$3:$AA$1315,DataRegularSeason20242025!$B$3:$B$1315, "&lt;=" &amp; FC$1, DataRegularSeason20242025!$D$3:$D$1315, $A25)+SUMIFS(DataRegularSeason20242025!$AB$3:$AB$1315,DataRegularSeason20242025!$B$3:$B$1315, "&lt;=" &amp; FC$1, DataRegularSeason20242025!$E$3:$E$1315, $A25)</f>
        <v>34</v>
      </c>
      <c r="FD25">
        <f>SUMIFS(DataRegularSeason20242025!$AA$3:$AA$1315,DataRegularSeason20242025!$B$3:$B$1315, "&lt;=" &amp; FD$1, DataRegularSeason20242025!$D$3:$D$1315, $A25)+SUMIFS(DataRegularSeason20242025!$AB$3:$AB$1315,DataRegularSeason20242025!$B$3:$B$1315, "&lt;=" &amp; FD$1, DataRegularSeason20242025!$E$3:$E$1315, $A25)</f>
        <v>34</v>
      </c>
      <c r="FE25">
        <f>SUMIFS(DataRegularSeason20242025!$AA$3:$AA$1315,DataRegularSeason20242025!$B$3:$B$1315, "&lt;=" &amp; FE$1, DataRegularSeason20242025!$D$3:$D$1315, $A25)+SUMIFS(DataRegularSeason20242025!$AB$3:$AB$1315,DataRegularSeason20242025!$B$3:$B$1315, "&lt;=" &amp; FE$1, DataRegularSeason20242025!$E$3:$E$1315, $A25)</f>
        <v>34</v>
      </c>
      <c r="FF25">
        <f>SUMIFS(DataRegularSeason20242025!$AA$3:$AA$1315,DataRegularSeason20242025!$B$3:$B$1315, "&lt;=" &amp; FF$1, DataRegularSeason20242025!$D$3:$D$1315, $A25)+SUMIFS(DataRegularSeason20242025!$AB$3:$AB$1315,DataRegularSeason20242025!$B$3:$B$1315, "&lt;=" &amp; FF$1, DataRegularSeason20242025!$E$3:$E$1315, $A25)</f>
        <v>34</v>
      </c>
      <c r="FG25">
        <f>SUMIFS(DataRegularSeason20242025!$AA$3:$AA$1315,DataRegularSeason20242025!$B$3:$B$1315, "&lt;=" &amp; FG$1, DataRegularSeason20242025!$D$3:$D$1315, $A25)+SUMIFS(DataRegularSeason20242025!$AB$3:$AB$1315,DataRegularSeason20242025!$B$3:$B$1315, "&lt;=" &amp; FG$1, DataRegularSeason20242025!$E$3:$E$1315, $A25)</f>
        <v>34</v>
      </c>
      <c r="FH25">
        <f>SUMIFS(DataRegularSeason20242025!$AA$3:$AA$1315,DataRegularSeason20242025!$B$3:$B$1315, "&lt;=" &amp; FH$1, DataRegularSeason20242025!$D$3:$D$1315, $A25)+SUMIFS(DataRegularSeason20242025!$AB$3:$AB$1315,DataRegularSeason20242025!$B$3:$B$1315, "&lt;=" &amp; FH$1, DataRegularSeason20242025!$E$3:$E$1315, $A25)</f>
        <v>34</v>
      </c>
      <c r="FI25">
        <f>SUMIFS(DataRegularSeason20242025!$AA$3:$AA$1315,DataRegularSeason20242025!$B$3:$B$1315, "&lt;=" &amp; FI$1, DataRegularSeason20242025!$D$3:$D$1315, $A25)+SUMIFS(DataRegularSeason20242025!$AB$3:$AB$1315,DataRegularSeason20242025!$B$3:$B$1315, "&lt;=" &amp; FI$1, DataRegularSeason20242025!$E$3:$E$1315, $A25)</f>
        <v>34</v>
      </c>
      <c r="FJ25">
        <f>SUMIFS(DataRegularSeason20242025!$AA$3:$AA$1315,DataRegularSeason20242025!$B$3:$B$1315, "&lt;=" &amp; FJ$1, DataRegularSeason20242025!$D$3:$D$1315, $A25)+SUMIFS(DataRegularSeason20242025!$AB$3:$AB$1315,DataRegularSeason20242025!$B$3:$B$1315, "&lt;=" &amp; FJ$1, DataRegularSeason20242025!$E$3:$E$1315, $A25)</f>
        <v>34</v>
      </c>
      <c r="FK25">
        <f>SUMIFS(DataRegularSeason20242025!$AA$3:$AA$1315,DataRegularSeason20242025!$B$3:$B$1315, "&lt;=" &amp; FK$1, DataRegularSeason20242025!$D$3:$D$1315, $A25)+SUMIFS(DataRegularSeason20242025!$AB$3:$AB$1315,DataRegularSeason20242025!$B$3:$B$1315, "&lt;=" &amp; FK$1, DataRegularSeason20242025!$E$3:$E$1315, $A25)</f>
        <v>34</v>
      </c>
      <c r="FL25">
        <f>SUMIFS(DataRegularSeason20242025!$AA$3:$AA$1315,DataRegularSeason20242025!$B$3:$B$1315, "&lt;=" &amp; FL$1, DataRegularSeason20242025!$D$3:$D$1315, $A25)+SUMIFS(DataRegularSeason20242025!$AB$3:$AB$1315,DataRegularSeason20242025!$B$3:$B$1315, "&lt;=" &amp; FL$1, DataRegularSeason20242025!$E$3:$E$1315, $A25)</f>
        <v>34</v>
      </c>
      <c r="FM25">
        <f>SUMIFS(DataRegularSeason20242025!$AA$3:$AA$1315,DataRegularSeason20242025!$B$3:$B$1315, "&lt;=" &amp; FM$1, DataRegularSeason20242025!$D$3:$D$1315, $A25)+SUMIFS(DataRegularSeason20242025!$AB$3:$AB$1315,DataRegularSeason20242025!$B$3:$B$1315, "&lt;=" &amp; FM$1, DataRegularSeason20242025!$E$3:$E$1315, $A25)</f>
        <v>34</v>
      </c>
      <c r="FN25">
        <f>SUMIFS(DataRegularSeason20242025!$AA$3:$AA$1315,DataRegularSeason20242025!$B$3:$B$1315, "&lt;=" &amp; FN$1, DataRegularSeason20242025!$D$3:$D$1315, $A25)+SUMIFS(DataRegularSeason20242025!$AB$3:$AB$1315,DataRegularSeason20242025!$B$3:$B$1315, "&lt;=" &amp; FN$1, DataRegularSeason20242025!$E$3:$E$1315, $A25)</f>
        <v>34</v>
      </c>
      <c r="FO25">
        <f>SUMIFS(DataRegularSeason20242025!$AA$3:$AA$1315,DataRegularSeason20242025!$B$3:$B$1315, "&lt;=" &amp; FO$1, DataRegularSeason20242025!$D$3:$D$1315, $A25)+SUMIFS(DataRegularSeason20242025!$AB$3:$AB$1315,DataRegularSeason20242025!$B$3:$B$1315, "&lt;=" &amp; FO$1, DataRegularSeason20242025!$E$3:$E$1315, $A25)</f>
        <v>34</v>
      </c>
      <c r="FP25">
        <f>SUMIFS(DataRegularSeason20242025!$AA$3:$AA$1315,DataRegularSeason20242025!$B$3:$B$1315, "&lt;=" &amp; FP$1, DataRegularSeason20242025!$D$3:$D$1315, $A25)+SUMIFS(DataRegularSeason20242025!$AB$3:$AB$1315,DataRegularSeason20242025!$B$3:$B$1315, "&lt;=" &amp; FP$1, DataRegularSeason20242025!$E$3:$E$1315, $A25)</f>
        <v>34</v>
      </c>
      <c r="FQ25">
        <f>SUMIFS(DataRegularSeason20242025!$AA$3:$AA$1315,DataRegularSeason20242025!$B$3:$B$1315, "&lt;=" &amp; FQ$1, DataRegularSeason20242025!$D$3:$D$1315, $A25)+SUMIFS(DataRegularSeason20242025!$AB$3:$AB$1315,DataRegularSeason20242025!$B$3:$B$1315, "&lt;=" &amp; FQ$1, DataRegularSeason20242025!$E$3:$E$1315, $A25)</f>
        <v>34</v>
      </c>
      <c r="FR25">
        <f>SUMIFS(DataRegularSeason20242025!$AA$3:$AA$1315,DataRegularSeason20242025!$B$3:$B$1315, "&lt;=" &amp; FR$1, DataRegularSeason20242025!$D$3:$D$1315, $A25)+SUMIFS(DataRegularSeason20242025!$AB$3:$AB$1315,DataRegularSeason20242025!$B$3:$B$1315, "&lt;=" &amp; FR$1, DataRegularSeason20242025!$E$3:$E$1315, $A25)</f>
        <v>34</v>
      </c>
      <c r="FS25">
        <f>SUMIFS(DataRegularSeason20242025!$AA$3:$AA$1315,DataRegularSeason20242025!$B$3:$B$1315, "&lt;=" &amp; FS$1, DataRegularSeason20242025!$D$3:$D$1315, $A25)+SUMIFS(DataRegularSeason20242025!$AB$3:$AB$1315,DataRegularSeason20242025!$B$3:$B$1315, "&lt;=" &amp; FS$1, DataRegularSeason20242025!$E$3:$E$1315, $A25)</f>
        <v>34</v>
      </c>
      <c r="FT25">
        <f>SUMIFS(DataRegularSeason20242025!$AA$3:$AA$1315,DataRegularSeason20242025!$B$3:$B$1315, "&lt;=" &amp; FT$1, DataRegularSeason20242025!$D$3:$D$1315, $A25)+SUMIFS(DataRegularSeason20242025!$AB$3:$AB$1315,DataRegularSeason20242025!$B$3:$B$1315, "&lt;=" &amp; FT$1, DataRegularSeason20242025!$E$3:$E$1315, $A25)</f>
        <v>34</v>
      </c>
      <c r="FU25">
        <f>SUMIFS(DataRegularSeason20242025!$AA$3:$AA$1315,DataRegularSeason20242025!$B$3:$B$1315, "&lt;=" &amp; FU$1, DataRegularSeason20242025!$D$3:$D$1315, $A25)+SUMIFS(DataRegularSeason20242025!$AB$3:$AB$1315,DataRegularSeason20242025!$B$3:$B$1315, "&lt;=" &amp; FU$1, DataRegularSeason20242025!$E$3:$E$1315, $A25)</f>
        <v>34</v>
      </c>
      <c r="FV25">
        <f>SUMIFS(DataRegularSeason20242025!$AA$3:$AA$1315,DataRegularSeason20242025!$B$3:$B$1315, "&lt;=" &amp; FV$1, DataRegularSeason20242025!$D$3:$D$1315, $A25)+SUMIFS(DataRegularSeason20242025!$AB$3:$AB$1315,DataRegularSeason20242025!$B$3:$B$1315, "&lt;=" &amp; FV$1, DataRegularSeason20242025!$E$3:$E$1315, $A25)</f>
        <v>34</v>
      </c>
      <c r="FW25">
        <f>SUMIFS(DataRegularSeason20242025!$AA$3:$AA$1315,DataRegularSeason20242025!$B$3:$B$1315, "&lt;=" &amp; FW$1, DataRegularSeason20242025!$D$3:$D$1315, $A25)+SUMIFS(DataRegularSeason20242025!$AB$3:$AB$1315,DataRegularSeason20242025!$B$3:$B$1315, "&lt;=" &amp; FW$1, DataRegularSeason20242025!$E$3:$E$1315, $A25)</f>
        <v>34</v>
      </c>
      <c r="FX25">
        <f>SUMIFS(DataRegularSeason20242025!$AA$3:$AA$1315,DataRegularSeason20242025!$B$3:$B$1315, "&lt;=" &amp; FX$1, DataRegularSeason20242025!$D$3:$D$1315, $A25)+SUMIFS(DataRegularSeason20242025!$AB$3:$AB$1315,DataRegularSeason20242025!$B$3:$B$1315, "&lt;=" &amp; FX$1, DataRegularSeason20242025!$E$3:$E$1315, $A25)</f>
        <v>34</v>
      </c>
      <c r="FY25">
        <f>SUMIFS(DataRegularSeason20242025!$AA$3:$AA$1315,DataRegularSeason20242025!$B$3:$B$1315, "&lt;=" &amp; FY$1, DataRegularSeason20242025!$D$3:$D$1315, $A25)+SUMIFS(DataRegularSeason20242025!$AB$3:$AB$1315,DataRegularSeason20242025!$B$3:$B$1315, "&lt;=" &amp; FY$1, DataRegularSeason20242025!$E$3:$E$1315, $A25)</f>
        <v>34</v>
      </c>
      <c r="FZ25">
        <f>SUMIFS(DataRegularSeason20242025!$AA$3:$AA$1315,DataRegularSeason20242025!$B$3:$B$1315, "&lt;=" &amp; FZ$1, DataRegularSeason20242025!$D$3:$D$1315, $A25)+SUMIFS(DataRegularSeason20242025!$AB$3:$AB$1315,DataRegularSeason20242025!$B$3:$B$1315, "&lt;=" &amp; FZ$1, DataRegularSeason20242025!$E$3:$E$1315, $A25)</f>
        <v>34</v>
      </c>
      <c r="GA25">
        <f>SUMIFS(DataRegularSeason20242025!$AA$3:$AA$1315,DataRegularSeason20242025!$B$3:$B$1315, "&lt;=" &amp; GA$1, DataRegularSeason20242025!$D$3:$D$1315, $A25)+SUMIFS(DataRegularSeason20242025!$AB$3:$AB$1315,DataRegularSeason20242025!$B$3:$B$1315, "&lt;=" &amp; GA$1, DataRegularSeason20242025!$E$3:$E$1315, $A25)</f>
        <v>34</v>
      </c>
      <c r="GB25">
        <f>SUMIFS(DataRegularSeason20242025!$AA$3:$AA$1315,DataRegularSeason20242025!$B$3:$B$1315, "&lt;=" &amp; GB$1, DataRegularSeason20242025!$D$3:$D$1315, $A25)+SUMIFS(DataRegularSeason20242025!$AB$3:$AB$1315,DataRegularSeason20242025!$B$3:$B$1315, "&lt;=" &amp; GB$1, DataRegularSeason20242025!$E$3:$E$1315, $A25)</f>
        <v>34</v>
      </c>
      <c r="GC25">
        <f>SUMIFS(DataRegularSeason20242025!$AA$3:$AA$1315,DataRegularSeason20242025!$B$3:$B$1315, "&lt;=" &amp; GC$1, DataRegularSeason20242025!$D$3:$D$1315, $A25)+SUMIFS(DataRegularSeason20242025!$AB$3:$AB$1315,DataRegularSeason20242025!$B$3:$B$1315, "&lt;=" &amp; GC$1, DataRegularSeason20242025!$E$3:$E$1315, $A25)</f>
        <v>34</v>
      </c>
      <c r="GD25">
        <f>SUMIFS(DataRegularSeason20242025!$AA$3:$AA$1315,DataRegularSeason20242025!$B$3:$B$1315, "&lt;=" &amp; GD$1, DataRegularSeason20242025!$D$3:$D$1315, $A25)+SUMIFS(DataRegularSeason20242025!$AB$3:$AB$1315,DataRegularSeason20242025!$B$3:$B$1315, "&lt;=" &amp; GD$1, DataRegularSeason20242025!$E$3:$E$1315, $A25)</f>
        <v>34</v>
      </c>
      <c r="GE25">
        <f>SUMIFS(DataRegularSeason20242025!$AA$3:$AA$1315,DataRegularSeason20242025!$B$3:$B$1315, "&lt;=" &amp; GE$1, DataRegularSeason20242025!$D$3:$D$1315, $A25)+SUMIFS(DataRegularSeason20242025!$AB$3:$AB$1315,DataRegularSeason20242025!$B$3:$B$1315, "&lt;=" &amp; GE$1, DataRegularSeason20242025!$E$3:$E$1315, $A25)</f>
        <v>34</v>
      </c>
      <c r="GF25">
        <f>SUMIFS(DataRegularSeason20242025!$AA$3:$AA$1315,DataRegularSeason20242025!$B$3:$B$1315, "&lt;=" &amp; GF$1, DataRegularSeason20242025!$D$3:$D$1315, $A25)+SUMIFS(DataRegularSeason20242025!$AB$3:$AB$1315,DataRegularSeason20242025!$B$3:$B$1315, "&lt;=" &amp; GF$1, DataRegularSeason20242025!$E$3:$E$1315, $A25)</f>
        <v>34</v>
      </c>
      <c r="GG25">
        <f>SUMIFS(DataRegularSeason20242025!$AA$3:$AA$1315,DataRegularSeason20242025!$B$3:$B$1315, "&lt;=" &amp; GG$1, DataRegularSeason20242025!$D$3:$D$1315, $A25)+SUMIFS(DataRegularSeason20242025!$AB$3:$AB$1315,DataRegularSeason20242025!$B$3:$B$1315, "&lt;=" &amp; GG$1, DataRegularSeason20242025!$E$3:$E$1315, $A25)</f>
        <v>34</v>
      </c>
      <c r="GH25">
        <f>SUMIFS(DataRegularSeason20242025!$AA$3:$AA$1315,DataRegularSeason20242025!$B$3:$B$1315, "&lt;=" &amp; GH$1, DataRegularSeason20242025!$D$3:$D$1315, $A25)+SUMIFS(DataRegularSeason20242025!$AB$3:$AB$1315,DataRegularSeason20242025!$B$3:$B$1315, "&lt;=" &amp; GH$1, DataRegularSeason20242025!$E$3:$E$1315, $A25)</f>
        <v>34</v>
      </c>
      <c r="GI25">
        <f>SUMIFS(DataRegularSeason20242025!$AA$3:$AA$1315,DataRegularSeason20242025!$B$3:$B$1315, "&lt;=" &amp; GI$1, DataRegularSeason20242025!$D$3:$D$1315, $A25)+SUMIFS(DataRegularSeason20242025!$AB$3:$AB$1315,DataRegularSeason20242025!$B$3:$B$1315, "&lt;=" &amp; GI$1, DataRegularSeason20242025!$E$3:$E$1315, $A25)</f>
        <v>34</v>
      </c>
      <c r="GJ25">
        <f>SUMIFS(DataRegularSeason20242025!$AA$3:$AA$1315,DataRegularSeason20242025!$B$3:$B$1315, "&lt;=" &amp; GJ$1, DataRegularSeason20242025!$D$3:$D$1315, $A25)+SUMIFS(DataRegularSeason20242025!$AB$3:$AB$1315,DataRegularSeason20242025!$B$3:$B$1315, "&lt;=" &amp; GJ$1, DataRegularSeason20242025!$E$3:$E$1315, $A25)</f>
        <v>34</v>
      </c>
      <c r="GK25">
        <f>SUMIFS(DataRegularSeason20242025!$AA$3:$AA$1315,DataRegularSeason20242025!$B$3:$B$1315, "&lt;=" &amp; GK$1, DataRegularSeason20242025!$D$3:$D$1315, $A25)+SUMIFS(DataRegularSeason20242025!$AB$3:$AB$1315,DataRegularSeason20242025!$B$3:$B$1315, "&lt;=" &amp; GK$1, DataRegularSeason20242025!$E$3:$E$1315, $A25)</f>
        <v>34</v>
      </c>
      <c r="GL25">
        <f>SUMIFS(DataRegularSeason20242025!$AA$3:$AA$1315,DataRegularSeason20242025!$B$3:$B$1315, "&lt;=" &amp; GL$1, DataRegularSeason20242025!$D$3:$D$1315, $A25)+SUMIFS(DataRegularSeason20242025!$AB$3:$AB$1315,DataRegularSeason20242025!$B$3:$B$1315, "&lt;=" &amp; GL$1, DataRegularSeason20242025!$E$3:$E$1315, $A25)</f>
        <v>34</v>
      </c>
      <c r="GM25">
        <f>SUMIFS(DataRegularSeason20242025!$AA$3:$AA$1315,DataRegularSeason20242025!$B$3:$B$1315, "&lt;=" &amp; GM$1, DataRegularSeason20242025!$D$3:$D$1315, $A25)+SUMIFS(DataRegularSeason20242025!$AB$3:$AB$1315,DataRegularSeason20242025!$B$3:$B$1315, "&lt;=" &amp; GM$1, DataRegularSeason20242025!$E$3:$E$1315, $A25)</f>
        <v>34</v>
      </c>
      <c r="GN25">
        <f>SUMIFS(DataRegularSeason20242025!$AA$3:$AA$1315,DataRegularSeason20242025!$B$3:$B$1315, "&lt;=" &amp; GN$1, DataRegularSeason20242025!$D$3:$D$1315, $A25)+SUMIFS(DataRegularSeason20242025!$AB$3:$AB$1315,DataRegularSeason20242025!$B$3:$B$1315, "&lt;=" &amp; GN$1, DataRegularSeason20242025!$E$3:$E$1315, $A25)</f>
        <v>34</v>
      </c>
      <c r="GO25">
        <f>SUMIFS(DataRegularSeason20242025!$AA$3:$AA$1315,DataRegularSeason20242025!$B$3:$B$1315, "&lt;=" &amp; GO$1, DataRegularSeason20242025!$D$3:$D$1315, $A25)+SUMIFS(DataRegularSeason20242025!$AB$3:$AB$1315,DataRegularSeason20242025!$B$3:$B$1315, "&lt;=" &amp; GO$1, DataRegularSeason20242025!$E$3:$E$1315, $A25)</f>
        <v>34</v>
      </c>
      <c r="GP25">
        <f>SUMIFS(DataRegularSeason20242025!$AA$3:$AA$1315,DataRegularSeason20242025!$B$3:$B$1315, "&lt;=" &amp; GP$1, DataRegularSeason20242025!$D$3:$D$1315, $A25)+SUMIFS(DataRegularSeason20242025!$AB$3:$AB$1315,DataRegularSeason20242025!$B$3:$B$1315, "&lt;=" &amp; GP$1, DataRegularSeason20242025!$E$3:$E$1315, $A25)</f>
        <v>34</v>
      </c>
      <c r="GQ25">
        <f>SUMIFS(DataRegularSeason20242025!$AA$3:$AA$1315,DataRegularSeason20242025!$B$3:$B$1315, "&lt;=" &amp; GQ$1, DataRegularSeason20242025!$D$3:$D$1315, $A25)+SUMIFS(DataRegularSeason20242025!$AB$3:$AB$1315,DataRegularSeason20242025!$B$3:$B$1315, "&lt;=" &amp; GQ$1, DataRegularSeason20242025!$E$3:$E$1315, $A25)</f>
        <v>34</v>
      </c>
      <c r="GR25">
        <f>SUMIFS(DataRegularSeason20242025!$AA$3:$AA$1315,DataRegularSeason20242025!$B$3:$B$1315, "&lt;=" &amp; GR$1, DataRegularSeason20242025!$D$3:$D$1315, $A25)+SUMIFS(DataRegularSeason20242025!$AB$3:$AB$1315,DataRegularSeason20242025!$B$3:$B$1315, "&lt;=" &amp; GR$1, DataRegularSeason20242025!$E$3:$E$1315, $A25)</f>
        <v>34</v>
      </c>
      <c r="GS25">
        <f>SUMIFS(DataRegularSeason20242025!$AA$3:$AA$1315,DataRegularSeason20242025!$B$3:$B$1315, "&lt;=" &amp; GS$1, DataRegularSeason20242025!$D$3:$D$1315, $A25)+SUMIFS(DataRegularSeason20242025!$AB$3:$AB$1315,DataRegularSeason20242025!$B$3:$B$1315, "&lt;=" &amp; GS$1, DataRegularSeason20242025!$E$3:$E$1315, $A25)</f>
        <v>34</v>
      </c>
      <c r="GT25">
        <f>SUMIFS(DataRegularSeason20242025!$AA$3:$AA$1315,DataRegularSeason20242025!$B$3:$B$1315, "&lt;=" &amp; GT$1, DataRegularSeason20242025!$D$3:$D$1315, $A25)+SUMIFS(DataRegularSeason20242025!$AB$3:$AB$1315,DataRegularSeason20242025!$B$3:$B$1315, "&lt;=" &amp; GT$1, DataRegularSeason20242025!$E$3:$E$1315, $A25)</f>
        <v>34</v>
      </c>
      <c r="GU25">
        <f>SUMIFS(DataRegularSeason20242025!$AA$3:$AA$1315,DataRegularSeason20242025!$B$3:$B$1315, "&lt;=" &amp; GU$1, DataRegularSeason20242025!$D$3:$D$1315, $A25)+SUMIFS(DataRegularSeason20242025!$AB$3:$AB$1315,DataRegularSeason20242025!$B$3:$B$1315, "&lt;=" &amp; GU$1, DataRegularSeason20242025!$E$3:$E$1315, $A25)</f>
        <v>34</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62</v>
      </c>
      <c r="DJ26">
        <f>SUMIFS(DataRegularSeason20242025!$AA$3:$AA$1315,DataRegularSeason20242025!$B$3:$B$1315, "&lt;=" &amp; DJ$1, DataRegularSeason20242025!$D$3:$D$1315, $A26)+SUMIFS(DataRegularSeason20242025!$AB$3:$AB$1315,DataRegularSeason20242025!$B$3:$B$1315, "&lt;=" &amp; DJ$1, DataRegularSeason20242025!$E$3:$E$1315, $A26)</f>
        <v>62</v>
      </c>
      <c r="DK26">
        <f>SUMIFS(DataRegularSeason20242025!$AA$3:$AA$1315,DataRegularSeason20242025!$B$3:$B$1315, "&lt;=" &amp; DK$1, DataRegularSeason20242025!$D$3:$D$1315, $A26)+SUMIFS(DataRegularSeason20242025!$AB$3:$AB$1315,DataRegularSeason20242025!$B$3:$B$1315, "&lt;=" &amp; DK$1, DataRegularSeason20242025!$E$3:$E$1315, $A26)</f>
        <v>62</v>
      </c>
      <c r="DL26">
        <f>SUMIFS(DataRegularSeason20242025!$AA$3:$AA$1315,DataRegularSeason20242025!$B$3:$B$1315, "&lt;=" &amp; DL$1, DataRegularSeason20242025!$D$3:$D$1315, $A26)+SUMIFS(DataRegularSeason20242025!$AB$3:$AB$1315,DataRegularSeason20242025!$B$3:$B$1315, "&lt;=" &amp; DL$1, DataRegularSeason20242025!$E$3:$E$1315, $A26)</f>
        <v>62</v>
      </c>
      <c r="DM26">
        <f>SUMIFS(DataRegularSeason20242025!$AA$3:$AA$1315,DataRegularSeason20242025!$B$3:$B$1315, "&lt;=" &amp; DM$1, DataRegularSeason20242025!$D$3:$D$1315, $A26)+SUMIFS(DataRegularSeason20242025!$AB$3:$AB$1315,DataRegularSeason20242025!$B$3:$B$1315, "&lt;=" &amp; DM$1, DataRegularSeason20242025!$E$3:$E$1315, $A26)</f>
        <v>62</v>
      </c>
      <c r="DN26">
        <f>SUMIFS(DataRegularSeason20242025!$AA$3:$AA$1315,DataRegularSeason20242025!$B$3:$B$1315, "&lt;=" &amp; DN$1, DataRegularSeason20242025!$D$3:$D$1315, $A26)+SUMIFS(DataRegularSeason20242025!$AB$3:$AB$1315,DataRegularSeason20242025!$B$3:$B$1315, "&lt;=" &amp; DN$1, DataRegularSeason20242025!$E$3:$E$1315, $A26)</f>
        <v>62</v>
      </c>
      <c r="DO26">
        <f>SUMIFS(DataRegularSeason20242025!$AA$3:$AA$1315,DataRegularSeason20242025!$B$3:$B$1315, "&lt;=" &amp; DO$1, DataRegularSeason20242025!$D$3:$D$1315, $A26)+SUMIFS(DataRegularSeason20242025!$AB$3:$AB$1315,DataRegularSeason20242025!$B$3:$B$1315, "&lt;=" &amp; DO$1, DataRegularSeason20242025!$E$3:$E$1315, $A26)</f>
        <v>62</v>
      </c>
      <c r="DP26">
        <f>SUMIFS(DataRegularSeason20242025!$AA$3:$AA$1315,DataRegularSeason20242025!$B$3:$B$1315, "&lt;=" &amp; DP$1, DataRegularSeason20242025!$D$3:$D$1315, $A26)+SUMIFS(DataRegularSeason20242025!$AB$3:$AB$1315,DataRegularSeason20242025!$B$3:$B$1315, "&lt;=" &amp; DP$1, DataRegularSeason20242025!$E$3:$E$1315, $A26)</f>
        <v>62</v>
      </c>
      <c r="DQ26">
        <f>SUMIFS(DataRegularSeason20242025!$AA$3:$AA$1315,DataRegularSeason20242025!$B$3:$B$1315, "&lt;=" &amp; DQ$1, DataRegularSeason20242025!$D$3:$D$1315, $A26)+SUMIFS(DataRegularSeason20242025!$AB$3:$AB$1315,DataRegularSeason20242025!$B$3:$B$1315, "&lt;=" &amp; DQ$1, DataRegularSeason20242025!$E$3:$E$1315, $A26)</f>
        <v>62</v>
      </c>
      <c r="DR26">
        <f>SUMIFS(DataRegularSeason20242025!$AA$3:$AA$1315,DataRegularSeason20242025!$B$3:$B$1315, "&lt;=" &amp; DR$1, DataRegularSeason20242025!$D$3:$D$1315, $A26)+SUMIFS(DataRegularSeason20242025!$AB$3:$AB$1315,DataRegularSeason20242025!$B$3:$B$1315, "&lt;=" &amp; DR$1, DataRegularSeason20242025!$E$3:$E$1315, $A26)</f>
        <v>62</v>
      </c>
      <c r="DS26">
        <f>SUMIFS(DataRegularSeason20242025!$AA$3:$AA$1315,DataRegularSeason20242025!$B$3:$B$1315, "&lt;=" &amp; DS$1, DataRegularSeason20242025!$D$3:$D$1315, $A26)+SUMIFS(DataRegularSeason20242025!$AB$3:$AB$1315,DataRegularSeason20242025!$B$3:$B$1315, "&lt;=" &amp; DS$1, DataRegularSeason20242025!$E$3:$E$1315, $A26)</f>
        <v>62</v>
      </c>
      <c r="DT26">
        <f>SUMIFS(DataRegularSeason20242025!$AA$3:$AA$1315,DataRegularSeason20242025!$B$3:$B$1315, "&lt;=" &amp; DT$1, DataRegularSeason20242025!$D$3:$D$1315, $A26)+SUMIFS(DataRegularSeason20242025!$AB$3:$AB$1315,DataRegularSeason20242025!$B$3:$B$1315, "&lt;=" &amp; DT$1, DataRegularSeason20242025!$E$3:$E$1315, $A26)</f>
        <v>62</v>
      </c>
      <c r="DU26">
        <f>SUMIFS(DataRegularSeason20242025!$AA$3:$AA$1315,DataRegularSeason20242025!$B$3:$B$1315, "&lt;=" &amp; DU$1, DataRegularSeason20242025!$D$3:$D$1315, $A26)+SUMIFS(DataRegularSeason20242025!$AB$3:$AB$1315,DataRegularSeason20242025!$B$3:$B$1315, "&lt;=" &amp; DU$1, DataRegularSeason20242025!$E$3:$E$1315, $A26)</f>
        <v>62</v>
      </c>
      <c r="DV26">
        <f>SUMIFS(DataRegularSeason20242025!$AA$3:$AA$1315,DataRegularSeason20242025!$B$3:$B$1315, "&lt;=" &amp; DV$1, DataRegularSeason20242025!$D$3:$D$1315, $A26)+SUMIFS(DataRegularSeason20242025!$AB$3:$AB$1315,DataRegularSeason20242025!$B$3:$B$1315, "&lt;=" &amp; DV$1, DataRegularSeason20242025!$E$3:$E$1315, $A26)</f>
        <v>62</v>
      </c>
      <c r="DW26">
        <f>SUMIFS(DataRegularSeason20242025!$AA$3:$AA$1315,DataRegularSeason20242025!$B$3:$B$1315, "&lt;=" &amp; DW$1, DataRegularSeason20242025!$D$3:$D$1315, $A26)+SUMIFS(DataRegularSeason20242025!$AB$3:$AB$1315,DataRegularSeason20242025!$B$3:$B$1315, "&lt;=" &amp; DW$1, DataRegularSeason20242025!$E$3:$E$1315, $A26)</f>
        <v>62</v>
      </c>
      <c r="DX26">
        <f>SUMIFS(DataRegularSeason20242025!$AA$3:$AA$1315,DataRegularSeason20242025!$B$3:$B$1315, "&lt;=" &amp; DX$1, DataRegularSeason20242025!$D$3:$D$1315, $A26)+SUMIFS(DataRegularSeason20242025!$AB$3:$AB$1315,DataRegularSeason20242025!$B$3:$B$1315, "&lt;=" &amp; DX$1, DataRegularSeason20242025!$E$3:$E$1315, $A26)</f>
        <v>62</v>
      </c>
      <c r="DY26">
        <f>SUMIFS(DataRegularSeason20242025!$AA$3:$AA$1315,DataRegularSeason20242025!$B$3:$B$1315, "&lt;=" &amp; DY$1, DataRegularSeason20242025!$D$3:$D$1315, $A26)+SUMIFS(DataRegularSeason20242025!$AB$3:$AB$1315,DataRegularSeason20242025!$B$3:$B$1315, "&lt;=" &amp; DY$1, DataRegularSeason20242025!$E$3:$E$1315, $A26)</f>
        <v>62</v>
      </c>
      <c r="DZ26">
        <f>SUMIFS(DataRegularSeason20242025!$AA$3:$AA$1315,DataRegularSeason20242025!$B$3:$B$1315, "&lt;=" &amp; DZ$1, DataRegularSeason20242025!$D$3:$D$1315, $A26)+SUMIFS(DataRegularSeason20242025!$AB$3:$AB$1315,DataRegularSeason20242025!$B$3:$B$1315, "&lt;=" &amp; DZ$1, DataRegularSeason20242025!$E$3:$E$1315, $A26)</f>
        <v>62</v>
      </c>
      <c r="EA26">
        <f>SUMIFS(DataRegularSeason20242025!$AA$3:$AA$1315,DataRegularSeason20242025!$B$3:$B$1315, "&lt;=" &amp; EA$1, DataRegularSeason20242025!$D$3:$D$1315, $A26)+SUMIFS(DataRegularSeason20242025!$AB$3:$AB$1315,DataRegularSeason20242025!$B$3:$B$1315, "&lt;=" &amp; EA$1, DataRegularSeason20242025!$E$3:$E$1315, $A26)</f>
        <v>62</v>
      </c>
      <c r="EB26">
        <f>SUMIFS(DataRegularSeason20242025!$AA$3:$AA$1315,DataRegularSeason20242025!$B$3:$B$1315, "&lt;=" &amp; EB$1, DataRegularSeason20242025!$D$3:$D$1315, $A26)+SUMIFS(DataRegularSeason20242025!$AB$3:$AB$1315,DataRegularSeason20242025!$B$3:$B$1315, "&lt;=" &amp; EB$1, DataRegularSeason20242025!$E$3:$E$1315, $A26)</f>
        <v>62</v>
      </c>
      <c r="EC26">
        <f>SUMIFS(DataRegularSeason20242025!$AA$3:$AA$1315,DataRegularSeason20242025!$B$3:$B$1315, "&lt;=" &amp; EC$1, DataRegularSeason20242025!$D$3:$D$1315, $A26)+SUMIFS(DataRegularSeason20242025!$AB$3:$AB$1315,DataRegularSeason20242025!$B$3:$B$1315, "&lt;=" &amp; EC$1, DataRegularSeason20242025!$E$3:$E$1315, $A26)</f>
        <v>62</v>
      </c>
      <c r="ED26">
        <f>SUMIFS(DataRegularSeason20242025!$AA$3:$AA$1315,DataRegularSeason20242025!$B$3:$B$1315, "&lt;=" &amp; ED$1, DataRegularSeason20242025!$D$3:$D$1315, $A26)+SUMIFS(DataRegularSeason20242025!$AB$3:$AB$1315,DataRegularSeason20242025!$B$3:$B$1315, "&lt;=" &amp; ED$1, DataRegularSeason20242025!$E$3:$E$1315, $A26)</f>
        <v>62</v>
      </c>
      <c r="EE26">
        <f>SUMIFS(DataRegularSeason20242025!$AA$3:$AA$1315,DataRegularSeason20242025!$B$3:$B$1315, "&lt;=" &amp; EE$1, DataRegularSeason20242025!$D$3:$D$1315, $A26)+SUMIFS(DataRegularSeason20242025!$AB$3:$AB$1315,DataRegularSeason20242025!$B$3:$B$1315, "&lt;=" &amp; EE$1, DataRegularSeason20242025!$E$3:$E$1315, $A26)</f>
        <v>62</v>
      </c>
      <c r="EF26">
        <f>SUMIFS(DataRegularSeason20242025!$AA$3:$AA$1315,DataRegularSeason20242025!$B$3:$B$1315, "&lt;=" &amp; EF$1, DataRegularSeason20242025!$D$3:$D$1315, $A26)+SUMIFS(DataRegularSeason20242025!$AB$3:$AB$1315,DataRegularSeason20242025!$B$3:$B$1315, "&lt;=" &amp; EF$1, DataRegularSeason20242025!$E$3:$E$1315, $A26)</f>
        <v>62</v>
      </c>
      <c r="EG26">
        <f>SUMIFS(DataRegularSeason20242025!$AA$3:$AA$1315,DataRegularSeason20242025!$B$3:$B$1315, "&lt;=" &amp; EG$1, DataRegularSeason20242025!$D$3:$D$1315, $A26)+SUMIFS(DataRegularSeason20242025!$AB$3:$AB$1315,DataRegularSeason20242025!$B$3:$B$1315, "&lt;=" &amp; EG$1, DataRegularSeason20242025!$E$3:$E$1315, $A26)</f>
        <v>62</v>
      </c>
      <c r="EH26">
        <f>SUMIFS(DataRegularSeason20242025!$AA$3:$AA$1315,DataRegularSeason20242025!$B$3:$B$1315, "&lt;=" &amp; EH$1, DataRegularSeason20242025!$D$3:$D$1315, $A26)+SUMIFS(DataRegularSeason20242025!$AB$3:$AB$1315,DataRegularSeason20242025!$B$3:$B$1315, "&lt;=" &amp; EH$1, DataRegularSeason20242025!$E$3:$E$1315, $A26)</f>
        <v>62</v>
      </c>
      <c r="EI26">
        <f>SUMIFS(DataRegularSeason20242025!$AA$3:$AA$1315,DataRegularSeason20242025!$B$3:$B$1315, "&lt;=" &amp; EI$1, DataRegularSeason20242025!$D$3:$D$1315, $A26)+SUMIFS(DataRegularSeason20242025!$AB$3:$AB$1315,DataRegularSeason20242025!$B$3:$B$1315, "&lt;=" &amp; EI$1, DataRegularSeason20242025!$E$3:$E$1315, $A26)</f>
        <v>62</v>
      </c>
      <c r="EJ26">
        <f>SUMIFS(DataRegularSeason20242025!$AA$3:$AA$1315,DataRegularSeason20242025!$B$3:$B$1315, "&lt;=" &amp; EJ$1, DataRegularSeason20242025!$D$3:$D$1315, $A26)+SUMIFS(DataRegularSeason20242025!$AB$3:$AB$1315,DataRegularSeason20242025!$B$3:$B$1315, "&lt;=" &amp; EJ$1, DataRegularSeason20242025!$E$3:$E$1315, $A26)</f>
        <v>62</v>
      </c>
      <c r="EK26">
        <f>SUMIFS(DataRegularSeason20242025!$AA$3:$AA$1315,DataRegularSeason20242025!$B$3:$B$1315, "&lt;=" &amp; EK$1, DataRegularSeason20242025!$D$3:$D$1315, $A26)+SUMIFS(DataRegularSeason20242025!$AB$3:$AB$1315,DataRegularSeason20242025!$B$3:$B$1315, "&lt;=" &amp; EK$1, DataRegularSeason20242025!$E$3:$E$1315, $A26)</f>
        <v>62</v>
      </c>
      <c r="EL26">
        <f>SUMIFS(DataRegularSeason20242025!$AA$3:$AA$1315,DataRegularSeason20242025!$B$3:$B$1315, "&lt;=" &amp; EL$1, DataRegularSeason20242025!$D$3:$D$1315, $A26)+SUMIFS(DataRegularSeason20242025!$AB$3:$AB$1315,DataRegularSeason20242025!$B$3:$B$1315, "&lt;=" &amp; EL$1, DataRegularSeason20242025!$E$3:$E$1315, $A26)</f>
        <v>62</v>
      </c>
      <c r="EM26">
        <f>SUMIFS(DataRegularSeason20242025!$AA$3:$AA$1315,DataRegularSeason20242025!$B$3:$B$1315, "&lt;=" &amp; EM$1, DataRegularSeason20242025!$D$3:$D$1315, $A26)+SUMIFS(DataRegularSeason20242025!$AB$3:$AB$1315,DataRegularSeason20242025!$B$3:$B$1315, "&lt;=" &amp; EM$1, DataRegularSeason20242025!$E$3:$E$1315, $A26)</f>
        <v>62</v>
      </c>
      <c r="EN26">
        <f>SUMIFS(DataRegularSeason20242025!$AA$3:$AA$1315,DataRegularSeason20242025!$B$3:$B$1315, "&lt;=" &amp; EN$1, DataRegularSeason20242025!$D$3:$D$1315, $A26)+SUMIFS(DataRegularSeason20242025!$AB$3:$AB$1315,DataRegularSeason20242025!$B$3:$B$1315, "&lt;=" &amp; EN$1, DataRegularSeason20242025!$E$3:$E$1315, $A26)</f>
        <v>62</v>
      </c>
      <c r="EO26">
        <f>SUMIFS(DataRegularSeason20242025!$AA$3:$AA$1315,DataRegularSeason20242025!$B$3:$B$1315, "&lt;=" &amp; EO$1, DataRegularSeason20242025!$D$3:$D$1315, $A26)+SUMIFS(DataRegularSeason20242025!$AB$3:$AB$1315,DataRegularSeason20242025!$B$3:$B$1315, "&lt;=" &amp; EO$1, DataRegularSeason20242025!$E$3:$E$1315, $A26)</f>
        <v>62</v>
      </c>
      <c r="EP26">
        <f>SUMIFS(DataRegularSeason20242025!$AA$3:$AA$1315,DataRegularSeason20242025!$B$3:$B$1315, "&lt;=" &amp; EP$1, DataRegularSeason20242025!$D$3:$D$1315, $A26)+SUMIFS(DataRegularSeason20242025!$AB$3:$AB$1315,DataRegularSeason20242025!$B$3:$B$1315, "&lt;=" &amp; EP$1, DataRegularSeason20242025!$E$3:$E$1315, $A26)</f>
        <v>62</v>
      </c>
      <c r="EQ26">
        <f>SUMIFS(DataRegularSeason20242025!$AA$3:$AA$1315,DataRegularSeason20242025!$B$3:$B$1315, "&lt;=" &amp; EQ$1, DataRegularSeason20242025!$D$3:$D$1315, $A26)+SUMIFS(DataRegularSeason20242025!$AB$3:$AB$1315,DataRegularSeason20242025!$B$3:$B$1315, "&lt;=" &amp; EQ$1, DataRegularSeason20242025!$E$3:$E$1315, $A26)</f>
        <v>62</v>
      </c>
      <c r="ER26">
        <f>SUMIFS(DataRegularSeason20242025!$AA$3:$AA$1315,DataRegularSeason20242025!$B$3:$B$1315, "&lt;=" &amp; ER$1, DataRegularSeason20242025!$D$3:$D$1315, $A26)+SUMIFS(DataRegularSeason20242025!$AB$3:$AB$1315,DataRegularSeason20242025!$B$3:$B$1315, "&lt;=" &amp; ER$1, DataRegularSeason20242025!$E$3:$E$1315, $A26)</f>
        <v>62</v>
      </c>
      <c r="ES26">
        <f>SUMIFS(DataRegularSeason20242025!$AA$3:$AA$1315,DataRegularSeason20242025!$B$3:$B$1315, "&lt;=" &amp; ES$1, DataRegularSeason20242025!$D$3:$D$1315, $A26)+SUMIFS(DataRegularSeason20242025!$AB$3:$AB$1315,DataRegularSeason20242025!$B$3:$B$1315, "&lt;=" &amp; ES$1, DataRegularSeason20242025!$E$3:$E$1315, $A26)</f>
        <v>62</v>
      </c>
      <c r="ET26">
        <f>SUMIFS(DataRegularSeason20242025!$AA$3:$AA$1315,DataRegularSeason20242025!$B$3:$B$1315, "&lt;=" &amp; ET$1, DataRegularSeason20242025!$D$3:$D$1315, $A26)+SUMIFS(DataRegularSeason20242025!$AB$3:$AB$1315,DataRegularSeason20242025!$B$3:$B$1315, "&lt;=" &amp; ET$1, DataRegularSeason20242025!$E$3:$E$1315, $A26)</f>
        <v>62</v>
      </c>
      <c r="EU26">
        <f>SUMIFS(DataRegularSeason20242025!$AA$3:$AA$1315,DataRegularSeason20242025!$B$3:$B$1315, "&lt;=" &amp; EU$1, DataRegularSeason20242025!$D$3:$D$1315, $A26)+SUMIFS(DataRegularSeason20242025!$AB$3:$AB$1315,DataRegularSeason20242025!$B$3:$B$1315, "&lt;=" &amp; EU$1, DataRegularSeason20242025!$E$3:$E$1315, $A26)</f>
        <v>62</v>
      </c>
      <c r="EV26">
        <f>SUMIFS(DataRegularSeason20242025!$AA$3:$AA$1315,DataRegularSeason20242025!$B$3:$B$1315, "&lt;=" &amp; EV$1, DataRegularSeason20242025!$D$3:$D$1315, $A26)+SUMIFS(DataRegularSeason20242025!$AB$3:$AB$1315,DataRegularSeason20242025!$B$3:$B$1315, "&lt;=" &amp; EV$1, DataRegularSeason20242025!$E$3:$E$1315, $A26)</f>
        <v>62</v>
      </c>
      <c r="EW26">
        <f>SUMIFS(DataRegularSeason20242025!$AA$3:$AA$1315,DataRegularSeason20242025!$B$3:$B$1315, "&lt;=" &amp; EW$1, DataRegularSeason20242025!$D$3:$D$1315, $A26)+SUMIFS(DataRegularSeason20242025!$AB$3:$AB$1315,DataRegularSeason20242025!$B$3:$B$1315, "&lt;=" &amp; EW$1, DataRegularSeason20242025!$E$3:$E$1315, $A26)</f>
        <v>62</v>
      </c>
      <c r="EX26">
        <f>SUMIFS(DataRegularSeason20242025!$AA$3:$AA$1315,DataRegularSeason20242025!$B$3:$B$1315, "&lt;=" &amp; EX$1, DataRegularSeason20242025!$D$3:$D$1315, $A26)+SUMIFS(DataRegularSeason20242025!$AB$3:$AB$1315,DataRegularSeason20242025!$B$3:$B$1315, "&lt;=" &amp; EX$1, DataRegularSeason20242025!$E$3:$E$1315, $A26)</f>
        <v>62</v>
      </c>
      <c r="EY26">
        <f>SUMIFS(DataRegularSeason20242025!$AA$3:$AA$1315,DataRegularSeason20242025!$B$3:$B$1315, "&lt;=" &amp; EY$1, DataRegularSeason20242025!$D$3:$D$1315, $A26)+SUMIFS(DataRegularSeason20242025!$AB$3:$AB$1315,DataRegularSeason20242025!$B$3:$B$1315, "&lt;=" &amp; EY$1, DataRegularSeason20242025!$E$3:$E$1315, $A26)</f>
        <v>62</v>
      </c>
      <c r="EZ26">
        <f>SUMIFS(DataRegularSeason20242025!$AA$3:$AA$1315,DataRegularSeason20242025!$B$3:$B$1315, "&lt;=" &amp; EZ$1, DataRegularSeason20242025!$D$3:$D$1315, $A26)+SUMIFS(DataRegularSeason20242025!$AB$3:$AB$1315,DataRegularSeason20242025!$B$3:$B$1315, "&lt;=" &amp; EZ$1, DataRegularSeason20242025!$E$3:$E$1315, $A26)</f>
        <v>62</v>
      </c>
      <c r="FA26">
        <f>SUMIFS(DataRegularSeason20242025!$AA$3:$AA$1315,DataRegularSeason20242025!$B$3:$B$1315, "&lt;=" &amp; FA$1, DataRegularSeason20242025!$D$3:$D$1315, $A26)+SUMIFS(DataRegularSeason20242025!$AB$3:$AB$1315,DataRegularSeason20242025!$B$3:$B$1315, "&lt;=" &amp; FA$1, DataRegularSeason20242025!$E$3:$E$1315, $A26)</f>
        <v>62</v>
      </c>
      <c r="FB26">
        <f>SUMIFS(DataRegularSeason20242025!$AA$3:$AA$1315,DataRegularSeason20242025!$B$3:$B$1315, "&lt;=" &amp; FB$1, DataRegularSeason20242025!$D$3:$D$1315, $A26)+SUMIFS(DataRegularSeason20242025!$AB$3:$AB$1315,DataRegularSeason20242025!$B$3:$B$1315, "&lt;=" &amp; FB$1, DataRegularSeason20242025!$E$3:$E$1315, $A26)</f>
        <v>62</v>
      </c>
      <c r="FC26">
        <f>SUMIFS(DataRegularSeason20242025!$AA$3:$AA$1315,DataRegularSeason20242025!$B$3:$B$1315, "&lt;=" &amp; FC$1, DataRegularSeason20242025!$D$3:$D$1315, $A26)+SUMIFS(DataRegularSeason20242025!$AB$3:$AB$1315,DataRegularSeason20242025!$B$3:$B$1315, "&lt;=" &amp; FC$1, DataRegularSeason20242025!$E$3:$E$1315, $A26)</f>
        <v>62</v>
      </c>
      <c r="FD26">
        <f>SUMIFS(DataRegularSeason20242025!$AA$3:$AA$1315,DataRegularSeason20242025!$B$3:$B$1315, "&lt;=" &amp; FD$1, DataRegularSeason20242025!$D$3:$D$1315, $A26)+SUMIFS(DataRegularSeason20242025!$AB$3:$AB$1315,DataRegularSeason20242025!$B$3:$B$1315, "&lt;=" &amp; FD$1, DataRegularSeason20242025!$E$3:$E$1315, $A26)</f>
        <v>62</v>
      </c>
      <c r="FE26">
        <f>SUMIFS(DataRegularSeason20242025!$AA$3:$AA$1315,DataRegularSeason20242025!$B$3:$B$1315, "&lt;=" &amp; FE$1, DataRegularSeason20242025!$D$3:$D$1315, $A26)+SUMIFS(DataRegularSeason20242025!$AB$3:$AB$1315,DataRegularSeason20242025!$B$3:$B$1315, "&lt;=" &amp; FE$1, DataRegularSeason20242025!$E$3:$E$1315, $A26)</f>
        <v>62</v>
      </c>
      <c r="FF26">
        <f>SUMIFS(DataRegularSeason20242025!$AA$3:$AA$1315,DataRegularSeason20242025!$B$3:$B$1315, "&lt;=" &amp; FF$1, DataRegularSeason20242025!$D$3:$D$1315, $A26)+SUMIFS(DataRegularSeason20242025!$AB$3:$AB$1315,DataRegularSeason20242025!$B$3:$B$1315, "&lt;=" &amp; FF$1, DataRegularSeason20242025!$E$3:$E$1315, $A26)</f>
        <v>62</v>
      </c>
      <c r="FG26">
        <f>SUMIFS(DataRegularSeason20242025!$AA$3:$AA$1315,DataRegularSeason20242025!$B$3:$B$1315, "&lt;=" &amp; FG$1, DataRegularSeason20242025!$D$3:$D$1315, $A26)+SUMIFS(DataRegularSeason20242025!$AB$3:$AB$1315,DataRegularSeason20242025!$B$3:$B$1315, "&lt;=" &amp; FG$1, DataRegularSeason20242025!$E$3:$E$1315, $A26)</f>
        <v>62</v>
      </c>
      <c r="FH26">
        <f>SUMIFS(DataRegularSeason20242025!$AA$3:$AA$1315,DataRegularSeason20242025!$B$3:$B$1315, "&lt;=" &amp; FH$1, DataRegularSeason20242025!$D$3:$D$1315, $A26)+SUMIFS(DataRegularSeason20242025!$AB$3:$AB$1315,DataRegularSeason20242025!$B$3:$B$1315, "&lt;=" &amp; FH$1, DataRegularSeason20242025!$E$3:$E$1315, $A26)</f>
        <v>62</v>
      </c>
      <c r="FI26">
        <f>SUMIFS(DataRegularSeason20242025!$AA$3:$AA$1315,DataRegularSeason20242025!$B$3:$B$1315, "&lt;=" &amp; FI$1, DataRegularSeason20242025!$D$3:$D$1315, $A26)+SUMIFS(DataRegularSeason20242025!$AB$3:$AB$1315,DataRegularSeason20242025!$B$3:$B$1315, "&lt;=" &amp; FI$1, DataRegularSeason20242025!$E$3:$E$1315, $A26)</f>
        <v>62</v>
      </c>
      <c r="FJ26">
        <f>SUMIFS(DataRegularSeason20242025!$AA$3:$AA$1315,DataRegularSeason20242025!$B$3:$B$1315, "&lt;=" &amp; FJ$1, DataRegularSeason20242025!$D$3:$D$1315, $A26)+SUMIFS(DataRegularSeason20242025!$AB$3:$AB$1315,DataRegularSeason20242025!$B$3:$B$1315, "&lt;=" &amp; FJ$1, DataRegularSeason20242025!$E$3:$E$1315, $A26)</f>
        <v>62</v>
      </c>
      <c r="FK26">
        <f>SUMIFS(DataRegularSeason20242025!$AA$3:$AA$1315,DataRegularSeason20242025!$B$3:$B$1315, "&lt;=" &amp; FK$1, DataRegularSeason20242025!$D$3:$D$1315, $A26)+SUMIFS(DataRegularSeason20242025!$AB$3:$AB$1315,DataRegularSeason20242025!$B$3:$B$1315, "&lt;=" &amp; FK$1, DataRegularSeason20242025!$E$3:$E$1315, $A26)</f>
        <v>62</v>
      </c>
      <c r="FL26">
        <f>SUMIFS(DataRegularSeason20242025!$AA$3:$AA$1315,DataRegularSeason20242025!$B$3:$B$1315, "&lt;=" &amp; FL$1, DataRegularSeason20242025!$D$3:$D$1315, $A26)+SUMIFS(DataRegularSeason20242025!$AB$3:$AB$1315,DataRegularSeason20242025!$B$3:$B$1315, "&lt;=" &amp; FL$1, DataRegularSeason20242025!$E$3:$E$1315, $A26)</f>
        <v>62</v>
      </c>
      <c r="FM26">
        <f>SUMIFS(DataRegularSeason20242025!$AA$3:$AA$1315,DataRegularSeason20242025!$B$3:$B$1315, "&lt;=" &amp; FM$1, DataRegularSeason20242025!$D$3:$D$1315, $A26)+SUMIFS(DataRegularSeason20242025!$AB$3:$AB$1315,DataRegularSeason20242025!$B$3:$B$1315, "&lt;=" &amp; FM$1, DataRegularSeason20242025!$E$3:$E$1315, $A26)</f>
        <v>62</v>
      </c>
      <c r="FN26">
        <f>SUMIFS(DataRegularSeason20242025!$AA$3:$AA$1315,DataRegularSeason20242025!$B$3:$B$1315, "&lt;=" &amp; FN$1, DataRegularSeason20242025!$D$3:$D$1315, $A26)+SUMIFS(DataRegularSeason20242025!$AB$3:$AB$1315,DataRegularSeason20242025!$B$3:$B$1315, "&lt;=" &amp; FN$1, DataRegularSeason20242025!$E$3:$E$1315, $A26)</f>
        <v>62</v>
      </c>
      <c r="FO26">
        <f>SUMIFS(DataRegularSeason20242025!$AA$3:$AA$1315,DataRegularSeason20242025!$B$3:$B$1315, "&lt;=" &amp; FO$1, DataRegularSeason20242025!$D$3:$D$1315, $A26)+SUMIFS(DataRegularSeason20242025!$AB$3:$AB$1315,DataRegularSeason20242025!$B$3:$B$1315, "&lt;=" &amp; FO$1, DataRegularSeason20242025!$E$3:$E$1315, $A26)</f>
        <v>62</v>
      </c>
      <c r="FP26">
        <f>SUMIFS(DataRegularSeason20242025!$AA$3:$AA$1315,DataRegularSeason20242025!$B$3:$B$1315, "&lt;=" &amp; FP$1, DataRegularSeason20242025!$D$3:$D$1315, $A26)+SUMIFS(DataRegularSeason20242025!$AB$3:$AB$1315,DataRegularSeason20242025!$B$3:$B$1315, "&lt;=" &amp; FP$1, DataRegularSeason20242025!$E$3:$E$1315, $A26)</f>
        <v>62</v>
      </c>
      <c r="FQ26">
        <f>SUMIFS(DataRegularSeason20242025!$AA$3:$AA$1315,DataRegularSeason20242025!$B$3:$B$1315, "&lt;=" &amp; FQ$1, DataRegularSeason20242025!$D$3:$D$1315, $A26)+SUMIFS(DataRegularSeason20242025!$AB$3:$AB$1315,DataRegularSeason20242025!$B$3:$B$1315, "&lt;=" &amp; FQ$1, DataRegularSeason20242025!$E$3:$E$1315, $A26)</f>
        <v>62</v>
      </c>
      <c r="FR26">
        <f>SUMIFS(DataRegularSeason20242025!$AA$3:$AA$1315,DataRegularSeason20242025!$B$3:$B$1315, "&lt;=" &amp; FR$1, DataRegularSeason20242025!$D$3:$D$1315, $A26)+SUMIFS(DataRegularSeason20242025!$AB$3:$AB$1315,DataRegularSeason20242025!$B$3:$B$1315, "&lt;=" &amp; FR$1, DataRegularSeason20242025!$E$3:$E$1315, $A26)</f>
        <v>62</v>
      </c>
      <c r="FS26">
        <f>SUMIFS(DataRegularSeason20242025!$AA$3:$AA$1315,DataRegularSeason20242025!$B$3:$B$1315, "&lt;=" &amp; FS$1, DataRegularSeason20242025!$D$3:$D$1315, $A26)+SUMIFS(DataRegularSeason20242025!$AB$3:$AB$1315,DataRegularSeason20242025!$B$3:$B$1315, "&lt;=" &amp; FS$1, DataRegularSeason20242025!$E$3:$E$1315, $A26)</f>
        <v>62</v>
      </c>
      <c r="FT26">
        <f>SUMIFS(DataRegularSeason20242025!$AA$3:$AA$1315,DataRegularSeason20242025!$B$3:$B$1315, "&lt;=" &amp; FT$1, DataRegularSeason20242025!$D$3:$D$1315, $A26)+SUMIFS(DataRegularSeason20242025!$AB$3:$AB$1315,DataRegularSeason20242025!$B$3:$B$1315, "&lt;=" &amp; FT$1, DataRegularSeason20242025!$E$3:$E$1315, $A26)</f>
        <v>62</v>
      </c>
      <c r="FU26">
        <f>SUMIFS(DataRegularSeason20242025!$AA$3:$AA$1315,DataRegularSeason20242025!$B$3:$B$1315, "&lt;=" &amp; FU$1, DataRegularSeason20242025!$D$3:$D$1315, $A26)+SUMIFS(DataRegularSeason20242025!$AB$3:$AB$1315,DataRegularSeason20242025!$B$3:$B$1315, "&lt;=" &amp; FU$1, DataRegularSeason20242025!$E$3:$E$1315, $A26)</f>
        <v>62</v>
      </c>
      <c r="FV26">
        <f>SUMIFS(DataRegularSeason20242025!$AA$3:$AA$1315,DataRegularSeason20242025!$B$3:$B$1315, "&lt;=" &amp; FV$1, DataRegularSeason20242025!$D$3:$D$1315, $A26)+SUMIFS(DataRegularSeason20242025!$AB$3:$AB$1315,DataRegularSeason20242025!$B$3:$B$1315, "&lt;=" &amp; FV$1, DataRegularSeason20242025!$E$3:$E$1315, $A26)</f>
        <v>62</v>
      </c>
      <c r="FW26">
        <f>SUMIFS(DataRegularSeason20242025!$AA$3:$AA$1315,DataRegularSeason20242025!$B$3:$B$1315, "&lt;=" &amp; FW$1, DataRegularSeason20242025!$D$3:$D$1315, $A26)+SUMIFS(DataRegularSeason20242025!$AB$3:$AB$1315,DataRegularSeason20242025!$B$3:$B$1315, "&lt;=" &amp; FW$1, DataRegularSeason20242025!$E$3:$E$1315, $A26)</f>
        <v>62</v>
      </c>
      <c r="FX26">
        <f>SUMIFS(DataRegularSeason20242025!$AA$3:$AA$1315,DataRegularSeason20242025!$B$3:$B$1315, "&lt;=" &amp; FX$1, DataRegularSeason20242025!$D$3:$D$1315, $A26)+SUMIFS(DataRegularSeason20242025!$AB$3:$AB$1315,DataRegularSeason20242025!$B$3:$B$1315, "&lt;=" &amp; FX$1, DataRegularSeason20242025!$E$3:$E$1315, $A26)</f>
        <v>62</v>
      </c>
      <c r="FY26">
        <f>SUMIFS(DataRegularSeason20242025!$AA$3:$AA$1315,DataRegularSeason20242025!$B$3:$B$1315, "&lt;=" &amp; FY$1, DataRegularSeason20242025!$D$3:$D$1315, $A26)+SUMIFS(DataRegularSeason20242025!$AB$3:$AB$1315,DataRegularSeason20242025!$B$3:$B$1315, "&lt;=" &amp; FY$1, DataRegularSeason20242025!$E$3:$E$1315, $A26)</f>
        <v>62</v>
      </c>
      <c r="FZ26">
        <f>SUMIFS(DataRegularSeason20242025!$AA$3:$AA$1315,DataRegularSeason20242025!$B$3:$B$1315, "&lt;=" &amp; FZ$1, DataRegularSeason20242025!$D$3:$D$1315, $A26)+SUMIFS(DataRegularSeason20242025!$AB$3:$AB$1315,DataRegularSeason20242025!$B$3:$B$1315, "&lt;=" &amp; FZ$1, DataRegularSeason20242025!$E$3:$E$1315, $A26)</f>
        <v>62</v>
      </c>
      <c r="GA26">
        <f>SUMIFS(DataRegularSeason20242025!$AA$3:$AA$1315,DataRegularSeason20242025!$B$3:$B$1315, "&lt;=" &amp; GA$1, DataRegularSeason20242025!$D$3:$D$1315, $A26)+SUMIFS(DataRegularSeason20242025!$AB$3:$AB$1315,DataRegularSeason20242025!$B$3:$B$1315, "&lt;=" &amp; GA$1, DataRegularSeason20242025!$E$3:$E$1315, $A26)</f>
        <v>62</v>
      </c>
      <c r="GB26">
        <f>SUMIFS(DataRegularSeason20242025!$AA$3:$AA$1315,DataRegularSeason20242025!$B$3:$B$1315, "&lt;=" &amp; GB$1, DataRegularSeason20242025!$D$3:$D$1315, $A26)+SUMIFS(DataRegularSeason20242025!$AB$3:$AB$1315,DataRegularSeason20242025!$B$3:$B$1315, "&lt;=" &amp; GB$1, DataRegularSeason20242025!$E$3:$E$1315, $A26)</f>
        <v>62</v>
      </c>
      <c r="GC26">
        <f>SUMIFS(DataRegularSeason20242025!$AA$3:$AA$1315,DataRegularSeason20242025!$B$3:$B$1315, "&lt;=" &amp; GC$1, DataRegularSeason20242025!$D$3:$D$1315, $A26)+SUMIFS(DataRegularSeason20242025!$AB$3:$AB$1315,DataRegularSeason20242025!$B$3:$B$1315, "&lt;=" &amp; GC$1, DataRegularSeason20242025!$E$3:$E$1315, $A26)</f>
        <v>62</v>
      </c>
      <c r="GD26">
        <f>SUMIFS(DataRegularSeason20242025!$AA$3:$AA$1315,DataRegularSeason20242025!$B$3:$B$1315, "&lt;=" &amp; GD$1, DataRegularSeason20242025!$D$3:$D$1315, $A26)+SUMIFS(DataRegularSeason20242025!$AB$3:$AB$1315,DataRegularSeason20242025!$B$3:$B$1315, "&lt;=" &amp; GD$1, DataRegularSeason20242025!$E$3:$E$1315, $A26)</f>
        <v>62</v>
      </c>
      <c r="GE26">
        <f>SUMIFS(DataRegularSeason20242025!$AA$3:$AA$1315,DataRegularSeason20242025!$B$3:$B$1315, "&lt;=" &amp; GE$1, DataRegularSeason20242025!$D$3:$D$1315, $A26)+SUMIFS(DataRegularSeason20242025!$AB$3:$AB$1315,DataRegularSeason20242025!$B$3:$B$1315, "&lt;=" &amp; GE$1, DataRegularSeason20242025!$E$3:$E$1315, $A26)</f>
        <v>62</v>
      </c>
      <c r="GF26">
        <f>SUMIFS(DataRegularSeason20242025!$AA$3:$AA$1315,DataRegularSeason20242025!$B$3:$B$1315, "&lt;=" &amp; GF$1, DataRegularSeason20242025!$D$3:$D$1315, $A26)+SUMIFS(DataRegularSeason20242025!$AB$3:$AB$1315,DataRegularSeason20242025!$B$3:$B$1315, "&lt;=" &amp; GF$1, DataRegularSeason20242025!$E$3:$E$1315, $A26)</f>
        <v>62</v>
      </c>
      <c r="GG26">
        <f>SUMIFS(DataRegularSeason20242025!$AA$3:$AA$1315,DataRegularSeason20242025!$B$3:$B$1315, "&lt;=" &amp; GG$1, DataRegularSeason20242025!$D$3:$D$1315, $A26)+SUMIFS(DataRegularSeason20242025!$AB$3:$AB$1315,DataRegularSeason20242025!$B$3:$B$1315, "&lt;=" &amp; GG$1, DataRegularSeason20242025!$E$3:$E$1315, $A26)</f>
        <v>62</v>
      </c>
      <c r="GH26">
        <f>SUMIFS(DataRegularSeason20242025!$AA$3:$AA$1315,DataRegularSeason20242025!$B$3:$B$1315, "&lt;=" &amp; GH$1, DataRegularSeason20242025!$D$3:$D$1315, $A26)+SUMIFS(DataRegularSeason20242025!$AB$3:$AB$1315,DataRegularSeason20242025!$B$3:$B$1315, "&lt;=" &amp; GH$1, DataRegularSeason20242025!$E$3:$E$1315, $A26)</f>
        <v>62</v>
      </c>
      <c r="GI26">
        <f>SUMIFS(DataRegularSeason20242025!$AA$3:$AA$1315,DataRegularSeason20242025!$B$3:$B$1315, "&lt;=" &amp; GI$1, DataRegularSeason20242025!$D$3:$D$1315, $A26)+SUMIFS(DataRegularSeason20242025!$AB$3:$AB$1315,DataRegularSeason20242025!$B$3:$B$1315, "&lt;=" &amp; GI$1, DataRegularSeason20242025!$E$3:$E$1315, $A26)</f>
        <v>62</v>
      </c>
      <c r="GJ26">
        <f>SUMIFS(DataRegularSeason20242025!$AA$3:$AA$1315,DataRegularSeason20242025!$B$3:$B$1315, "&lt;=" &amp; GJ$1, DataRegularSeason20242025!$D$3:$D$1315, $A26)+SUMIFS(DataRegularSeason20242025!$AB$3:$AB$1315,DataRegularSeason20242025!$B$3:$B$1315, "&lt;=" &amp; GJ$1, DataRegularSeason20242025!$E$3:$E$1315, $A26)</f>
        <v>62</v>
      </c>
      <c r="GK26">
        <f>SUMIFS(DataRegularSeason20242025!$AA$3:$AA$1315,DataRegularSeason20242025!$B$3:$B$1315, "&lt;=" &amp; GK$1, DataRegularSeason20242025!$D$3:$D$1315, $A26)+SUMIFS(DataRegularSeason20242025!$AB$3:$AB$1315,DataRegularSeason20242025!$B$3:$B$1315, "&lt;=" &amp; GK$1, DataRegularSeason20242025!$E$3:$E$1315, $A26)</f>
        <v>62</v>
      </c>
      <c r="GL26">
        <f>SUMIFS(DataRegularSeason20242025!$AA$3:$AA$1315,DataRegularSeason20242025!$B$3:$B$1315, "&lt;=" &amp; GL$1, DataRegularSeason20242025!$D$3:$D$1315, $A26)+SUMIFS(DataRegularSeason20242025!$AB$3:$AB$1315,DataRegularSeason20242025!$B$3:$B$1315, "&lt;=" &amp; GL$1, DataRegularSeason20242025!$E$3:$E$1315, $A26)</f>
        <v>62</v>
      </c>
      <c r="GM26">
        <f>SUMIFS(DataRegularSeason20242025!$AA$3:$AA$1315,DataRegularSeason20242025!$B$3:$B$1315, "&lt;=" &amp; GM$1, DataRegularSeason20242025!$D$3:$D$1315, $A26)+SUMIFS(DataRegularSeason20242025!$AB$3:$AB$1315,DataRegularSeason20242025!$B$3:$B$1315, "&lt;=" &amp; GM$1, DataRegularSeason20242025!$E$3:$E$1315, $A26)</f>
        <v>62</v>
      </c>
      <c r="GN26">
        <f>SUMIFS(DataRegularSeason20242025!$AA$3:$AA$1315,DataRegularSeason20242025!$B$3:$B$1315, "&lt;=" &amp; GN$1, DataRegularSeason20242025!$D$3:$D$1315, $A26)+SUMIFS(DataRegularSeason20242025!$AB$3:$AB$1315,DataRegularSeason20242025!$B$3:$B$1315, "&lt;=" &amp; GN$1, DataRegularSeason20242025!$E$3:$E$1315, $A26)</f>
        <v>62</v>
      </c>
      <c r="GO26">
        <f>SUMIFS(DataRegularSeason20242025!$AA$3:$AA$1315,DataRegularSeason20242025!$B$3:$B$1315, "&lt;=" &amp; GO$1, DataRegularSeason20242025!$D$3:$D$1315, $A26)+SUMIFS(DataRegularSeason20242025!$AB$3:$AB$1315,DataRegularSeason20242025!$B$3:$B$1315, "&lt;=" &amp; GO$1, DataRegularSeason20242025!$E$3:$E$1315, $A26)</f>
        <v>62</v>
      </c>
      <c r="GP26">
        <f>SUMIFS(DataRegularSeason20242025!$AA$3:$AA$1315,DataRegularSeason20242025!$B$3:$B$1315, "&lt;=" &amp; GP$1, DataRegularSeason20242025!$D$3:$D$1315, $A26)+SUMIFS(DataRegularSeason20242025!$AB$3:$AB$1315,DataRegularSeason20242025!$B$3:$B$1315, "&lt;=" &amp; GP$1, DataRegularSeason20242025!$E$3:$E$1315, $A26)</f>
        <v>62</v>
      </c>
      <c r="GQ26">
        <f>SUMIFS(DataRegularSeason20242025!$AA$3:$AA$1315,DataRegularSeason20242025!$B$3:$B$1315, "&lt;=" &amp; GQ$1, DataRegularSeason20242025!$D$3:$D$1315, $A26)+SUMIFS(DataRegularSeason20242025!$AB$3:$AB$1315,DataRegularSeason20242025!$B$3:$B$1315, "&lt;=" &amp; GQ$1, DataRegularSeason20242025!$E$3:$E$1315, $A26)</f>
        <v>62</v>
      </c>
      <c r="GR26">
        <f>SUMIFS(DataRegularSeason20242025!$AA$3:$AA$1315,DataRegularSeason20242025!$B$3:$B$1315, "&lt;=" &amp; GR$1, DataRegularSeason20242025!$D$3:$D$1315, $A26)+SUMIFS(DataRegularSeason20242025!$AB$3:$AB$1315,DataRegularSeason20242025!$B$3:$B$1315, "&lt;=" &amp; GR$1, DataRegularSeason20242025!$E$3:$E$1315, $A26)</f>
        <v>62</v>
      </c>
      <c r="GS26">
        <f>SUMIFS(DataRegularSeason20242025!$AA$3:$AA$1315,DataRegularSeason20242025!$B$3:$B$1315, "&lt;=" &amp; GS$1, DataRegularSeason20242025!$D$3:$D$1315, $A26)+SUMIFS(DataRegularSeason20242025!$AB$3:$AB$1315,DataRegularSeason20242025!$B$3:$B$1315, "&lt;=" &amp; GS$1, DataRegularSeason20242025!$E$3:$E$1315, $A26)</f>
        <v>62</v>
      </c>
      <c r="GT26">
        <f>SUMIFS(DataRegularSeason20242025!$AA$3:$AA$1315,DataRegularSeason20242025!$B$3:$B$1315, "&lt;=" &amp; GT$1, DataRegularSeason20242025!$D$3:$D$1315, $A26)+SUMIFS(DataRegularSeason20242025!$AB$3:$AB$1315,DataRegularSeason20242025!$B$3:$B$1315, "&lt;=" &amp; GT$1, DataRegularSeason20242025!$E$3:$E$1315, $A26)</f>
        <v>62</v>
      </c>
      <c r="GU26">
        <f>SUMIFS(DataRegularSeason20242025!$AA$3:$AA$1315,DataRegularSeason20242025!$B$3:$B$1315, "&lt;=" &amp; GU$1, DataRegularSeason20242025!$D$3:$D$1315, $A26)+SUMIFS(DataRegularSeason20242025!$AB$3:$AB$1315,DataRegularSeason20242025!$B$3:$B$1315, "&lt;=" &amp; GU$1, DataRegularSeason20242025!$E$3:$E$1315, $A26)</f>
        <v>62</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57</v>
      </c>
      <c r="DC27">
        <f>SUMIFS(DataRegularSeason20242025!$AA$3:$AA$1315,DataRegularSeason20242025!$B$3:$B$1315, "&lt;=" &amp; DC$1, DataRegularSeason20242025!$D$3:$D$1315, $A27)+SUMIFS(DataRegularSeason20242025!$AB$3:$AB$1315,DataRegularSeason20242025!$B$3:$B$1315, "&lt;=" &amp; DC$1, DataRegularSeason20242025!$E$3:$E$1315, $A27)</f>
        <v>57</v>
      </c>
      <c r="DD27">
        <f>SUMIFS(DataRegularSeason20242025!$AA$3:$AA$1315,DataRegularSeason20242025!$B$3:$B$1315, "&lt;=" &amp; DD$1, DataRegularSeason20242025!$D$3:$D$1315, $A27)+SUMIFS(DataRegularSeason20242025!$AB$3:$AB$1315,DataRegularSeason20242025!$B$3:$B$1315, "&lt;=" &amp; DD$1, DataRegularSeason20242025!$E$3:$E$1315, $A27)</f>
        <v>59</v>
      </c>
      <c r="DE27">
        <f>SUMIFS(DataRegularSeason20242025!$AA$3:$AA$1315,DataRegularSeason20242025!$B$3:$B$1315, "&lt;=" &amp; DE$1, DataRegularSeason20242025!$D$3:$D$1315, $A27)+SUMIFS(DataRegularSeason20242025!$AB$3:$AB$1315,DataRegularSeason20242025!$B$3:$B$1315, "&lt;=" &amp; DE$1, DataRegularSeason20242025!$E$3:$E$1315, $A27)</f>
        <v>61</v>
      </c>
      <c r="DF27">
        <f>SUMIFS(DataRegularSeason20242025!$AA$3:$AA$1315,DataRegularSeason20242025!$B$3:$B$1315, "&lt;=" &amp; DF$1, DataRegularSeason20242025!$D$3:$D$1315, $A27)+SUMIFS(DataRegularSeason20242025!$AB$3:$AB$1315,DataRegularSeason20242025!$B$3:$B$1315, "&lt;=" &amp; DF$1, DataRegularSeason20242025!$E$3:$E$1315, $A27)</f>
        <v>61</v>
      </c>
      <c r="DG27">
        <f>SUMIFS(DataRegularSeason20242025!$AA$3:$AA$1315,DataRegularSeason20242025!$B$3:$B$1315, "&lt;=" &amp; DG$1, DataRegularSeason20242025!$D$3:$D$1315, $A27)+SUMIFS(DataRegularSeason20242025!$AB$3:$AB$1315,DataRegularSeason20242025!$B$3:$B$1315, "&lt;=" &amp; DG$1, DataRegularSeason20242025!$E$3:$E$1315, $A27)</f>
        <v>61</v>
      </c>
      <c r="DH27">
        <f>SUMIFS(DataRegularSeason20242025!$AA$3:$AA$1315,DataRegularSeason20242025!$B$3:$B$1315, "&lt;=" &amp; DH$1, DataRegularSeason20242025!$D$3:$D$1315, $A27)+SUMIFS(DataRegularSeason20242025!$AB$3:$AB$1315,DataRegularSeason20242025!$B$3:$B$1315, "&lt;=" &amp; DH$1, DataRegularSeason20242025!$E$3:$E$1315, $A27)</f>
        <v>61</v>
      </c>
      <c r="DI27">
        <f>SUMIFS(DataRegularSeason20242025!$AA$3:$AA$1315,DataRegularSeason20242025!$B$3:$B$1315, "&lt;=" &amp; DI$1, DataRegularSeason20242025!$D$3:$D$1315, $A27)+SUMIFS(DataRegularSeason20242025!$AB$3:$AB$1315,DataRegularSeason20242025!$B$3:$B$1315, "&lt;=" &amp; DI$1, DataRegularSeason20242025!$E$3:$E$1315, $A27)</f>
        <v>61</v>
      </c>
      <c r="DJ27">
        <f>SUMIFS(DataRegularSeason20242025!$AA$3:$AA$1315,DataRegularSeason20242025!$B$3:$B$1315, "&lt;=" &amp; DJ$1, DataRegularSeason20242025!$D$3:$D$1315, $A27)+SUMIFS(DataRegularSeason20242025!$AB$3:$AB$1315,DataRegularSeason20242025!$B$3:$B$1315, "&lt;=" &amp; DJ$1, DataRegularSeason20242025!$E$3:$E$1315, $A27)</f>
        <v>61</v>
      </c>
      <c r="DK27">
        <f>SUMIFS(DataRegularSeason20242025!$AA$3:$AA$1315,DataRegularSeason20242025!$B$3:$B$1315, "&lt;=" &amp; DK$1, DataRegularSeason20242025!$D$3:$D$1315, $A27)+SUMIFS(DataRegularSeason20242025!$AB$3:$AB$1315,DataRegularSeason20242025!$B$3:$B$1315, "&lt;=" &amp; DK$1, DataRegularSeason20242025!$E$3:$E$1315, $A27)</f>
        <v>61</v>
      </c>
      <c r="DL27">
        <f>SUMIFS(DataRegularSeason20242025!$AA$3:$AA$1315,DataRegularSeason20242025!$B$3:$B$1315, "&lt;=" &amp; DL$1, DataRegularSeason20242025!$D$3:$D$1315, $A27)+SUMIFS(DataRegularSeason20242025!$AB$3:$AB$1315,DataRegularSeason20242025!$B$3:$B$1315, "&lt;=" &amp; DL$1, DataRegularSeason20242025!$E$3:$E$1315, $A27)</f>
        <v>61</v>
      </c>
      <c r="DM27">
        <f>SUMIFS(DataRegularSeason20242025!$AA$3:$AA$1315,DataRegularSeason20242025!$B$3:$B$1315, "&lt;=" &amp; DM$1, DataRegularSeason20242025!$D$3:$D$1315, $A27)+SUMIFS(DataRegularSeason20242025!$AB$3:$AB$1315,DataRegularSeason20242025!$B$3:$B$1315, "&lt;=" &amp; DM$1, DataRegularSeason20242025!$E$3:$E$1315, $A27)</f>
        <v>61</v>
      </c>
      <c r="DN27">
        <f>SUMIFS(DataRegularSeason20242025!$AA$3:$AA$1315,DataRegularSeason20242025!$B$3:$B$1315, "&lt;=" &amp; DN$1, DataRegularSeason20242025!$D$3:$D$1315, $A27)+SUMIFS(DataRegularSeason20242025!$AB$3:$AB$1315,DataRegularSeason20242025!$B$3:$B$1315, "&lt;=" &amp; DN$1, DataRegularSeason20242025!$E$3:$E$1315, $A27)</f>
        <v>61</v>
      </c>
      <c r="DO27">
        <f>SUMIFS(DataRegularSeason20242025!$AA$3:$AA$1315,DataRegularSeason20242025!$B$3:$B$1315, "&lt;=" &amp; DO$1, DataRegularSeason20242025!$D$3:$D$1315, $A27)+SUMIFS(DataRegularSeason20242025!$AB$3:$AB$1315,DataRegularSeason20242025!$B$3:$B$1315, "&lt;=" &amp; DO$1, DataRegularSeason20242025!$E$3:$E$1315, $A27)</f>
        <v>61</v>
      </c>
      <c r="DP27">
        <f>SUMIFS(DataRegularSeason20242025!$AA$3:$AA$1315,DataRegularSeason20242025!$B$3:$B$1315, "&lt;=" &amp; DP$1, DataRegularSeason20242025!$D$3:$D$1315, $A27)+SUMIFS(DataRegularSeason20242025!$AB$3:$AB$1315,DataRegularSeason20242025!$B$3:$B$1315, "&lt;=" &amp; DP$1, DataRegularSeason20242025!$E$3:$E$1315, $A27)</f>
        <v>61</v>
      </c>
      <c r="DQ27">
        <f>SUMIFS(DataRegularSeason20242025!$AA$3:$AA$1315,DataRegularSeason20242025!$B$3:$B$1315, "&lt;=" &amp; DQ$1, DataRegularSeason20242025!$D$3:$D$1315, $A27)+SUMIFS(DataRegularSeason20242025!$AB$3:$AB$1315,DataRegularSeason20242025!$B$3:$B$1315, "&lt;=" &amp; DQ$1, DataRegularSeason20242025!$E$3:$E$1315, $A27)</f>
        <v>61</v>
      </c>
      <c r="DR27">
        <f>SUMIFS(DataRegularSeason20242025!$AA$3:$AA$1315,DataRegularSeason20242025!$B$3:$B$1315, "&lt;=" &amp; DR$1, DataRegularSeason20242025!$D$3:$D$1315, $A27)+SUMIFS(DataRegularSeason20242025!$AB$3:$AB$1315,DataRegularSeason20242025!$B$3:$B$1315, "&lt;=" &amp; DR$1, DataRegularSeason20242025!$E$3:$E$1315, $A27)</f>
        <v>61</v>
      </c>
      <c r="DS27">
        <f>SUMIFS(DataRegularSeason20242025!$AA$3:$AA$1315,DataRegularSeason20242025!$B$3:$B$1315, "&lt;=" &amp; DS$1, DataRegularSeason20242025!$D$3:$D$1315, $A27)+SUMIFS(DataRegularSeason20242025!$AB$3:$AB$1315,DataRegularSeason20242025!$B$3:$B$1315, "&lt;=" &amp; DS$1, DataRegularSeason20242025!$E$3:$E$1315, $A27)</f>
        <v>61</v>
      </c>
      <c r="DT27">
        <f>SUMIFS(DataRegularSeason20242025!$AA$3:$AA$1315,DataRegularSeason20242025!$B$3:$B$1315, "&lt;=" &amp; DT$1, DataRegularSeason20242025!$D$3:$D$1315, $A27)+SUMIFS(DataRegularSeason20242025!$AB$3:$AB$1315,DataRegularSeason20242025!$B$3:$B$1315, "&lt;=" &amp; DT$1, DataRegularSeason20242025!$E$3:$E$1315, $A27)</f>
        <v>61</v>
      </c>
      <c r="DU27">
        <f>SUMIFS(DataRegularSeason20242025!$AA$3:$AA$1315,DataRegularSeason20242025!$B$3:$B$1315, "&lt;=" &amp; DU$1, DataRegularSeason20242025!$D$3:$D$1315, $A27)+SUMIFS(DataRegularSeason20242025!$AB$3:$AB$1315,DataRegularSeason20242025!$B$3:$B$1315, "&lt;=" &amp; DU$1, DataRegularSeason20242025!$E$3:$E$1315, $A27)</f>
        <v>61</v>
      </c>
      <c r="DV27">
        <f>SUMIFS(DataRegularSeason20242025!$AA$3:$AA$1315,DataRegularSeason20242025!$B$3:$B$1315, "&lt;=" &amp; DV$1, DataRegularSeason20242025!$D$3:$D$1315, $A27)+SUMIFS(DataRegularSeason20242025!$AB$3:$AB$1315,DataRegularSeason20242025!$B$3:$B$1315, "&lt;=" &amp; DV$1, DataRegularSeason20242025!$E$3:$E$1315, $A27)</f>
        <v>61</v>
      </c>
      <c r="DW27">
        <f>SUMIFS(DataRegularSeason20242025!$AA$3:$AA$1315,DataRegularSeason20242025!$B$3:$B$1315, "&lt;=" &amp; DW$1, DataRegularSeason20242025!$D$3:$D$1315, $A27)+SUMIFS(DataRegularSeason20242025!$AB$3:$AB$1315,DataRegularSeason20242025!$B$3:$B$1315, "&lt;=" &amp; DW$1, DataRegularSeason20242025!$E$3:$E$1315, $A27)</f>
        <v>61</v>
      </c>
      <c r="DX27">
        <f>SUMIFS(DataRegularSeason20242025!$AA$3:$AA$1315,DataRegularSeason20242025!$B$3:$B$1315, "&lt;=" &amp; DX$1, DataRegularSeason20242025!$D$3:$D$1315, $A27)+SUMIFS(DataRegularSeason20242025!$AB$3:$AB$1315,DataRegularSeason20242025!$B$3:$B$1315, "&lt;=" &amp; DX$1, DataRegularSeason20242025!$E$3:$E$1315, $A27)</f>
        <v>61</v>
      </c>
      <c r="DY27">
        <f>SUMIFS(DataRegularSeason20242025!$AA$3:$AA$1315,DataRegularSeason20242025!$B$3:$B$1315, "&lt;=" &amp; DY$1, DataRegularSeason20242025!$D$3:$D$1315, $A27)+SUMIFS(DataRegularSeason20242025!$AB$3:$AB$1315,DataRegularSeason20242025!$B$3:$B$1315, "&lt;=" &amp; DY$1, DataRegularSeason20242025!$E$3:$E$1315, $A27)</f>
        <v>61</v>
      </c>
      <c r="DZ27">
        <f>SUMIFS(DataRegularSeason20242025!$AA$3:$AA$1315,DataRegularSeason20242025!$B$3:$B$1315, "&lt;=" &amp; DZ$1, DataRegularSeason20242025!$D$3:$D$1315, $A27)+SUMIFS(DataRegularSeason20242025!$AB$3:$AB$1315,DataRegularSeason20242025!$B$3:$B$1315, "&lt;=" &amp; DZ$1, DataRegularSeason20242025!$E$3:$E$1315, $A27)</f>
        <v>61</v>
      </c>
      <c r="EA27">
        <f>SUMIFS(DataRegularSeason20242025!$AA$3:$AA$1315,DataRegularSeason20242025!$B$3:$B$1315, "&lt;=" &amp; EA$1, DataRegularSeason20242025!$D$3:$D$1315, $A27)+SUMIFS(DataRegularSeason20242025!$AB$3:$AB$1315,DataRegularSeason20242025!$B$3:$B$1315, "&lt;=" &amp; EA$1, DataRegularSeason20242025!$E$3:$E$1315, $A27)</f>
        <v>61</v>
      </c>
      <c r="EB27">
        <f>SUMIFS(DataRegularSeason20242025!$AA$3:$AA$1315,DataRegularSeason20242025!$B$3:$B$1315, "&lt;=" &amp; EB$1, DataRegularSeason20242025!$D$3:$D$1315, $A27)+SUMIFS(DataRegularSeason20242025!$AB$3:$AB$1315,DataRegularSeason20242025!$B$3:$B$1315, "&lt;=" &amp; EB$1, DataRegularSeason20242025!$E$3:$E$1315, $A27)</f>
        <v>61</v>
      </c>
      <c r="EC27">
        <f>SUMIFS(DataRegularSeason20242025!$AA$3:$AA$1315,DataRegularSeason20242025!$B$3:$B$1315, "&lt;=" &amp; EC$1, DataRegularSeason20242025!$D$3:$D$1315, $A27)+SUMIFS(DataRegularSeason20242025!$AB$3:$AB$1315,DataRegularSeason20242025!$B$3:$B$1315, "&lt;=" &amp; EC$1, DataRegularSeason20242025!$E$3:$E$1315, $A27)</f>
        <v>61</v>
      </c>
      <c r="ED27">
        <f>SUMIFS(DataRegularSeason20242025!$AA$3:$AA$1315,DataRegularSeason20242025!$B$3:$B$1315, "&lt;=" &amp; ED$1, DataRegularSeason20242025!$D$3:$D$1315, $A27)+SUMIFS(DataRegularSeason20242025!$AB$3:$AB$1315,DataRegularSeason20242025!$B$3:$B$1315, "&lt;=" &amp; ED$1, DataRegularSeason20242025!$E$3:$E$1315, $A27)</f>
        <v>61</v>
      </c>
      <c r="EE27">
        <f>SUMIFS(DataRegularSeason20242025!$AA$3:$AA$1315,DataRegularSeason20242025!$B$3:$B$1315, "&lt;=" &amp; EE$1, DataRegularSeason20242025!$D$3:$D$1315, $A27)+SUMIFS(DataRegularSeason20242025!$AB$3:$AB$1315,DataRegularSeason20242025!$B$3:$B$1315, "&lt;=" &amp; EE$1, DataRegularSeason20242025!$E$3:$E$1315, $A27)</f>
        <v>61</v>
      </c>
      <c r="EF27">
        <f>SUMIFS(DataRegularSeason20242025!$AA$3:$AA$1315,DataRegularSeason20242025!$B$3:$B$1315, "&lt;=" &amp; EF$1, DataRegularSeason20242025!$D$3:$D$1315, $A27)+SUMIFS(DataRegularSeason20242025!$AB$3:$AB$1315,DataRegularSeason20242025!$B$3:$B$1315, "&lt;=" &amp; EF$1, DataRegularSeason20242025!$E$3:$E$1315, $A27)</f>
        <v>61</v>
      </c>
      <c r="EG27">
        <f>SUMIFS(DataRegularSeason20242025!$AA$3:$AA$1315,DataRegularSeason20242025!$B$3:$B$1315, "&lt;=" &amp; EG$1, DataRegularSeason20242025!$D$3:$D$1315, $A27)+SUMIFS(DataRegularSeason20242025!$AB$3:$AB$1315,DataRegularSeason20242025!$B$3:$B$1315, "&lt;=" &amp; EG$1, DataRegularSeason20242025!$E$3:$E$1315, $A27)</f>
        <v>61</v>
      </c>
      <c r="EH27">
        <f>SUMIFS(DataRegularSeason20242025!$AA$3:$AA$1315,DataRegularSeason20242025!$B$3:$B$1315, "&lt;=" &amp; EH$1, DataRegularSeason20242025!$D$3:$D$1315, $A27)+SUMIFS(DataRegularSeason20242025!$AB$3:$AB$1315,DataRegularSeason20242025!$B$3:$B$1315, "&lt;=" &amp; EH$1, DataRegularSeason20242025!$E$3:$E$1315, $A27)</f>
        <v>61</v>
      </c>
      <c r="EI27">
        <f>SUMIFS(DataRegularSeason20242025!$AA$3:$AA$1315,DataRegularSeason20242025!$B$3:$B$1315, "&lt;=" &amp; EI$1, DataRegularSeason20242025!$D$3:$D$1315, $A27)+SUMIFS(DataRegularSeason20242025!$AB$3:$AB$1315,DataRegularSeason20242025!$B$3:$B$1315, "&lt;=" &amp; EI$1, DataRegularSeason20242025!$E$3:$E$1315, $A27)</f>
        <v>61</v>
      </c>
      <c r="EJ27">
        <f>SUMIFS(DataRegularSeason20242025!$AA$3:$AA$1315,DataRegularSeason20242025!$B$3:$B$1315, "&lt;=" &amp; EJ$1, DataRegularSeason20242025!$D$3:$D$1315, $A27)+SUMIFS(DataRegularSeason20242025!$AB$3:$AB$1315,DataRegularSeason20242025!$B$3:$B$1315, "&lt;=" &amp; EJ$1, DataRegularSeason20242025!$E$3:$E$1315, $A27)</f>
        <v>61</v>
      </c>
      <c r="EK27">
        <f>SUMIFS(DataRegularSeason20242025!$AA$3:$AA$1315,DataRegularSeason20242025!$B$3:$B$1315, "&lt;=" &amp; EK$1, DataRegularSeason20242025!$D$3:$D$1315, $A27)+SUMIFS(DataRegularSeason20242025!$AB$3:$AB$1315,DataRegularSeason20242025!$B$3:$B$1315, "&lt;=" &amp; EK$1, DataRegularSeason20242025!$E$3:$E$1315, $A27)</f>
        <v>61</v>
      </c>
      <c r="EL27">
        <f>SUMIFS(DataRegularSeason20242025!$AA$3:$AA$1315,DataRegularSeason20242025!$B$3:$B$1315, "&lt;=" &amp; EL$1, DataRegularSeason20242025!$D$3:$D$1315, $A27)+SUMIFS(DataRegularSeason20242025!$AB$3:$AB$1315,DataRegularSeason20242025!$B$3:$B$1315, "&lt;=" &amp; EL$1, DataRegularSeason20242025!$E$3:$E$1315, $A27)</f>
        <v>61</v>
      </c>
      <c r="EM27">
        <f>SUMIFS(DataRegularSeason20242025!$AA$3:$AA$1315,DataRegularSeason20242025!$B$3:$B$1315, "&lt;=" &amp; EM$1, DataRegularSeason20242025!$D$3:$D$1315, $A27)+SUMIFS(DataRegularSeason20242025!$AB$3:$AB$1315,DataRegularSeason20242025!$B$3:$B$1315, "&lt;=" &amp; EM$1, DataRegularSeason20242025!$E$3:$E$1315, $A27)</f>
        <v>61</v>
      </c>
      <c r="EN27">
        <f>SUMIFS(DataRegularSeason20242025!$AA$3:$AA$1315,DataRegularSeason20242025!$B$3:$B$1315, "&lt;=" &amp; EN$1, DataRegularSeason20242025!$D$3:$D$1315, $A27)+SUMIFS(DataRegularSeason20242025!$AB$3:$AB$1315,DataRegularSeason20242025!$B$3:$B$1315, "&lt;=" &amp; EN$1, DataRegularSeason20242025!$E$3:$E$1315, $A27)</f>
        <v>61</v>
      </c>
      <c r="EO27">
        <f>SUMIFS(DataRegularSeason20242025!$AA$3:$AA$1315,DataRegularSeason20242025!$B$3:$B$1315, "&lt;=" &amp; EO$1, DataRegularSeason20242025!$D$3:$D$1315, $A27)+SUMIFS(DataRegularSeason20242025!$AB$3:$AB$1315,DataRegularSeason20242025!$B$3:$B$1315, "&lt;=" &amp; EO$1, DataRegularSeason20242025!$E$3:$E$1315, $A27)</f>
        <v>61</v>
      </c>
      <c r="EP27">
        <f>SUMIFS(DataRegularSeason20242025!$AA$3:$AA$1315,DataRegularSeason20242025!$B$3:$B$1315, "&lt;=" &amp; EP$1, DataRegularSeason20242025!$D$3:$D$1315, $A27)+SUMIFS(DataRegularSeason20242025!$AB$3:$AB$1315,DataRegularSeason20242025!$B$3:$B$1315, "&lt;=" &amp; EP$1, DataRegularSeason20242025!$E$3:$E$1315, $A27)</f>
        <v>61</v>
      </c>
      <c r="EQ27">
        <f>SUMIFS(DataRegularSeason20242025!$AA$3:$AA$1315,DataRegularSeason20242025!$B$3:$B$1315, "&lt;=" &amp; EQ$1, DataRegularSeason20242025!$D$3:$D$1315, $A27)+SUMIFS(DataRegularSeason20242025!$AB$3:$AB$1315,DataRegularSeason20242025!$B$3:$B$1315, "&lt;=" &amp; EQ$1, DataRegularSeason20242025!$E$3:$E$1315, $A27)</f>
        <v>61</v>
      </c>
      <c r="ER27">
        <f>SUMIFS(DataRegularSeason20242025!$AA$3:$AA$1315,DataRegularSeason20242025!$B$3:$B$1315, "&lt;=" &amp; ER$1, DataRegularSeason20242025!$D$3:$D$1315, $A27)+SUMIFS(DataRegularSeason20242025!$AB$3:$AB$1315,DataRegularSeason20242025!$B$3:$B$1315, "&lt;=" &amp; ER$1, DataRegularSeason20242025!$E$3:$E$1315, $A27)</f>
        <v>61</v>
      </c>
      <c r="ES27">
        <f>SUMIFS(DataRegularSeason20242025!$AA$3:$AA$1315,DataRegularSeason20242025!$B$3:$B$1315, "&lt;=" &amp; ES$1, DataRegularSeason20242025!$D$3:$D$1315, $A27)+SUMIFS(DataRegularSeason20242025!$AB$3:$AB$1315,DataRegularSeason20242025!$B$3:$B$1315, "&lt;=" &amp; ES$1, DataRegularSeason20242025!$E$3:$E$1315, $A27)</f>
        <v>61</v>
      </c>
      <c r="ET27">
        <f>SUMIFS(DataRegularSeason20242025!$AA$3:$AA$1315,DataRegularSeason20242025!$B$3:$B$1315, "&lt;=" &amp; ET$1, DataRegularSeason20242025!$D$3:$D$1315, $A27)+SUMIFS(DataRegularSeason20242025!$AB$3:$AB$1315,DataRegularSeason20242025!$B$3:$B$1315, "&lt;=" &amp; ET$1, DataRegularSeason20242025!$E$3:$E$1315, $A27)</f>
        <v>61</v>
      </c>
      <c r="EU27">
        <f>SUMIFS(DataRegularSeason20242025!$AA$3:$AA$1315,DataRegularSeason20242025!$B$3:$B$1315, "&lt;=" &amp; EU$1, DataRegularSeason20242025!$D$3:$D$1315, $A27)+SUMIFS(DataRegularSeason20242025!$AB$3:$AB$1315,DataRegularSeason20242025!$B$3:$B$1315, "&lt;=" &amp; EU$1, DataRegularSeason20242025!$E$3:$E$1315, $A27)</f>
        <v>61</v>
      </c>
      <c r="EV27">
        <f>SUMIFS(DataRegularSeason20242025!$AA$3:$AA$1315,DataRegularSeason20242025!$B$3:$B$1315, "&lt;=" &amp; EV$1, DataRegularSeason20242025!$D$3:$D$1315, $A27)+SUMIFS(DataRegularSeason20242025!$AB$3:$AB$1315,DataRegularSeason20242025!$B$3:$B$1315, "&lt;=" &amp; EV$1, DataRegularSeason20242025!$E$3:$E$1315, $A27)</f>
        <v>61</v>
      </c>
      <c r="EW27">
        <f>SUMIFS(DataRegularSeason20242025!$AA$3:$AA$1315,DataRegularSeason20242025!$B$3:$B$1315, "&lt;=" &amp; EW$1, DataRegularSeason20242025!$D$3:$D$1315, $A27)+SUMIFS(DataRegularSeason20242025!$AB$3:$AB$1315,DataRegularSeason20242025!$B$3:$B$1315, "&lt;=" &amp; EW$1, DataRegularSeason20242025!$E$3:$E$1315, $A27)</f>
        <v>61</v>
      </c>
      <c r="EX27">
        <f>SUMIFS(DataRegularSeason20242025!$AA$3:$AA$1315,DataRegularSeason20242025!$B$3:$B$1315, "&lt;=" &amp; EX$1, DataRegularSeason20242025!$D$3:$D$1315, $A27)+SUMIFS(DataRegularSeason20242025!$AB$3:$AB$1315,DataRegularSeason20242025!$B$3:$B$1315, "&lt;=" &amp; EX$1, DataRegularSeason20242025!$E$3:$E$1315, $A27)</f>
        <v>61</v>
      </c>
      <c r="EY27">
        <f>SUMIFS(DataRegularSeason20242025!$AA$3:$AA$1315,DataRegularSeason20242025!$B$3:$B$1315, "&lt;=" &amp; EY$1, DataRegularSeason20242025!$D$3:$D$1315, $A27)+SUMIFS(DataRegularSeason20242025!$AB$3:$AB$1315,DataRegularSeason20242025!$B$3:$B$1315, "&lt;=" &amp; EY$1, DataRegularSeason20242025!$E$3:$E$1315, $A27)</f>
        <v>61</v>
      </c>
      <c r="EZ27">
        <f>SUMIFS(DataRegularSeason20242025!$AA$3:$AA$1315,DataRegularSeason20242025!$B$3:$B$1315, "&lt;=" &amp; EZ$1, DataRegularSeason20242025!$D$3:$D$1315, $A27)+SUMIFS(DataRegularSeason20242025!$AB$3:$AB$1315,DataRegularSeason20242025!$B$3:$B$1315, "&lt;=" &amp; EZ$1, DataRegularSeason20242025!$E$3:$E$1315, $A27)</f>
        <v>61</v>
      </c>
      <c r="FA27">
        <f>SUMIFS(DataRegularSeason20242025!$AA$3:$AA$1315,DataRegularSeason20242025!$B$3:$B$1315, "&lt;=" &amp; FA$1, DataRegularSeason20242025!$D$3:$D$1315, $A27)+SUMIFS(DataRegularSeason20242025!$AB$3:$AB$1315,DataRegularSeason20242025!$B$3:$B$1315, "&lt;=" &amp; FA$1, DataRegularSeason20242025!$E$3:$E$1315, $A27)</f>
        <v>61</v>
      </c>
      <c r="FB27">
        <f>SUMIFS(DataRegularSeason20242025!$AA$3:$AA$1315,DataRegularSeason20242025!$B$3:$B$1315, "&lt;=" &amp; FB$1, DataRegularSeason20242025!$D$3:$D$1315, $A27)+SUMIFS(DataRegularSeason20242025!$AB$3:$AB$1315,DataRegularSeason20242025!$B$3:$B$1315, "&lt;=" &amp; FB$1, DataRegularSeason20242025!$E$3:$E$1315, $A27)</f>
        <v>61</v>
      </c>
      <c r="FC27">
        <f>SUMIFS(DataRegularSeason20242025!$AA$3:$AA$1315,DataRegularSeason20242025!$B$3:$B$1315, "&lt;=" &amp; FC$1, DataRegularSeason20242025!$D$3:$D$1315, $A27)+SUMIFS(DataRegularSeason20242025!$AB$3:$AB$1315,DataRegularSeason20242025!$B$3:$B$1315, "&lt;=" &amp; FC$1, DataRegularSeason20242025!$E$3:$E$1315, $A27)</f>
        <v>61</v>
      </c>
      <c r="FD27">
        <f>SUMIFS(DataRegularSeason20242025!$AA$3:$AA$1315,DataRegularSeason20242025!$B$3:$B$1315, "&lt;=" &amp; FD$1, DataRegularSeason20242025!$D$3:$D$1315, $A27)+SUMIFS(DataRegularSeason20242025!$AB$3:$AB$1315,DataRegularSeason20242025!$B$3:$B$1315, "&lt;=" &amp; FD$1, DataRegularSeason20242025!$E$3:$E$1315, $A27)</f>
        <v>61</v>
      </c>
      <c r="FE27">
        <f>SUMIFS(DataRegularSeason20242025!$AA$3:$AA$1315,DataRegularSeason20242025!$B$3:$B$1315, "&lt;=" &amp; FE$1, DataRegularSeason20242025!$D$3:$D$1315, $A27)+SUMIFS(DataRegularSeason20242025!$AB$3:$AB$1315,DataRegularSeason20242025!$B$3:$B$1315, "&lt;=" &amp; FE$1, DataRegularSeason20242025!$E$3:$E$1315, $A27)</f>
        <v>61</v>
      </c>
      <c r="FF27">
        <f>SUMIFS(DataRegularSeason20242025!$AA$3:$AA$1315,DataRegularSeason20242025!$B$3:$B$1315, "&lt;=" &amp; FF$1, DataRegularSeason20242025!$D$3:$D$1315, $A27)+SUMIFS(DataRegularSeason20242025!$AB$3:$AB$1315,DataRegularSeason20242025!$B$3:$B$1315, "&lt;=" &amp; FF$1, DataRegularSeason20242025!$E$3:$E$1315, $A27)</f>
        <v>61</v>
      </c>
      <c r="FG27">
        <f>SUMIFS(DataRegularSeason20242025!$AA$3:$AA$1315,DataRegularSeason20242025!$B$3:$B$1315, "&lt;=" &amp; FG$1, DataRegularSeason20242025!$D$3:$D$1315, $A27)+SUMIFS(DataRegularSeason20242025!$AB$3:$AB$1315,DataRegularSeason20242025!$B$3:$B$1315, "&lt;=" &amp; FG$1, DataRegularSeason20242025!$E$3:$E$1315, $A27)</f>
        <v>61</v>
      </c>
      <c r="FH27">
        <f>SUMIFS(DataRegularSeason20242025!$AA$3:$AA$1315,DataRegularSeason20242025!$B$3:$B$1315, "&lt;=" &amp; FH$1, DataRegularSeason20242025!$D$3:$D$1315, $A27)+SUMIFS(DataRegularSeason20242025!$AB$3:$AB$1315,DataRegularSeason20242025!$B$3:$B$1315, "&lt;=" &amp; FH$1, DataRegularSeason20242025!$E$3:$E$1315, $A27)</f>
        <v>61</v>
      </c>
      <c r="FI27">
        <f>SUMIFS(DataRegularSeason20242025!$AA$3:$AA$1315,DataRegularSeason20242025!$B$3:$B$1315, "&lt;=" &amp; FI$1, DataRegularSeason20242025!$D$3:$D$1315, $A27)+SUMIFS(DataRegularSeason20242025!$AB$3:$AB$1315,DataRegularSeason20242025!$B$3:$B$1315, "&lt;=" &amp; FI$1, DataRegularSeason20242025!$E$3:$E$1315, $A27)</f>
        <v>61</v>
      </c>
      <c r="FJ27">
        <f>SUMIFS(DataRegularSeason20242025!$AA$3:$AA$1315,DataRegularSeason20242025!$B$3:$B$1315, "&lt;=" &amp; FJ$1, DataRegularSeason20242025!$D$3:$D$1315, $A27)+SUMIFS(DataRegularSeason20242025!$AB$3:$AB$1315,DataRegularSeason20242025!$B$3:$B$1315, "&lt;=" &amp; FJ$1, DataRegularSeason20242025!$E$3:$E$1315, $A27)</f>
        <v>61</v>
      </c>
      <c r="FK27">
        <f>SUMIFS(DataRegularSeason20242025!$AA$3:$AA$1315,DataRegularSeason20242025!$B$3:$B$1315, "&lt;=" &amp; FK$1, DataRegularSeason20242025!$D$3:$D$1315, $A27)+SUMIFS(DataRegularSeason20242025!$AB$3:$AB$1315,DataRegularSeason20242025!$B$3:$B$1315, "&lt;=" &amp; FK$1, DataRegularSeason20242025!$E$3:$E$1315, $A27)</f>
        <v>61</v>
      </c>
      <c r="FL27">
        <f>SUMIFS(DataRegularSeason20242025!$AA$3:$AA$1315,DataRegularSeason20242025!$B$3:$B$1315, "&lt;=" &amp; FL$1, DataRegularSeason20242025!$D$3:$D$1315, $A27)+SUMIFS(DataRegularSeason20242025!$AB$3:$AB$1315,DataRegularSeason20242025!$B$3:$B$1315, "&lt;=" &amp; FL$1, DataRegularSeason20242025!$E$3:$E$1315, $A27)</f>
        <v>61</v>
      </c>
      <c r="FM27">
        <f>SUMIFS(DataRegularSeason20242025!$AA$3:$AA$1315,DataRegularSeason20242025!$B$3:$B$1315, "&lt;=" &amp; FM$1, DataRegularSeason20242025!$D$3:$D$1315, $A27)+SUMIFS(DataRegularSeason20242025!$AB$3:$AB$1315,DataRegularSeason20242025!$B$3:$B$1315, "&lt;=" &amp; FM$1, DataRegularSeason20242025!$E$3:$E$1315, $A27)</f>
        <v>61</v>
      </c>
      <c r="FN27">
        <f>SUMIFS(DataRegularSeason20242025!$AA$3:$AA$1315,DataRegularSeason20242025!$B$3:$B$1315, "&lt;=" &amp; FN$1, DataRegularSeason20242025!$D$3:$D$1315, $A27)+SUMIFS(DataRegularSeason20242025!$AB$3:$AB$1315,DataRegularSeason20242025!$B$3:$B$1315, "&lt;=" &amp; FN$1, DataRegularSeason20242025!$E$3:$E$1315, $A27)</f>
        <v>61</v>
      </c>
      <c r="FO27">
        <f>SUMIFS(DataRegularSeason20242025!$AA$3:$AA$1315,DataRegularSeason20242025!$B$3:$B$1315, "&lt;=" &amp; FO$1, DataRegularSeason20242025!$D$3:$D$1315, $A27)+SUMIFS(DataRegularSeason20242025!$AB$3:$AB$1315,DataRegularSeason20242025!$B$3:$B$1315, "&lt;=" &amp; FO$1, DataRegularSeason20242025!$E$3:$E$1315, $A27)</f>
        <v>61</v>
      </c>
      <c r="FP27">
        <f>SUMIFS(DataRegularSeason20242025!$AA$3:$AA$1315,DataRegularSeason20242025!$B$3:$B$1315, "&lt;=" &amp; FP$1, DataRegularSeason20242025!$D$3:$D$1315, $A27)+SUMIFS(DataRegularSeason20242025!$AB$3:$AB$1315,DataRegularSeason20242025!$B$3:$B$1315, "&lt;=" &amp; FP$1, DataRegularSeason20242025!$E$3:$E$1315, $A27)</f>
        <v>61</v>
      </c>
      <c r="FQ27">
        <f>SUMIFS(DataRegularSeason20242025!$AA$3:$AA$1315,DataRegularSeason20242025!$B$3:$B$1315, "&lt;=" &amp; FQ$1, DataRegularSeason20242025!$D$3:$D$1315, $A27)+SUMIFS(DataRegularSeason20242025!$AB$3:$AB$1315,DataRegularSeason20242025!$B$3:$B$1315, "&lt;=" &amp; FQ$1, DataRegularSeason20242025!$E$3:$E$1315, $A27)</f>
        <v>61</v>
      </c>
      <c r="FR27">
        <f>SUMIFS(DataRegularSeason20242025!$AA$3:$AA$1315,DataRegularSeason20242025!$B$3:$B$1315, "&lt;=" &amp; FR$1, DataRegularSeason20242025!$D$3:$D$1315, $A27)+SUMIFS(DataRegularSeason20242025!$AB$3:$AB$1315,DataRegularSeason20242025!$B$3:$B$1315, "&lt;=" &amp; FR$1, DataRegularSeason20242025!$E$3:$E$1315, $A27)</f>
        <v>61</v>
      </c>
      <c r="FS27">
        <f>SUMIFS(DataRegularSeason20242025!$AA$3:$AA$1315,DataRegularSeason20242025!$B$3:$B$1315, "&lt;=" &amp; FS$1, DataRegularSeason20242025!$D$3:$D$1315, $A27)+SUMIFS(DataRegularSeason20242025!$AB$3:$AB$1315,DataRegularSeason20242025!$B$3:$B$1315, "&lt;=" &amp; FS$1, DataRegularSeason20242025!$E$3:$E$1315, $A27)</f>
        <v>61</v>
      </c>
      <c r="FT27">
        <f>SUMIFS(DataRegularSeason20242025!$AA$3:$AA$1315,DataRegularSeason20242025!$B$3:$B$1315, "&lt;=" &amp; FT$1, DataRegularSeason20242025!$D$3:$D$1315, $A27)+SUMIFS(DataRegularSeason20242025!$AB$3:$AB$1315,DataRegularSeason20242025!$B$3:$B$1315, "&lt;=" &amp; FT$1, DataRegularSeason20242025!$E$3:$E$1315, $A27)</f>
        <v>61</v>
      </c>
      <c r="FU27">
        <f>SUMIFS(DataRegularSeason20242025!$AA$3:$AA$1315,DataRegularSeason20242025!$B$3:$B$1315, "&lt;=" &amp; FU$1, DataRegularSeason20242025!$D$3:$D$1315, $A27)+SUMIFS(DataRegularSeason20242025!$AB$3:$AB$1315,DataRegularSeason20242025!$B$3:$B$1315, "&lt;=" &amp; FU$1, DataRegularSeason20242025!$E$3:$E$1315, $A27)</f>
        <v>61</v>
      </c>
      <c r="FV27">
        <f>SUMIFS(DataRegularSeason20242025!$AA$3:$AA$1315,DataRegularSeason20242025!$B$3:$B$1315, "&lt;=" &amp; FV$1, DataRegularSeason20242025!$D$3:$D$1315, $A27)+SUMIFS(DataRegularSeason20242025!$AB$3:$AB$1315,DataRegularSeason20242025!$B$3:$B$1315, "&lt;=" &amp; FV$1, DataRegularSeason20242025!$E$3:$E$1315, $A27)</f>
        <v>61</v>
      </c>
      <c r="FW27">
        <f>SUMIFS(DataRegularSeason20242025!$AA$3:$AA$1315,DataRegularSeason20242025!$B$3:$B$1315, "&lt;=" &amp; FW$1, DataRegularSeason20242025!$D$3:$D$1315, $A27)+SUMIFS(DataRegularSeason20242025!$AB$3:$AB$1315,DataRegularSeason20242025!$B$3:$B$1315, "&lt;=" &amp; FW$1, DataRegularSeason20242025!$E$3:$E$1315, $A27)</f>
        <v>61</v>
      </c>
      <c r="FX27">
        <f>SUMIFS(DataRegularSeason20242025!$AA$3:$AA$1315,DataRegularSeason20242025!$B$3:$B$1315, "&lt;=" &amp; FX$1, DataRegularSeason20242025!$D$3:$D$1315, $A27)+SUMIFS(DataRegularSeason20242025!$AB$3:$AB$1315,DataRegularSeason20242025!$B$3:$B$1315, "&lt;=" &amp; FX$1, DataRegularSeason20242025!$E$3:$E$1315, $A27)</f>
        <v>61</v>
      </c>
      <c r="FY27">
        <f>SUMIFS(DataRegularSeason20242025!$AA$3:$AA$1315,DataRegularSeason20242025!$B$3:$B$1315, "&lt;=" &amp; FY$1, DataRegularSeason20242025!$D$3:$D$1315, $A27)+SUMIFS(DataRegularSeason20242025!$AB$3:$AB$1315,DataRegularSeason20242025!$B$3:$B$1315, "&lt;=" &amp; FY$1, DataRegularSeason20242025!$E$3:$E$1315, $A27)</f>
        <v>61</v>
      </c>
      <c r="FZ27">
        <f>SUMIFS(DataRegularSeason20242025!$AA$3:$AA$1315,DataRegularSeason20242025!$B$3:$B$1315, "&lt;=" &amp; FZ$1, DataRegularSeason20242025!$D$3:$D$1315, $A27)+SUMIFS(DataRegularSeason20242025!$AB$3:$AB$1315,DataRegularSeason20242025!$B$3:$B$1315, "&lt;=" &amp; FZ$1, DataRegularSeason20242025!$E$3:$E$1315, $A27)</f>
        <v>61</v>
      </c>
      <c r="GA27">
        <f>SUMIFS(DataRegularSeason20242025!$AA$3:$AA$1315,DataRegularSeason20242025!$B$3:$B$1315, "&lt;=" &amp; GA$1, DataRegularSeason20242025!$D$3:$D$1315, $A27)+SUMIFS(DataRegularSeason20242025!$AB$3:$AB$1315,DataRegularSeason20242025!$B$3:$B$1315, "&lt;=" &amp; GA$1, DataRegularSeason20242025!$E$3:$E$1315, $A27)</f>
        <v>61</v>
      </c>
      <c r="GB27">
        <f>SUMIFS(DataRegularSeason20242025!$AA$3:$AA$1315,DataRegularSeason20242025!$B$3:$B$1315, "&lt;=" &amp; GB$1, DataRegularSeason20242025!$D$3:$D$1315, $A27)+SUMIFS(DataRegularSeason20242025!$AB$3:$AB$1315,DataRegularSeason20242025!$B$3:$B$1315, "&lt;=" &amp; GB$1, DataRegularSeason20242025!$E$3:$E$1315, $A27)</f>
        <v>61</v>
      </c>
      <c r="GC27">
        <f>SUMIFS(DataRegularSeason20242025!$AA$3:$AA$1315,DataRegularSeason20242025!$B$3:$B$1315, "&lt;=" &amp; GC$1, DataRegularSeason20242025!$D$3:$D$1315, $A27)+SUMIFS(DataRegularSeason20242025!$AB$3:$AB$1315,DataRegularSeason20242025!$B$3:$B$1315, "&lt;=" &amp; GC$1, DataRegularSeason20242025!$E$3:$E$1315, $A27)</f>
        <v>61</v>
      </c>
      <c r="GD27">
        <f>SUMIFS(DataRegularSeason20242025!$AA$3:$AA$1315,DataRegularSeason20242025!$B$3:$B$1315, "&lt;=" &amp; GD$1, DataRegularSeason20242025!$D$3:$D$1315, $A27)+SUMIFS(DataRegularSeason20242025!$AB$3:$AB$1315,DataRegularSeason20242025!$B$3:$B$1315, "&lt;=" &amp; GD$1, DataRegularSeason20242025!$E$3:$E$1315, $A27)</f>
        <v>61</v>
      </c>
      <c r="GE27">
        <f>SUMIFS(DataRegularSeason20242025!$AA$3:$AA$1315,DataRegularSeason20242025!$B$3:$B$1315, "&lt;=" &amp; GE$1, DataRegularSeason20242025!$D$3:$D$1315, $A27)+SUMIFS(DataRegularSeason20242025!$AB$3:$AB$1315,DataRegularSeason20242025!$B$3:$B$1315, "&lt;=" &amp; GE$1, DataRegularSeason20242025!$E$3:$E$1315, $A27)</f>
        <v>61</v>
      </c>
      <c r="GF27">
        <f>SUMIFS(DataRegularSeason20242025!$AA$3:$AA$1315,DataRegularSeason20242025!$B$3:$B$1315, "&lt;=" &amp; GF$1, DataRegularSeason20242025!$D$3:$D$1315, $A27)+SUMIFS(DataRegularSeason20242025!$AB$3:$AB$1315,DataRegularSeason20242025!$B$3:$B$1315, "&lt;=" &amp; GF$1, DataRegularSeason20242025!$E$3:$E$1315, $A27)</f>
        <v>61</v>
      </c>
      <c r="GG27">
        <f>SUMIFS(DataRegularSeason20242025!$AA$3:$AA$1315,DataRegularSeason20242025!$B$3:$B$1315, "&lt;=" &amp; GG$1, DataRegularSeason20242025!$D$3:$D$1315, $A27)+SUMIFS(DataRegularSeason20242025!$AB$3:$AB$1315,DataRegularSeason20242025!$B$3:$B$1315, "&lt;=" &amp; GG$1, DataRegularSeason20242025!$E$3:$E$1315, $A27)</f>
        <v>61</v>
      </c>
      <c r="GH27">
        <f>SUMIFS(DataRegularSeason20242025!$AA$3:$AA$1315,DataRegularSeason20242025!$B$3:$B$1315, "&lt;=" &amp; GH$1, DataRegularSeason20242025!$D$3:$D$1315, $A27)+SUMIFS(DataRegularSeason20242025!$AB$3:$AB$1315,DataRegularSeason20242025!$B$3:$B$1315, "&lt;=" &amp; GH$1, DataRegularSeason20242025!$E$3:$E$1315, $A27)</f>
        <v>61</v>
      </c>
      <c r="GI27">
        <f>SUMIFS(DataRegularSeason20242025!$AA$3:$AA$1315,DataRegularSeason20242025!$B$3:$B$1315, "&lt;=" &amp; GI$1, DataRegularSeason20242025!$D$3:$D$1315, $A27)+SUMIFS(DataRegularSeason20242025!$AB$3:$AB$1315,DataRegularSeason20242025!$B$3:$B$1315, "&lt;=" &amp; GI$1, DataRegularSeason20242025!$E$3:$E$1315, $A27)</f>
        <v>61</v>
      </c>
      <c r="GJ27">
        <f>SUMIFS(DataRegularSeason20242025!$AA$3:$AA$1315,DataRegularSeason20242025!$B$3:$B$1315, "&lt;=" &amp; GJ$1, DataRegularSeason20242025!$D$3:$D$1315, $A27)+SUMIFS(DataRegularSeason20242025!$AB$3:$AB$1315,DataRegularSeason20242025!$B$3:$B$1315, "&lt;=" &amp; GJ$1, DataRegularSeason20242025!$E$3:$E$1315, $A27)</f>
        <v>61</v>
      </c>
      <c r="GK27">
        <f>SUMIFS(DataRegularSeason20242025!$AA$3:$AA$1315,DataRegularSeason20242025!$B$3:$B$1315, "&lt;=" &amp; GK$1, DataRegularSeason20242025!$D$3:$D$1315, $A27)+SUMIFS(DataRegularSeason20242025!$AB$3:$AB$1315,DataRegularSeason20242025!$B$3:$B$1315, "&lt;=" &amp; GK$1, DataRegularSeason20242025!$E$3:$E$1315, $A27)</f>
        <v>61</v>
      </c>
      <c r="GL27">
        <f>SUMIFS(DataRegularSeason20242025!$AA$3:$AA$1315,DataRegularSeason20242025!$B$3:$B$1315, "&lt;=" &amp; GL$1, DataRegularSeason20242025!$D$3:$D$1315, $A27)+SUMIFS(DataRegularSeason20242025!$AB$3:$AB$1315,DataRegularSeason20242025!$B$3:$B$1315, "&lt;=" &amp; GL$1, DataRegularSeason20242025!$E$3:$E$1315, $A27)</f>
        <v>61</v>
      </c>
      <c r="GM27">
        <f>SUMIFS(DataRegularSeason20242025!$AA$3:$AA$1315,DataRegularSeason20242025!$B$3:$B$1315, "&lt;=" &amp; GM$1, DataRegularSeason20242025!$D$3:$D$1315, $A27)+SUMIFS(DataRegularSeason20242025!$AB$3:$AB$1315,DataRegularSeason20242025!$B$3:$B$1315, "&lt;=" &amp; GM$1, DataRegularSeason20242025!$E$3:$E$1315, $A27)</f>
        <v>61</v>
      </c>
      <c r="GN27">
        <f>SUMIFS(DataRegularSeason20242025!$AA$3:$AA$1315,DataRegularSeason20242025!$B$3:$B$1315, "&lt;=" &amp; GN$1, DataRegularSeason20242025!$D$3:$D$1315, $A27)+SUMIFS(DataRegularSeason20242025!$AB$3:$AB$1315,DataRegularSeason20242025!$B$3:$B$1315, "&lt;=" &amp; GN$1, DataRegularSeason20242025!$E$3:$E$1315, $A27)</f>
        <v>61</v>
      </c>
      <c r="GO27">
        <f>SUMIFS(DataRegularSeason20242025!$AA$3:$AA$1315,DataRegularSeason20242025!$B$3:$B$1315, "&lt;=" &amp; GO$1, DataRegularSeason20242025!$D$3:$D$1315, $A27)+SUMIFS(DataRegularSeason20242025!$AB$3:$AB$1315,DataRegularSeason20242025!$B$3:$B$1315, "&lt;=" &amp; GO$1, DataRegularSeason20242025!$E$3:$E$1315, $A27)</f>
        <v>61</v>
      </c>
      <c r="GP27">
        <f>SUMIFS(DataRegularSeason20242025!$AA$3:$AA$1315,DataRegularSeason20242025!$B$3:$B$1315, "&lt;=" &amp; GP$1, DataRegularSeason20242025!$D$3:$D$1315, $A27)+SUMIFS(DataRegularSeason20242025!$AB$3:$AB$1315,DataRegularSeason20242025!$B$3:$B$1315, "&lt;=" &amp; GP$1, DataRegularSeason20242025!$E$3:$E$1315, $A27)</f>
        <v>61</v>
      </c>
      <c r="GQ27">
        <f>SUMIFS(DataRegularSeason20242025!$AA$3:$AA$1315,DataRegularSeason20242025!$B$3:$B$1315, "&lt;=" &amp; GQ$1, DataRegularSeason20242025!$D$3:$D$1315, $A27)+SUMIFS(DataRegularSeason20242025!$AB$3:$AB$1315,DataRegularSeason20242025!$B$3:$B$1315, "&lt;=" &amp; GQ$1, DataRegularSeason20242025!$E$3:$E$1315, $A27)</f>
        <v>61</v>
      </c>
      <c r="GR27">
        <f>SUMIFS(DataRegularSeason20242025!$AA$3:$AA$1315,DataRegularSeason20242025!$B$3:$B$1315, "&lt;=" &amp; GR$1, DataRegularSeason20242025!$D$3:$D$1315, $A27)+SUMIFS(DataRegularSeason20242025!$AB$3:$AB$1315,DataRegularSeason20242025!$B$3:$B$1315, "&lt;=" &amp; GR$1, DataRegularSeason20242025!$E$3:$E$1315, $A27)</f>
        <v>61</v>
      </c>
      <c r="GS27">
        <f>SUMIFS(DataRegularSeason20242025!$AA$3:$AA$1315,DataRegularSeason20242025!$B$3:$B$1315, "&lt;=" &amp; GS$1, DataRegularSeason20242025!$D$3:$D$1315, $A27)+SUMIFS(DataRegularSeason20242025!$AB$3:$AB$1315,DataRegularSeason20242025!$B$3:$B$1315, "&lt;=" &amp; GS$1, DataRegularSeason20242025!$E$3:$E$1315, $A27)</f>
        <v>61</v>
      </c>
      <c r="GT27">
        <f>SUMIFS(DataRegularSeason20242025!$AA$3:$AA$1315,DataRegularSeason20242025!$B$3:$B$1315, "&lt;=" &amp; GT$1, DataRegularSeason20242025!$D$3:$D$1315, $A27)+SUMIFS(DataRegularSeason20242025!$AB$3:$AB$1315,DataRegularSeason20242025!$B$3:$B$1315, "&lt;=" &amp; GT$1, DataRegularSeason20242025!$E$3:$E$1315, $A27)</f>
        <v>61</v>
      </c>
      <c r="GU27">
        <f>SUMIFS(DataRegularSeason20242025!$AA$3:$AA$1315,DataRegularSeason20242025!$B$3:$B$1315, "&lt;=" &amp; GU$1, DataRegularSeason20242025!$D$3:$D$1315, $A27)+SUMIFS(DataRegularSeason20242025!$AB$3:$AB$1315,DataRegularSeason20242025!$B$3:$B$1315, "&lt;=" &amp; GU$1, DataRegularSeason20242025!$E$3:$E$1315, $A27)</f>
        <v>61</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55</v>
      </c>
      <c r="DF28">
        <f>SUMIFS(DataRegularSeason20242025!$AA$3:$AA$1315,DataRegularSeason20242025!$B$3:$B$1315, "&lt;=" &amp; DF$1, DataRegularSeason20242025!$D$3:$D$1315, $A28)+SUMIFS(DataRegularSeason20242025!$AB$3:$AB$1315,DataRegularSeason20242025!$B$3:$B$1315, "&lt;=" &amp; DF$1, DataRegularSeason20242025!$E$3:$E$1315, $A28)</f>
        <v>55</v>
      </c>
      <c r="DG28">
        <f>SUMIFS(DataRegularSeason20242025!$AA$3:$AA$1315,DataRegularSeason20242025!$B$3:$B$1315, "&lt;=" &amp; DG$1, DataRegularSeason20242025!$D$3:$D$1315, $A28)+SUMIFS(DataRegularSeason20242025!$AB$3:$AB$1315,DataRegularSeason20242025!$B$3:$B$1315, "&lt;=" &amp; DG$1, DataRegularSeason20242025!$E$3:$E$1315, $A28)</f>
        <v>55</v>
      </c>
      <c r="DH28">
        <f>SUMIFS(DataRegularSeason20242025!$AA$3:$AA$1315,DataRegularSeason20242025!$B$3:$B$1315, "&lt;=" &amp; DH$1, DataRegularSeason20242025!$D$3:$D$1315, $A28)+SUMIFS(DataRegularSeason20242025!$AB$3:$AB$1315,DataRegularSeason20242025!$B$3:$B$1315, "&lt;=" &amp; DH$1, DataRegularSeason20242025!$E$3:$E$1315, $A28)</f>
        <v>55</v>
      </c>
      <c r="DI28">
        <f>SUMIFS(DataRegularSeason20242025!$AA$3:$AA$1315,DataRegularSeason20242025!$B$3:$B$1315, "&lt;=" &amp; DI$1, DataRegularSeason20242025!$D$3:$D$1315, $A28)+SUMIFS(DataRegularSeason20242025!$AB$3:$AB$1315,DataRegularSeason20242025!$B$3:$B$1315, "&lt;=" &amp; DI$1, DataRegularSeason20242025!$E$3:$E$1315, $A28)</f>
        <v>55</v>
      </c>
      <c r="DJ28">
        <f>SUMIFS(DataRegularSeason20242025!$AA$3:$AA$1315,DataRegularSeason20242025!$B$3:$B$1315, "&lt;=" &amp; DJ$1, DataRegularSeason20242025!$D$3:$D$1315, $A28)+SUMIFS(DataRegularSeason20242025!$AB$3:$AB$1315,DataRegularSeason20242025!$B$3:$B$1315, "&lt;=" &amp; DJ$1, DataRegularSeason20242025!$E$3:$E$1315, $A28)</f>
        <v>55</v>
      </c>
      <c r="DK28">
        <f>SUMIFS(DataRegularSeason20242025!$AA$3:$AA$1315,DataRegularSeason20242025!$B$3:$B$1315, "&lt;=" &amp; DK$1, DataRegularSeason20242025!$D$3:$D$1315, $A28)+SUMIFS(DataRegularSeason20242025!$AB$3:$AB$1315,DataRegularSeason20242025!$B$3:$B$1315, "&lt;=" &amp; DK$1, DataRegularSeason20242025!$E$3:$E$1315, $A28)</f>
        <v>55</v>
      </c>
      <c r="DL28">
        <f>SUMIFS(DataRegularSeason20242025!$AA$3:$AA$1315,DataRegularSeason20242025!$B$3:$B$1315, "&lt;=" &amp; DL$1, DataRegularSeason20242025!$D$3:$D$1315, $A28)+SUMIFS(DataRegularSeason20242025!$AB$3:$AB$1315,DataRegularSeason20242025!$B$3:$B$1315, "&lt;=" &amp; DL$1, DataRegularSeason20242025!$E$3:$E$1315, $A28)</f>
        <v>55</v>
      </c>
      <c r="DM28">
        <f>SUMIFS(DataRegularSeason20242025!$AA$3:$AA$1315,DataRegularSeason20242025!$B$3:$B$1315, "&lt;=" &amp; DM$1, DataRegularSeason20242025!$D$3:$D$1315, $A28)+SUMIFS(DataRegularSeason20242025!$AB$3:$AB$1315,DataRegularSeason20242025!$B$3:$B$1315, "&lt;=" &amp; DM$1, DataRegularSeason20242025!$E$3:$E$1315, $A28)</f>
        <v>55</v>
      </c>
      <c r="DN28">
        <f>SUMIFS(DataRegularSeason20242025!$AA$3:$AA$1315,DataRegularSeason20242025!$B$3:$B$1315, "&lt;=" &amp; DN$1, DataRegularSeason20242025!$D$3:$D$1315, $A28)+SUMIFS(DataRegularSeason20242025!$AB$3:$AB$1315,DataRegularSeason20242025!$B$3:$B$1315, "&lt;=" &amp; DN$1, DataRegularSeason20242025!$E$3:$E$1315, $A28)</f>
        <v>55</v>
      </c>
      <c r="DO28">
        <f>SUMIFS(DataRegularSeason20242025!$AA$3:$AA$1315,DataRegularSeason20242025!$B$3:$B$1315, "&lt;=" &amp; DO$1, DataRegularSeason20242025!$D$3:$D$1315, $A28)+SUMIFS(DataRegularSeason20242025!$AB$3:$AB$1315,DataRegularSeason20242025!$B$3:$B$1315, "&lt;=" &amp; DO$1, DataRegularSeason20242025!$E$3:$E$1315, $A28)</f>
        <v>55</v>
      </c>
      <c r="DP28">
        <f>SUMIFS(DataRegularSeason20242025!$AA$3:$AA$1315,DataRegularSeason20242025!$B$3:$B$1315, "&lt;=" &amp; DP$1, DataRegularSeason20242025!$D$3:$D$1315, $A28)+SUMIFS(DataRegularSeason20242025!$AB$3:$AB$1315,DataRegularSeason20242025!$B$3:$B$1315, "&lt;=" &amp; DP$1, DataRegularSeason20242025!$E$3:$E$1315, $A28)</f>
        <v>55</v>
      </c>
      <c r="DQ28">
        <f>SUMIFS(DataRegularSeason20242025!$AA$3:$AA$1315,DataRegularSeason20242025!$B$3:$B$1315, "&lt;=" &amp; DQ$1, DataRegularSeason20242025!$D$3:$D$1315, $A28)+SUMIFS(DataRegularSeason20242025!$AB$3:$AB$1315,DataRegularSeason20242025!$B$3:$B$1315, "&lt;=" &amp; DQ$1, DataRegularSeason20242025!$E$3:$E$1315, $A28)</f>
        <v>55</v>
      </c>
      <c r="DR28">
        <f>SUMIFS(DataRegularSeason20242025!$AA$3:$AA$1315,DataRegularSeason20242025!$B$3:$B$1315, "&lt;=" &amp; DR$1, DataRegularSeason20242025!$D$3:$D$1315, $A28)+SUMIFS(DataRegularSeason20242025!$AB$3:$AB$1315,DataRegularSeason20242025!$B$3:$B$1315, "&lt;=" &amp; DR$1, DataRegularSeason20242025!$E$3:$E$1315, $A28)</f>
        <v>55</v>
      </c>
      <c r="DS28">
        <f>SUMIFS(DataRegularSeason20242025!$AA$3:$AA$1315,DataRegularSeason20242025!$B$3:$B$1315, "&lt;=" &amp; DS$1, DataRegularSeason20242025!$D$3:$D$1315, $A28)+SUMIFS(DataRegularSeason20242025!$AB$3:$AB$1315,DataRegularSeason20242025!$B$3:$B$1315, "&lt;=" &amp; DS$1, DataRegularSeason20242025!$E$3:$E$1315, $A28)</f>
        <v>55</v>
      </c>
      <c r="DT28">
        <f>SUMIFS(DataRegularSeason20242025!$AA$3:$AA$1315,DataRegularSeason20242025!$B$3:$B$1315, "&lt;=" &amp; DT$1, DataRegularSeason20242025!$D$3:$D$1315, $A28)+SUMIFS(DataRegularSeason20242025!$AB$3:$AB$1315,DataRegularSeason20242025!$B$3:$B$1315, "&lt;=" &amp; DT$1, DataRegularSeason20242025!$E$3:$E$1315, $A28)</f>
        <v>55</v>
      </c>
      <c r="DU28">
        <f>SUMIFS(DataRegularSeason20242025!$AA$3:$AA$1315,DataRegularSeason20242025!$B$3:$B$1315, "&lt;=" &amp; DU$1, DataRegularSeason20242025!$D$3:$D$1315, $A28)+SUMIFS(DataRegularSeason20242025!$AB$3:$AB$1315,DataRegularSeason20242025!$B$3:$B$1315, "&lt;=" &amp; DU$1, DataRegularSeason20242025!$E$3:$E$1315, $A28)</f>
        <v>55</v>
      </c>
      <c r="DV28">
        <f>SUMIFS(DataRegularSeason20242025!$AA$3:$AA$1315,DataRegularSeason20242025!$B$3:$B$1315, "&lt;=" &amp; DV$1, DataRegularSeason20242025!$D$3:$D$1315, $A28)+SUMIFS(DataRegularSeason20242025!$AB$3:$AB$1315,DataRegularSeason20242025!$B$3:$B$1315, "&lt;=" &amp; DV$1, DataRegularSeason20242025!$E$3:$E$1315, $A28)</f>
        <v>55</v>
      </c>
      <c r="DW28">
        <f>SUMIFS(DataRegularSeason20242025!$AA$3:$AA$1315,DataRegularSeason20242025!$B$3:$B$1315, "&lt;=" &amp; DW$1, DataRegularSeason20242025!$D$3:$D$1315, $A28)+SUMIFS(DataRegularSeason20242025!$AB$3:$AB$1315,DataRegularSeason20242025!$B$3:$B$1315, "&lt;=" &amp; DW$1, DataRegularSeason20242025!$E$3:$E$1315, $A28)</f>
        <v>55</v>
      </c>
      <c r="DX28">
        <f>SUMIFS(DataRegularSeason20242025!$AA$3:$AA$1315,DataRegularSeason20242025!$B$3:$B$1315, "&lt;=" &amp; DX$1, DataRegularSeason20242025!$D$3:$D$1315, $A28)+SUMIFS(DataRegularSeason20242025!$AB$3:$AB$1315,DataRegularSeason20242025!$B$3:$B$1315, "&lt;=" &amp; DX$1, DataRegularSeason20242025!$E$3:$E$1315, $A28)</f>
        <v>55</v>
      </c>
      <c r="DY28">
        <f>SUMIFS(DataRegularSeason20242025!$AA$3:$AA$1315,DataRegularSeason20242025!$B$3:$B$1315, "&lt;=" &amp; DY$1, DataRegularSeason20242025!$D$3:$D$1315, $A28)+SUMIFS(DataRegularSeason20242025!$AB$3:$AB$1315,DataRegularSeason20242025!$B$3:$B$1315, "&lt;=" &amp; DY$1, DataRegularSeason20242025!$E$3:$E$1315, $A28)</f>
        <v>55</v>
      </c>
      <c r="DZ28">
        <f>SUMIFS(DataRegularSeason20242025!$AA$3:$AA$1315,DataRegularSeason20242025!$B$3:$B$1315, "&lt;=" &amp; DZ$1, DataRegularSeason20242025!$D$3:$D$1315, $A28)+SUMIFS(DataRegularSeason20242025!$AB$3:$AB$1315,DataRegularSeason20242025!$B$3:$B$1315, "&lt;=" &amp; DZ$1, DataRegularSeason20242025!$E$3:$E$1315, $A28)</f>
        <v>55</v>
      </c>
      <c r="EA28">
        <f>SUMIFS(DataRegularSeason20242025!$AA$3:$AA$1315,DataRegularSeason20242025!$B$3:$B$1315, "&lt;=" &amp; EA$1, DataRegularSeason20242025!$D$3:$D$1315, $A28)+SUMIFS(DataRegularSeason20242025!$AB$3:$AB$1315,DataRegularSeason20242025!$B$3:$B$1315, "&lt;=" &amp; EA$1, DataRegularSeason20242025!$E$3:$E$1315, $A28)</f>
        <v>55</v>
      </c>
      <c r="EB28">
        <f>SUMIFS(DataRegularSeason20242025!$AA$3:$AA$1315,DataRegularSeason20242025!$B$3:$B$1315, "&lt;=" &amp; EB$1, DataRegularSeason20242025!$D$3:$D$1315, $A28)+SUMIFS(DataRegularSeason20242025!$AB$3:$AB$1315,DataRegularSeason20242025!$B$3:$B$1315, "&lt;=" &amp; EB$1, DataRegularSeason20242025!$E$3:$E$1315, $A28)</f>
        <v>55</v>
      </c>
      <c r="EC28">
        <f>SUMIFS(DataRegularSeason20242025!$AA$3:$AA$1315,DataRegularSeason20242025!$B$3:$B$1315, "&lt;=" &amp; EC$1, DataRegularSeason20242025!$D$3:$D$1315, $A28)+SUMIFS(DataRegularSeason20242025!$AB$3:$AB$1315,DataRegularSeason20242025!$B$3:$B$1315, "&lt;=" &amp; EC$1, DataRegularSeason20242025!$E$3:$E$1315, $A28)</f>
        <v>55</v>
      </c>
      <c r="ED28">
        <f>SUMIFS(DataRegularSeason20242025!$AA$3:$AA$1315,DataRegularSeason20242025!$B$3:$B$1315, "&lt;=" &amp; ED$1, DataRegularSeason20242025!$D$3:$D$1315, $A28)+SUMIFS(DataRegularSeason20242025!$AB$3:$AB$1315,DataRegularSeason20242025!$B$3:$B$1315, "&lt;=" &amp; ED$1, DataRegularSeason20242025!$E$3:$E$1315, $A28)</f>
        <v>55</v>
      </c>
      <c r="EE28">
        <f>SUMIFS(DataRegularSeason20242025!$AA$3:$AA$1315,DataRegularSeason20242025!$B$3:$B$1315, "&lt;=" &amp; EE$1, DataRegularSeason20242025!$D$3:$D$1315, $A28)+SUMIFS(DataRegularSeason20242025!$AB$3:$AB$1315,DataRegularSeason20242025!$B$3:$B$1315, "&lt;=" &amp; EE$1, DataRegularSeason20242025!$E$3:$E$1315, $A28)</f>
        <v>55</v>
      </c>
      <c r="EF28">
        <f>SUMIFS(DataRegularSeason20242025!$AA$3:$AA$1315,DataRegularSeason20242025!$B$3:$B$1315, "&lt;=" &amp; EF$1, DataRegularSeason20242025!$D$3:$D$1315, $A28)+SUMIFS(DataRegularSeason20242025!$AB$3:$AB$1315,DataRegularSeason20242025!$B$3:$B$1315, "&lt;=" &amp; EF$1, DataRegularSeason20242025!$E$3:$E$1315, $A28)</f>
        <v>55</v>
      </c>
      <c r="EG28">
        <f>SUMIFS(DataRegularSeason20242025!$AA$3:$AA$1315,DataRegularSeason20242025!$B$3:$B$1315, "&lt;=" &amp; EG$1, DataRegularSeason20242025!$D$3:$D$1315, $A28)+SUMIFS(DataRegularSeason20242025!$AB$3:$AB$1315,DataRegularSeason20242025!$B$3:$B$1315, "&lt;=" &amp; EG$1, DataRegularSeason20242025!$E$3:$E$1315, $A28)</f>
        <v>55</v>
      </c>
      <c r="EH28">
        <f>SUMIFS(DataRegularSeason20242025!$AA$3:$AA$1315,DataRegularSeason20242025!$B$3:$B$1315, "&lt;=" &amp; EH$1, DataRegularSeason20242025!$D$3:$D$1315, $A28)+SUMIFS(DataRegularSeason20242025!$AB$3:$AB$1315,DataRegularSeason20242025!$B$3:$B$1315, "&lt;=" &amp; EH$1, DataRegularSeason20242025!$E$3:$E$1315, $A28)</f>
        <v>55</v>
      </c>
      <c r="EI28">
        <f>SUMIFS(DataRegularSeason20242025!$AA$3:$AA$1315,DataRegularSeason20242025!$B$3:$B$1315, "&lt;=" &amp; EI$1, DataRegularSeason20242025!$D$3:$D$1315, $A28)+SUMIFS(DataRegularSeason20242025!$AB$3:$AB$1315,DataRegularSeason20242025!$B$3:$B$1315, "&lt;=" &amp; EI$1, DataRegularSeason20242025!$E$3:$E$1315, $A28)</f>
        <v>55</v>
      </c>
      <c r="EJ28">
        <f>SUMIFS(DataRegularSeason20242025!$AA$3:$AA$1315,DataRegularSeason20242025!$B$3:$B$1315, "&lt;=" &amp; EJ$1, DataRegularSeason20242025!$D$3:$D$1315, $A28)+SUMIFS(DataRegularSeason20242025!$AB$3:$AB$1315,DataRegularSeason20242025!$B$3:$B$1315, "&lt;=" &amp; EJ$1, DataRegularSeason20242025!$E$3:$E$1315, $A28)</f>
        <v>55</v>
      </c>
      <c r="EK28">
        <f>SUMIFS(DataRegularSeason20242025!$AA$3:$AA$1315,DataRegularSeason20242025!$B$3:$B$1315, "&lt;=" &amp; EK$1, DataRegularSeason20242025!$D$3:$D$1315, $A28)+SUMIFS(DataRegularSeason20242025!$AB$3:$AB$1315,DataRegularSeason20242025!$B$3:$B$1315, "&lt;=" &amp; EK$1, DataRegularSeason20242025!$E$3:$E$1315, $A28)</f>
        <v>55</v>
      </c>
      <c r="EL28">
        <f>SUMIFS(DataRegularSeason20242025!$AA$3:$AA$1315,DataRegularSeason20242025!$B$3:$B$1315, "&lt;=" &amp; EL$1, DataRegularSeason20242025!$D$3:$D$1315, $A28)+SUMIFS(DataRegularSeason20242025!$AB$3:$AB$1315,DataRegularSeason20242025!$B$3:$B$1315, "&lt;=" &amp; EL$1, DataRegularSeason20242025!$E$3:$E$1315, $A28)</f>
        <v>55</v>
      </c>
      <c r="EM28">
        <f>SUMIFS(DataRegularSeason20242025!$AA$3:$AA$1315,DataRegularSeason20242025!$B$3:$B$1315, "&lt;=" &amp; EM$1, DataRegularSeason20242025!$D$3:$D$1315, $A28)+SUMIFS(DataRegularSeason20242025!$AB$3:$AB$1315,DataRegularSeason20242025!$B$3:$B$1315, "&lt;=" &amp; EM$1, DataRegularSeason20242025!$E$3:$E$1315, $A28)</f>
        <v>55</v>
      </c>
      <c r="EN28">
        <f>SUMIFS(DataRegularSeason20242025!$AA$3:$AA$1315,DataRegularSeason20242025!$B$3:$B$1315, "&lt;=" &amp; EN$1, DataRegularSeason20242025!$D$3:$D$1315, $A28)+SUMIFS(DataRegularSeason20242025!$AB$3:$AB$1315,DataRegularSeason20242025!$B$3:$B$1315, "&lt;=" &amp; EN$1, DataRegularSeason20242025!$E$3:$E$1315, $A28)</f>
        <v>55</v>
      </c>
      <c r="EO28">
        <f>SUMIFS(DataRegularSeason20242025!$AA$3:$AA$1315,DataRegularSeason20242025!$B$3:$B$1315, "&lt;=" &amp; EO$1, DataRegularSeason20242025!$D$3:$D$1315, $A28)+SUMIFS(DataRegularSeason20242025!$AB$3:$AB$1315,DataRegularSeason20242025!$B$3:$B$1315, "&lt;=" &amp; EO$1, DataRegularSeason20242025!$E$3:$E$1315, $A28)</f>
        <v>55</v>
      </c>
      <c r="EP28">
        <f>SUMIFS(DataRegularSeason20242025!$AA$3:$AA$1315,DataRegularSeason20242025!$B$3:$B$1315, "&lt;=" &amp; EP$1, DataRegularSeason20242025!$D$3:$D$1315, $A28)+SUMIFS(DataRegularSeason20242025!$AB$3:$AB$1315,DataRegularSeason20242025!$B$3:$B$1315, "&lt;=" &amp; EP$1, DataRegularSeason20242025!$E$3:$E$1315, $A28)</f>
        <v>55</v>
      </c>
      <c r="EQ28">
        <f>SUMIFS(DataRegularSeason20242025!$AA$3:$AA$1315,DataRegularSeason20242025!$B$3:$B$1315, "&lt;=" &amp; EQ$1, DataRegularSeason20242025!$D$3:$D$1315, $A28)+SUMIFS(DataRegularSeason20242025!$AB$3:$AB$1315,DataRegularSeason20242025!$B$3:$B$1315, "&lt;=" &amp; EQ$1, DataRegularSeason20242025!$E$3:$E$1315, $A28)</f>
        <v>55</v>
      </c>
      <c r="ER28">
        <f>SUMIFS(DataRegularSeason20242025!$AA$3:$AA$1315,DataRegularSeason20242025!$B$3:$B$1315, "&lt;=" &amp; ER$1, DataRegularSeason20242025!$D$3:$D$1315, $A28)+SUMIFS(DataRegularSeason20242025!$AB$3:$AB$1315,DataRegularSeason20242025!$B$3:$B$1315, "&lt;=" &amp; ER$1, DataRegularSeason20242025!$E$3:$E$1315, $A28)</f>
        <v>55</v>
      </c>
      <c r="ES28">
        <f>SUMIFS(DataRegularSeason20242025!$AA$3:$AA$1315,DataRegularSeason20242025!$B$3:$B$1315, "&lt;=" &amp; ES$1, DataRegularSeason20242025!$D$3:$D$1315, $A28)+SUMIFS(DataRegularSeason20242025!$AB$3:$AB$1315,DataRegularSeason20242025!$B$3:$B$1315, "&lt;=" &amp; ES$1, DataRegularSeason20242025!$E$3:$E$1315, $A28)</f>
        <v>55</v>
      </c>
      <c r="ET28">
        <f>SUMIFS(DataRegularSeason20242025!$AA$3:$AA$1315,DataRegularSeason20242025!$B$3:$B$1315, "&lt;=" &amp; ET$1, DataRegularSeason20242025!$D$3:$D$1315, $A28)+SUMIFS(DataRegularSeason20242025!$AB$3:$AB$1315,DataRegularSeason20242025!$B$3:$B$1315, "&lt;=" &amp; ET$1, DataRegularSeason20242025!$E$3:$E$1315, $A28)</f>
        <v>55</v>
      </c>
      <c r="EU28">
        <f>SUMIFS(DataRegularSeason20242025!$AA$3:$AA$1315,DataRegularSeason20242025!$B$3:$B$1315, "&lt;=" &amp; EU$1, DataRegularSeason20242025!$D$3:$D$1315, $A28)+SUMIFS(DataRegularSeason20242025!$AB$3:$AB$1315,DataRegularSeason20242025!$B$3:$B$1315, "&lt;=" &amp; EU$1, DataRegularSeason20242025!$E$3:$E$1315, $A28)</f>
        <v>55</v>
      </c>
      <c r="EV28">
        <f>SUMIFS(DataRegularSeason20242025!$AA$3:$AA$1315,DataRegularSeason20242025!$B$3:$B$1315, "&lt;=" &amp; EV$1, DataRegularSeason20242025!$D$3:$D$1315, $A28)+SUMIFS(DataRegularSeason20242025!$AB$3:$AB$1315,DataRegularSeason20242025!$B$3:$B$1315, "&lt;=" &amp; EV$1, DataRegularSeason20242025!$E$3:$E$1315, $A28)</f>
        <v>55</v>
      </c>
      <c r="EW28">
        <f>SUMIFS(DataRegularSeason20242025!$AA$3:$AA$1315,DataRegularSeason20242025!$B$3:$B$1315, "&lt;=" &amp; EW$1, DataRegularSeason20242025!$D$3:$D$1315, $A28)+SUMIFS(DataRegularSeason20242025!$AB$3:$AB$1315,DataRegularSeason20242025!$B$3:$B$1315, "&lt;=" &amp; EW$1, DataRegularSeason20242025!$E$3:$E$1315, $A28)</f>
        <v>55</v>
      </c>
      <c r="EX28">
        <f>SUMIFS(DataRegularSeason20242025!$AA$3:$AA$1315,DataRegularSeason20242025!$B$3:$B$1315, "&lt;=" &amp; EX$1, DataRegularSeason20242025!$D$3:$D$1315, $A28)+SUMIFS(DataRegularSeason20242025!$AB$3:$AB$1315,DataRegularSeason20242025!$B$3:$B$1315, "&lt;=" &amp; EX$1, DataRegularSeason20242025!$E$3:$E$1315, $A28)</f>
        <v>55</v>
      </c>
      <c r="EY28">
        <f>SUMIFS(DataRegularSeason20242025!$AA$3:$AA$1315,DataRegularSeason20242025!$B$3:$B$1315, "&lt;=" &amp; EY$1, DataRegularSeason20242025!$D$3:$D$1315, $A28)+SUMIFS(DataRegularSeason20242025!$AB$3:$AB$1315,DataRegularSeason20242025!$B$3:$B$1315, "&lt;=" &amp; EY$1, DataRegularSeason20242025!$E$3:$E$1315, $A28)</f>
        <v>55</v>
      </c>
      <c r="EZ28">
        <f>SUMIFS(DataRegularSeason20242025!$AA$3:$AA$1315,DataRegularSeason20242025!$B$3:$B$1315, "&lt;=" &amp; EZ$1, DataRegularSeason20242025!$D$3:$D$1315, $A28)+SUMIFS(DataRegularSeason20242025!$AB$3:$AB$1315,DataRegularSeason20242025!$B$3:$B$1315, "&lt;=" &amp; EZ$1, DataRegularSeason20242025!$E$3:$E$1315, $A28)</f>
        <v>55</v>
      </c>
      <c r="FA28">
        <f>SUMIFS(DataRegularSeason20242025!$AA$3:$AA$1315,DataRegularSeason20242025!$B$3:$B$1315, "&lt;=" &amp; FA$1, DataRegularSeason20242025!$D$3:$D$1315, $A28)+SUMIFS(DataRegularSeason20242025!$AB$3:$AB$1315,DataRegularSeason20242025!$B$3:$B$1315, "&lt;=" &amp; FA$1, DataRegularSeason20242025!$E$3:$E$1315, $A28)</f>
        <v>55</v>
      </c>
      <c r="FB28">
        <f>SUMIFS(DataRegularSeason20242025!$AA$3:$AA$1315,DataRegularSeason20242025!$B$3:$B$1315, "&lt;=" &amp; FB$1, DataRegularSeason20242025!$D$3:$D$1315, $A28)+SUMIFS(DataRegularSeason20242025!$AB$3:$AB$1315,DataRegularSeason20242025!$B$3:$B$1315, "&lt;=" &amp; FB$1, DataRegularSeason20242025!$E$3:$E$1315, $A28)</f>
        <v>55</v>
      </c>
      <c r="FC28">
        <f>SUMIFS(DataRegularSeason20242025!$AA$3:$AA$1315,DataRegularSeason20242025!$B$3:$B$1315, "&lt;=" &amp; FC$1, DataRegularSeason20242025!$D$3:$D$1315, $A28)+SUMIFS(DataRegularSeason20242025!$AB$3:$AB$1315,DataRegularSeason20242025!$B$3:$B$1315, "&lt;=" &amp; FC$1, DataRegularSeason20242025!$E$3:$E$1315, $A28)</f>
        <v>55</v>
      </c>
      <c r="FD28">
        <f>SUMIFS(DataRegularSeason20242025!$AA$3:$AA$1315,DataRegularSeason20242025!$B$3:$B$1315, "&lt;=" &amp; FD$1, DataRegularSeason20242025!$D$3:$D$1315, $A28)+SUMIFS(DataRegularSeason20242025!$AB$3:$AB$1315,DataRegularSeason20242025!$B$3:$B$1315, "&lt;=" &amp; FD$1, DataRegularSeason20242025!$E$3:$E$1315, $A28)</f>
        <v>55</v>
      </c>
      <c r="FE28">
        <f>SUMIFS(DataRegularSeason20242025!$AA$3:$AA$1315,DataRegularSeason20242025!$B$3:$B$1315, "&lt;=" &amp; FE$1, DataRegularSeason20242025!$D$3:$D$1315, $A28)+SUMIFS(DataRegularSeason20242025!$AB$3:$AB$1315,DataRegularSeason20242025!$B$3:$B$1315, "&lt;=" &amp; FE$1, DataRegularSeason20242025!$E$3:$E$1315, $A28)</f>
        <v>55</v>
      </c>
      <c r="FF28">
        <f>SUMIFS(DataRegularSeason20242025!$AA$3:$AA$1315,DataRegularSeason20242025!$B$3:$B$1315, "&lt;=" &amp; FF$1, DataRegularSeason20242025!$D$3:$D$1315, $A28)+SUMIFS(DataRegularSeason20242025!$AB$3:$AB$1315,DataRegularSeason20242025!$B$3:$B$1315, "&lt;=" &amp; FF$1, DataRegularSeason20242025!$E$3:$E$1315, $A28)</f>
        <v>55</v>
      </c>
      <c r="FG28">
        <f>SUMIFS(DataRegularSeason20242025!$AA$3:$AA$1315,DataRegularSeason20242025!$B$3:$B$1315, "&lt;=" &amp; FG$1, DataRegularSeason20242025!$D$3:$D$1315, $A28)+SUMIFS(DataRegularSeason20242025!$AB$3:$AB$1315,DataRegularSeason20242025!$B$3:$B$1315, "&lt;=" &amp; FG$1, DataRegularSeason20242025!$E$3:$E$1315, $A28)</f>
        <v>55</v>
      </c>
      <c r="FH28">
        <f>SUMIFS(DataRegularSeason20242025!$AA$3:$AA$1315,DataRegularSeason20242025!$B$3:$B$1315, "&lt;=" &amp; FH$1, DataRegularSeason20242025!$D$3:$D$1315, $A28)+SUMIFS(DataRegularSeason20242025!$AB$3:$AB$1315,DataRegularSeason20242025!$B$3:$B$1315, "&lt;=" &amp; FH$1, DataRegularSeason20242025!$E$3:$E$1315, $A28)</f>
        <v>55</v>
      </c>
      <c r="FI28">
        <f>SUMIFS(DataRegularSeason20242025!$AA$3:$AA$1315,DataRegularSeason20242025!$B$3:$B$1315, "&lt;=" &amp; FI$1, DataRegularSeason20242025!$D$3:$D$1315, $A28)+SUMIFS(DataRegularSeason20242025!$AB$3:$AB$1315,DataRegularSeason20242025!$B$3:$B$1315, "&lt;=" &amp; FI$1, DataRegularSeason20242025!$E$3:$E$1315, $A28)</f>
        <v>55</v>
      </c>
      <c r="FJ28">
        <f>SUMIFS(DataRegularSeason20242025!$AA$3:$AA$1315,DataRegularSeason20242025!$B$3:$B$1315, "&lt;=" &amp; FJ$1, DataRegularSeason20242025!$D$3:$D$1315, $A28)+SUMIFS(DataRegularSeason20242025!$AB$3:$AB$1315,DataRegularSeason20242025!$B$3:$B$1315, "&lt;=" &amp; FJ$1, DataRegularSeason20242025!$E$3:$E$1315, $A28)</f>
        <v>55</v>
      </c>
      <c r="FK28">
        <f>SUMIFS(DataRegularSeason20242025!$AA$3:$AA$1315,DataRegularSeason20242025!$B$3:$B$1315, "&lt;=" &amp; FK$1, DataRegularSeason20242025!$D$3:$D$1315, $A28)+SUMIFS(DataRegularSeason20242025!$AB$3:$AB$1315,DataRegularSeason20242025!$B$3:$B$1315, "&lt;=" &amp; FK$1, DataRegularSeason20242025!$E$3:$E$1315, $A28)</f>
        <v>55</v>
      </c>
      <c r="FL28">
        <f>SUMIFS(DataRegularSeason20242025!$AA$3:$AA$1315,DataRegularSeason20242025!$B$3:$B$1315, "&lt;=" &amp; FL$1, DataRegularSeason20242025!$D$3:$D$1315, $A28)+SUMIFS(DataRegularSeason20242025!$AB$3:$AB$1315,DataRegularSeason20242025!$B$3:$B$1315, "&lt;=" &amp; FL$1, DataRegularSeason20242025!$E$3:$E$1315, $A28)</f>
        <v>55</v>
      </c>
      <c r="FM28">
        <f>SUMIFS(DataRegularSeason20242025!$AA$3:$AA$1315,DataRegularSeason20242025!$B$3:$B$1315, "&lt;=" &amp; FM$1, DataRegularSeason20242025!$D$3:$D$1315, $A28)+SUMIFS(DataRegularSeason20242025!$AB$3:$AB$1315,DataRegularSeason20242025!$B$3:$B$1315, "&lt;=" &amp; FM$1, DataRegularSeason20242025!$E$3:$E$1315, $A28)</f>
        <v>55</v>
      </c>
      <c r="FN28">
        <f>SUMIFS(DataRegularSeason20242025!$AA$3:$AA$1315,DataRegularSeason20242025!$B$3:$B$1315, "&lt;=" &amp; FN$1, DataRegularSeason20242025!$D$3:$D$1315, $A28)+SUMIFS(DataRegularSeason20242025!$AB$3:$AB$1315,DataRegularSeason20242025!$B$3:$B$1315, "&lt;=" &amp; FN$1, DataRegularSeason20242025!$E$3:$E$1315, $A28)</f>
        <v>55</v>
      </c>
      <c r="FO28">
        <f>SUMIFS(DataRegularSeason20242025!$AA$3:$AA$1315,DataRegularSeason20242025!$B$3:$B$1315, "&lt;=" &amp; FO$1, DataRegularSeason20242025!$D$3:$D$1315, $A28)+SUMIFS(DataRegularSeason20242025!$AB$3:$AB$1315,DataRegularSeason20242025!$B$3:$B$1315, "&lt;=" &amp; FO$1, DataRegularSeason20242025!$E$3:$E$1315, $A28)</f>
        <v>55</v>
      </c>
      <c r="FP28">
        <f>SUMIFS(DataRegularSeason20242025!$AA$3:$AA$1315,DataRegularSeason20242025!$B$3:$B$1315, "&lt;=" &amp; FP$1, DataRegularSeason20242025!$D$3:$D$1315, $A28)+SUMIFS(DataRegularSeason20242025!$AB$3:$AB$1315,DataRegularSeason20242025!$B$3:$B$1315, "&lt;=" &amp; FP$1, DataRegularSeason20242025!$E$3:$E$1315, $A28)</f>
        <v>55</v>
      </c>
      <c r="FQ28">
        <f>SUMIFS(DataRegularSeason20242025!$AA$3:$AA$1315,DataRegularSeason20242025!$B$3:$B$1315, "&lt;=" &amp; FQ$1, DataRegularSeason20242025!$D$3:$D$1315, $A28)+SUMIFS(DataRegularSeason20242025!$AB$3:$AB$1315,DataRegularSeason20242025!$B$3:$B$1315, "&lt;=" &amp; FQ$1, DataRegularSeason20242025!$E$3:$E$1315, $A28)</f>
        <v>55</v>
      </c>
      <c r="FR28">
        <f>SUMIFS(DataRegularSeason20242025!$AA$3:$AA$1315,DataRegularSeason20242025!$B$3:$B$1315, "&lt;=" &amp; FR$1, DataRegularSeason20242025!$D$3:$D$1315, $A28)+SUMIFS(DataRegularSeason20242025!$AB$3:$AB$1315,DataRegularSeason20242025!$B$3:$B$1315, "&lt;=" &amp; FR$1, DataRegularSeason20242025!$E$3:$E$1315, $A28)</f>
        <v>55</v>
      </c>
      <c r="FS28">
        <f>SUMIFS(DataRegularSeason20242025!$AA$3:$AA$1315,DataRegularSeason20242025!$B$3:$B$1315, "&lt;=" &amp; FS$1, DataRegularSeason20242025!$D$3:$D$1315, $A28)+SUMIFS(DataRegularSeason20242025!$AB$3:$AB$1315,DataRegularSeason20242025!$B$3:$B$1315, "&lt;=" &amp; FS$1, DataRegularSeason20242025!$E$3:$E$1315, $A28)</f>
        <v>55</v>
      </c>
      <c r="FT28">
        <f>SUMIFS(DataRegularSeason20242025!$AA$3:$AA$1315,DataRegularSeason20242025!$B$3:$B$1315, "&lt;=" &amp; FT$1, DataRegularSeason20242025!$D$3:$D$1315, $A28)+SUMIFS(DataRegularSeason20242025!$AB$3:$AB$1315,DataRegularSeason20242025!$B$3:$B$1315, "&lt;=" &amp; FT$1, DataRegularSeason20242025!$E$3:$E$1315, $A28)</f>
        <v>55</v>
      </c>
      <c r="FU28">
        <f>SUMIFS(DataRegularSeason20242025!$AA$3:$AA$1315,DataRegularSeason20242025!$B$3:$B$1315, "&lt;=" &amp; FU$1, DataRegularSeason20242025!$D$3:$D$1315, $A28)+SUMIFS(DataRegularSeason20242025!$AB$3:$AB$1315,DataRegularSeason20242025!$B$3:$B$1315, "&lt;=" &amp; FU$1, DataRegularSeason20242025!$E$3:$E$1315, $A28)</f>
        <v>55</v>
      </c>
      <c r="FV28">
        <f>SUMIFS(DataRegularSeason20242025!$AA$3:$AA$1315,DataRegularSeason20242025!$B$3:$B$1315, "&lt;=" &amp; FV$1, DataRegularSeason20242025!$D$3:$D$1315, $A28)+SUMIFS(DataRegularSeason20242025!$AB$3:$AB$1315,DataRegularSeason20242025!$B$3:$B$1315, "&lt;=" &amp; FV$1, DataRegularSeason20242025!$E$3:$E$1315, $A28)</f>
        <v>55</v>
      </c>
      <c r="FW28">
        <f>SUMIFS(DataRegularSeason20242025!$AA$3:$AA$1315,DataRegularSeason20242025!$B$3:$B$1315, "&lt;=" &amp; FW$1, DataRegularSeason20242025!$D$3:$D$1315, $A28)+SUMIFS(DataRegularSeason20242025!$AB$3:$AB$1315,DataRegularSeason20242025!$B$3:$B$1315, "&lt;=" &amp; FW$1, DataRegularSeason20242025!$E$3:$E$1315, $A28)</f>
        <v>55</v>
      </c>
      <c r="FX28">
        <f>SUMIFS(DataRegularSeason20242025!$AA$3:$AA$1315,DataRegularSeason20242025!$B$3:$B$1315, "&lt;=" &amp; FX$1, DataRegularSeason20242025!$D$3:$D$1315, $A28)+SUMIFS(DataRegularSeason20242025!$AB$3:$AB$1315,DataRegularSeason20242025!$B$3:$B$1315, "&lt;=" &amp; FX$1, DataRegularSeason20242025!$E$3:$E$1315, $A28)</f>
        <v>55</v>
      </c>
      <c r="FY28">
        <f>SUMIFS(DataRegularSeason20242025!$AA$3:$AA$1315,DataRegularSeason20242025!$B$3:$B$1315, "&lt;=" &amp; FY$1, DataRegularSeason20242025!$D$3:$D$1315, $A28)+SUMIFS(DataRegularSeason20242025!$AB$3:$AB$1315,DataRegularSeason20242025!$B$3:$B$1315, "&lt;=" &amp; FY$1, DataRegularSeason20242025!$E$3:$E$1315, $A28)</f>
        <v>55</v>
      </c>
      <c r="FZ28">
        <f>SUMIFS(DataRegularSeason20242025!$AA$3:$AA$1315,DataRegularSeason20242025!$B$3:$B$1315, "&lt;=" &amp; FZ$1, DataRegularSeason20242025!$D$3:$D$1315, $A28)+SUMIFS(DataRegularSeason20242025!$AB$3:$AB$1315,DataRegularSeason20242025!$B$3:$B$1315, "&lt;=" &amp; FZ$1, DataRegularSeason20242025!$E$3:$E$1315, $A28)</f>
        <v>55</v>
      </c>
      <c r="GA28">
        <f>SUMIFS(DataRegularSeason20242025!$AA$3:$AA$1315,DataRegularSeason20242025!$B$3:$B$1315, "&lt;=" &amp; GA$1, DataRegularSeason20242025!$D$3:$D$1315, $A28)+SUMIFS(DataRegularSeason20242025!$AB$3:$AB$1315,DataRegularSeason20242025!$B$3:$B$1315, "&lt;=" &amp; GA$1, DataRegularSeason20242025!$E$3:$E$1315, $A28)</f>
        <v>55</v>
      </c>
      <c r="GB28">
        <f>SUMIFS(DataRegularSeason20242025!$AA$3:$AA$1315,DataRegularSeason20242025!$B$3:$B$1315, "&lt;=" &amp; GB$1, DataRegularSeason20242025!$D$3:$D$1315, $A28)+SUMIFS(DataRegularSeason20242025!$AB$3:$AB$1315,DataRegularSeason20242025!$B$3:$B$1315, "&lt;=" &amp; GB$1, DataRegularSeason20242025!$E$3:$E$1315, $A28)</f>
        <v>55</v>
      </c>
      <c r="GC28">
        <f>SUMIFS(DataRegularSeason20242025!$AA$3:$AA$1315,DataRegularSeason20242025!$B$3:$B$1315, "&lt;=" &amp; GC$1, DataRegularSeason20242025!$D$3:$D$1315, $A28)+SUMIFS(DataRegularSeason20242025!$AB$3:$AB$1315,DataRegularSeason20242025!$B$3:$B$1315, "&lt;=" &amp; GC$1, DataRegularSeason20242025!$E$3:$E$1315, $A28)</f>
        <v>55</v>
      </c>
      <c r="GD28">
        <f>SUMIFS(DataRegularSeason20242025!$AA$3:$AA$1315,DataRegularSeason20242025!$B$3:$B$1315, "&lt;=" &amp; GD$1, DataRegularSeason20242025!$D$3:$D$1315, $A28)+SUMIFS(DataRegularSeason20242025!$AB$3:$AB$1315,DataRegularSeason20242025!$B$3:$B$1315, "&lt;=" &amp; GD$1, DataRegularSeason20242025!$E$3:$E$1315, $A28)</f>
        <v>55</v>
      </c>
      <c r="GE28">
        <f>SUMIFS(DataRegularSeason20242025!$AA$3:$AA$1315,DataRegularSeason20242025!$B$3:$B$1315, "&lt;=" &amp; GE$1, DataRegularSeason20242025!$D$3:$D$1315, $A28)+SUMIFS(DataRegularSeason20242025!$AB$3:$AB$1315,DataRegularSeason20242025!$B$3:$B$1315, "&lt;=" &amp; GE$1, DataRegularSeason20242025!$E$3:$E$1315, $A28)</f>
        <v>55</v>
      </c>
      <c r="GF28">
        <f>SUMIFS(DataRegularSeason20242025!$AA$3:$AA$1315,DataRegularSeason20242025!$B$3:$B$1315, "&lt;=" &amp; GF$1, DataRegularSeason20242025!$D$3:$D$1315, $A28)+SUMIFS(DataRegularSeason20242025!$AB$3:$AB$1315,DataRegularSeason20242025!$B$3:$B$1315, "&lt;=" &amp; GF$1, DataRegularSeason20242025!$E$3:$E$1315, $A28)</f>
        <v>55</v>
      </c>
      <c r="GG28">
        <f>SUMIFS(DataRegularSeason20242025!$AA$3:$AA$1315,DataRegularSeason20242025!$B$3:$B$1315, "&lt;=" &amp; GG$1, DataRegularSeason20242025!$D$3:$D$1315, $A28)+SUMIFS(DataRegularSeason20242025!$AB$3:$AB$1315,DataRegularSeason20242025!$B$3:$B$1315, "&lt;=" &amp; GG$1, DataRegularSeason20242025!$E$3:$E$1315, $A28)</f>
        <v>55</v>
      </c>
      <c r="GH28">
        <f>SUMIFS(DataRegularSeason20242025!$AA$3:$AA$1315,DataRegularSeason20242025!$B$3:$B$1315, "&lt;=" &amp; GH$1, DataRegularSeason20242025!$D$3:$D$1315, $A28)+SUMIFS(DataRegularSeason20242025!$AB$3:$AB$1315,DataRegularSeason20242025!$B$3:$B$1315, "&lt;=" &amp; GH$1, DataRegularSeason20242025!$E$3:$E$1315, $A28)</f>
        <v>55</v>
      </c>
      <c r="GI28">
        <f>SUMIFS(DataRegularSeason20242025!$AA$3:$AA$1315,DataRegularSeason20242025!$B$3:$B$1315, "&lt;=" &amp; GI$1, DataRegularSeason20242025!$D$3:$D$1315, $A28)+SUMIFS(DataRegularSeason20242025!$AB$3:$AB$1315,DataRegularSeason20242025!$B$3:$B$1315, "&lt;=" &amp; GI$1, DataRegularSeason20242025!$E$3:$E$1315, $A28)</f>
        <v>55</v>
      </c>
      <c r="GJ28">
        <f>SUMIFS(DataRegularSeason20242025!$AA$3:$AA$1315,DataRegularSeason20242025!$B$3:$B$1315, "&lt;=" &amp; GJ$1, DataRegularSeason20242025!$D$3:$D$1315, $A28)+SUMIFS(DataRegularSeason20242025!$AB$3:$AB$1315,DataRegularSeason20242025!$B$3:$B$1315, "&lt;=" &amp; GJ$1, DataRegularSeason20242025!$E$3:$E$1315, $A28)</f>
        <v>55</v>
      </c>
      <c r="GK28">
        <f>SUMIFS(DataRegularSeason20242025!$AA$3:$AA$1315,DataRegularSeason20242025!$B$3:$B$1315, "&lt;=" &amp; GK$1, DataRegularSeason20242025!$D$3:$D$1315, $A28)+SUMIFS(DataRegularSeason20242025!$AB$3:$AB$1315,DataRegularSeason20242025!$B$3:$B$1315, "&lt;=" &amp; GK$1, DataRegularSeason20242025!$E$3:$E$1315, $A28)</f>
        <v>55</v>
      </c>
      <c r="GL28">
        <f>SUMIFS(DataRegularSeason20242025!$AA$3:$AA$1315,DataRegularSeason20242025!$B$3:$B$1315, "&lt;=" &amp; GL$1, DataRegularSeason20242025!$D$3:$D$1315, $A28)+SUMIFS(DataRegularSeason20242025!$AB$3:$AB$1315,DataRegularSeason20242025!$B$3:$B$1315, "&lt;=" &amp; GL$1, DataRegularSeason20242025!$E$3:$E$1315, $A28)</f>
        <v>55</v>
      </c>
      <c r="GM28">
        <f>SUMIFS(DataRegularSeason20242025!$AA$3:$AA$1315,DataRegularSeason20242025!$B$3:$B$1315, "&lt;=" &amp; GM$1, DataRegularSeason20242025!$D$3:$D$1315, $A28)+SUMIFS(DataRegularSeason20242025!$AB$3:$AB$1315,DataRegularSeason20242025!$B$3:$B$1315, "&lt;=" &amp; GM$1, DataRegularSeason20242025!$E$3:$E$1315, $A28)</f>
        <v>55</v>
      </c>
      <c r="GN28">
        <f>SUMIFS(DataRegularSeason20242025!$AA$3:$AA$1315,DataRegularSeason20242025!$B$3:$B$1315, "&lt;=" &amp; GN$1, DataRegularSeason20242025!$D$3:$D$1315, $A28)+SUMIFS(DataRegularSeason20242025!$AB$3:$AB$1315,DataRegularSeason20242025!$B$3:$B$1315, "&lt;=" &amp; GN$1, DataRegularSeason20242025!$E$3:$E$1315, $A28)</f>
        <v>55</v>
      </c>
      <c r="GO28">
        <f>SUMIFS(DataRegularSeason20242025!$AA$3:$AA$1315,DataRegularSeason20242025!$B$3:$B$1315, "&lt;=" &amp; GO$1, DataRegularSeason20242025!$D$3:$D$1315, $A28)+SUMIFS(DataRegularSeason20242025!$AB$3:$AB$1315,DataRegularSeason20242025!$B$3:$B$1315, "&lt;=" &amp; GO$1, DataRegularSeason20242025!$E$3:$E$1315, $A28)</f>
        <v>55</v>
      </c>
      <c r="GP28">
        <f>SUMIFS(DataRegularSeason20242025!$AA$3:$AA$1315,DataRegularSeason20242025!$B$3:$B$1315, "&lt;=" &amp; GP$1, DataRegularSeason20242025!$D$3:$D$1315, $A28)+SUMIFS(DataRegularSeason20242025!$AB$3:$AB$1315,DataRegularSeason20242025!$B$3:$B$1315, "&lt;=" &amp; GP$1, DataRegularSeason20242025!$E$3:$E$1315, $A28)</f>
        <v>55</v>
      </c>
      <c r="GQ28">
        <f>SUMIFS(DataRegularSeason20242025!$AA$3:$AA$1315,DataRegularSeason20242025!$B$3:$B$1315, "&lt;=" &amp; GQ$1, DataRegularSeason20242025!$D$3:$D$1315, $A28)+SUMIFS(DataRegularSeason20242025!$AB$3:$AB$1315,DataRegularSeason20242025!$B$3:$B$1315, "&lt;=" &amp; GQ$1, DataRegularSeason20242025!$E$3:$E$1315, $A28)</f>
        <v>55</v>
      </c>
      <c r="GR28">
        <f>SUMIFS(DataRegularSeason20242025!$AA$3:$AA$1315,DataRegularSeason20242025!$B$3:$B$1315, "&lt;=" &amp; GR$1, DataRegularSeason20242025!$D$3:$D$1315, $A28)+SUMIFS(DataRegularSeason20242025!$AB$3:$AB$1315,DataRegularSeason20242025!$B$3:$B$1315, "&lt;=" &amp; GR$1, DataRegularSeason20242025!$E$3:$E$1315, $A28)</f>
        <v>55</v>
      </c>
      <c r="GS28">
        <f>SUMIFS(DataRegularSeason20242025!$AA$3:$AA$1315,DataRegularSeason20242025!$B$3:$B$1315, "&lt;=" &amp; GS$1, DataRegularSeason20242025!$D$3:$D$1315, $A28)+SUMIFS(DataRegularSeason20242025!$AB$3:$AB$1315,DataRegularSeason20242025!$B$3:$B$1315, "&lt;=" &amp; GS$1, DataRegularSeason20242025!$E$3:$E$1315, $A28)</f>
        <v>55</v>
      </c>
      <c r="GT28">
        <f>SUMIFS(DataRegularSeason20242025!$AA$3:$AA$1315,DataRegularSeason20242025!$B$3:$B$1315, "&lt;=" &amp; GT$1, DataRegularSeason20242025!$D$3:$D$1315, $A28)+SUMIFS(DataRegularSeason20242025!$AB$3:$AB$1315,DataRegularSeason20242025!$B$3:$B$1315, "&lt;=" &amp; GT$1, DataRegularSeason20242025!$E$3:$E$1315, $A28)</f>
        <v>55</v>
      </c>
      <c r="GU28">
        <f>SUMIFS(DataRegularSeason20242025!$AA$3:$AA$1315,DataRegularSeason20242025!$B$3:$B$1315, "&lt;=" &amp; GU$1, DataRegularSeason20242025!$D$3:$D$1315, $A28)+SUMIFS(DataRegularSeason20242025!$AB$3:$AB$1315,DataRegularSeason20242025!$B$3:$B$1315, "&lt;=" &amp; GU$1, DataRegularSeason20242025!$E$3:$E$1315, $A28)</f>
        <v>55</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36</v>
      </c>
      <c r="CB29">
        <f>SUMIFS(DataRegularSeason20242025!$AA$3:$AA$1315,DataRegularSeason20242025!$B$3:$B$1315, "&lt;=" &amp; CB$1, DataRegularSeason20242025!$D$3:$D$1315, $A29)+SUMIFS(DataRegularSeason20242025!$AB$3:$AB$1315,DataRegularSeason20242025!$B$3:$B$1315, "&lt;=" &amp; CB$1, DataRegularSeason20242025!$E$3:$E$1315, $A29)</f>
        <v>36</v>
      </c>
      <c r="CC29">
        <f>SUMIFS(DataRegularSeason20242025!$AA$3:$AA$1315,DataRegularSeason20242025!$B$3:$B$1315, "&lt;=" &amp; CC$1, DataRegularSeason20242025!$D$3:$D$1315, $A29)+SUMIFS(DataRegularSeason20242025!$AB$3:$AB$1315,DataRegularSeason20242025!$B$3:$B$1315, "&lt;=" &amp; CC$1, DataRegularSeason20242025!$E$3:$E$1315, $A29)</f>
        <v>37</v>
      </c>
      <c r="CD29">
        <f>SUMIFS(DataRegularSeason20242025!$AA$3:$AA$1315,DataRegularSeason20242025!$B$3:$B$1315, "&lt;=" &amp; CD$1, DataRegularSeason20242025!$D$3:$D$1315, $A29)+SUMIFS(DataRegularSeason20242025!$AB$3:$AB$1315,DataRegularSeason20242025!$B$3:$B$1315, "&lt;=" &amp; CD$1, DataRegularSeason20242025!$E$3:$E$1315, $A29)</f>
        <v>37</v>
      </c>
      <c r="CE29">
        <f>SUMIFS(DataRegularSeason20242025!$AA$3:$AA$1315,DataRegularSeason20242025!$B$3:$B$1315, "&lt;=" &amp; CE$1, DataRegularSeason20242025!$D$3:$D$1315, $A29)+SUMIFS(DataRegularSeason20242025!$AB$3:$AB$1315,DataRegularSeason20242025!$B$3:$B$1315, "&lt;=" &amp; CE$1, DataRegularSeason20242025!$E$3:$E$1315, $A29)</f>
        <v>39</v>
      </c>
      <c r="CF29">
        <f>SUMIFS(DataRegularSeason20242025!$AA$3:$AA$1315,DataRegularSeason20242025!$B$3:$B$1315, "&lt;=" &amp; CF$1, DataRegularSeason20242025!$D$3:$D$1315, $A29)+SUMIFS(DataRegularSeason20242025!$AB$3:$AB$1315,DataRegularSeason20242025!$B$3:$B$1315, "&lt;=" &amp; CF$1, DataRegularSeason20242025!$E$3:$E$1315, $A29)</f>
        <v>39</v>
      </c>
      <c r="CG29">
        <f>SUMIFS(DataRegularSeason20242025!$AA$3:$AA$1315,DataRegularSeason20242025!$B$3:$B$1315, "&lt;=" &amp; CG$1, DataRegularSeason20242025!$D$3:$D$1315, $A29)+SUMIFS(DataRegularSeason20242025!$AB$3:$AB$1315,DataRegularSeason20242025!$B$3:$B$1315, "&lt;=" &amp; CG$1, DataRegularSeason20242025!$E$3:$E$1315, $A29)</f>
        <v>39</v>
      </c>
      <c r="CH29">
        <f>SUMIFS(DataRegularSeason20242025!$AA$3:$AA$1315,DataRegularSeason20242025!$B$3:$B$1315, "&lt;=" &amp; CH$1, DataRegularSeason20242025!$D$3:$D$1315, $A29)+SUMIFS(DataRegularSeason20242025!$AB$3:$AB$1315,DataRegularSeason20242025!$B$3:$B$1315, "&lt;=" &amp; CH$1, DataRegularSeason20242025!$E$3:$E$1315, $A29)</f>
        <v>39</v>
      </c>
      <c r="CI29">
        <f>SUMIFS(DataRegularSeason20242025!$AA$3:$AA$1315,DataRegularSeason20242025!$B$3:$B$1315, "&lt;=" &amp; CI$1, DataRegularSeason20242025!$D$3:$D$1315, $A29)+SUMIFS(DataRegularSeason20242025!$AB$3:$AB$1315,DataRegularSeason20242025!$B$3:$B$1315, "&lt;=" &amp; CI$1, DataRegularSeason20242025!$E$3:$E$1315, $A29)</f>
        <v>39</v>
      </c>
      <c r="CJ29">
        <f>SUMIFS(DataRegularSeason20242025!$AA$3:$AA$1315,DataRegularSeason20242025!$B$3:$B$1315, "&lt;=" &amp; CJ$1, DataRegularSeason20242025!$D$3:$D$1315, $A29)+SUMIFS(DataRegularSeason20242025!$AB$3:$AB$1315,DataRegularSeason20242025!$B$3:$B$1315, "&lt;=" &amp; CJ$1, DataRegularSeason20242025!$E$3:$E$1315, $A29)</f>
        <v>39</v>
      </c>
      <c r="CK29">
        <f>SUMIFS(DataRegularSeason20242025!$AA$3:$AA$1315,DataRegularSeason20242025!$B$3:$B$1315, "&lt;=" &amp; CK$1, DataRegularSeason20242025!$D$3:$D$1315, $A29)+SUMIFS(DataRegularSeason20242025!$AB$3:$AB$1315,DataRegularSeason20242025!$B$3:$B$1315, "&lt;=" &amp; CK$1, DataRegularSeason20242025!$E$3:$E$1315, $A29)</f>
        <v>39</v>
      </c>
      <c r="CL29">
        <f>SUMIFS(DataRegularSeason20242025!$AA$3:$AA$1315,DataRegularSeason20242025!$B$3:$B$1315, "&lt;=" &amp; CL$1, DataRegularSeason20242025!$D$3:$D$1315, $A29)+SUMIFS(DataRegularSeason20242025!$AB$3:$AB$1315,DataRegularSeason20242025!$B$3:$B$1315, "&lt;=" &amp; CL$1, DataRegularSeason20242025!$E$3:$E$1315, $A29)</f>
        <v>41</v>
      </c>
      <c r="CM29">
        <f>SUMIFS(DataRegularSeason20242025!$AA$3:$AA$1315,DataRegularSeason20242025!$B$3:$B$1315, "&lt;=" &amp; CM$1, DataRegularSeason20242025!$D$3:$D$1315, $A29)+SUMIFS(DataRegularSeason20242025!$AB$3:$AB$1315,DataRegularSeason20242025!$B$3:$B$1315, "&lt;=" &amp; CM$1, DataRegularSeason20242025!$E$3:$E$1315, $A29)</f>
        <v>41</v>
      </c>
      <c r="CN29">
        <f>SUMIFS(DataRegularSeason20242025!$AA$3:$AA$1315,DataRegularSeason20242025!$B$3:$B$1315, "&lt;=" &amp; CN$1, DataRegularSeason20242025!$D$3:$D$1315, $A29)+SUMIFS(DataRegularSeason20242025!$AB$3:$AB$1315,DataRegularSeason20242025!$B$3:$B$1315, "&lt;=" &amp; CN$1, DataRegularSeason20242025!$E$3:$E$1315, $A29)</f>
        <v>41</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47</v>
      </c>
      <c r="DA29">
        <f>SUMIFS(DataRegularSeason20242025!$AA$3:$AA$1315,DataRegularSeason20242025!$B$3:$B$1315, "&lt;=" &amp; DA$1, DataRegularSeason20242025!$D$3:$D$1315, $A29)+SUMIFS(DataRegularSeason20242025!$AB$3:$AB$1315,DataRegularSeason20242025!$B$3:$B$1315, "&lt;=" &amp; DA$1, DataRegularSeason20242025!$E$3:$E$1315, $A29)</f>
        <v>47</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51</v>
      </c>
      <c r="DH29">
        <f>SUMIFS(DataRegularSeason20242025!$AA$3:$AA$1315,DataRegularSeason20242025!$B$3:$B$1315, "&lt;=" &amp; DH$1, DataRegularSeason20242025!$D$3:$D$1315, $A29)+SUMIFS(DataRegularSeason20242025!$AB$3:$AB$1315,DataRegularSeason20242025!$B$3:$B$1315, "&lt;=" &amp; DH$1, DataRegularSeason20242025!$E$3:$E$1315, $A29)</f>
        <v>51</v>
      </c>
      <c r="DI29">
        <f>SUMIFS(DataRegularSeason20242025!$AA$3:$AA$1315,DataRegularSeason20242025!$B$3:$B$1315, "&lt;=" &amp; DI$1, DataRegularSeason20242025!$D$3:$D$1315, $A29)+SUMIFS(DataRegularSeason20242025!$AB$3:$AB$1315,DataRegularSeason20242025!$B$3:$B$1315, "&lt;=" &amp; DI$1, DataRegularSeason20242025!$E$3:$E$1315, $A29)</f>
        <v>51</v>
      </c>
      <c r="DJ29">
        <f>SUMIFS(DataRegularSeason20242025!$AA$3:$AA$1315,DataRegularSeason20242025!$B$3:$B$1315, "&lt;=" &amp; DJ$1, DataRegularSeason20242025!$D$3:$D$1315, $A29)+SUMIFS(DataRegularSeason20242025!$AB$3:$AB$1315,DataRegularSeason20242025!$B$3:$B$1315, "&lt;=" &amp; DJ$1, DataRegularSeason20242025!$E$3:$E$1315, $A29)</f>
        <v>51</v>
      </c>
      <c r="DK29">
        <f>SUMIFS(DataRegularSeason20242025!$AA$3:$AA$1315,DataRegularSeason20242025!$B$3:$B$1315, "&lt;=" &amp; DK$1, DataRegularSeason20242025!$D$3:$D$1315, $A29)+SUMIFS(DataRegularSeason20242025!$AB$3:$AB$1315,DataRegularSeason20242025!$B$3:$B$1315, "&lt;=" &amp; DK$1, DataRegularSeason20242025!$E$3:$E$1315, $A29)</f>
        <v>51</v>
      </c>
      <c r="DL29">
        <f>SUMIFS(DataRegularSeason20242025!$AA$3:$AA$1315,DataRegularSeason20242025!$B$3:$B$1315, "&lt;=" &amp; DL$1, DataRegularSeason20242025!$D$3:$D$1315, $A29)+SUMIFS(DataRegularSeason20242025!$AB$3:$AB$1315,DataRegularSeason20242025!$B$3:$B$1315, "&lt;=" &amp; DL$1, DataRegularSeason20242025!$E$3:$E$1315, $A29)</f>
        <v>51</v>
      </c>
      <c r="DM29">
        <f>SUMIFS(DataRegularSeason20242025!$AA$3:$AA$1315,DataRegularSeason20242025!$B$3:$B$1315, "&lt;=" &amp; DM$1, DataRegularSeason20242025!$D$3:$D$1315, $A29)+SUMIFS(DataRegularSeason20242025!$AB$3:$AB$1315,DataRegularSeason20242025!$B$3:$B$1315, "&lt;=" &amp; DM$1, DataRegularSeason20242025!$E$3:$E$1315, $A29)</f>
        <v>51</v>
      </c>
      <c r="DN29">
        <f>SUMIFS(DataRegularSeason20242025!$AA$3:$AA$1315,DataRegularSeason20242025!$B$3:$B$1315, "&lt;=" &amp; DN$1, DataRegularSeason20242025!$D$3:$D$1315, $A29)+SUMIFS(DataRegularSeason20242025!$AB$3:$AB$1315,DataRegularSeason20242025!$B$3:$B$1315, "&lt;=" &amp; DN$1, DataRegularSeason20242025!$E$3:$E$1315, $A29)</f>
        <v>51</v>
      </c>
      <c r="DO29">
        <f>SUMIFS(DataRegularSeason20242025!$AA$3:$AA$1315,DataRegularSeason20242025!$B$3:$B$1315, "&lt;=" &amp; DO$1, DataRegularSeason20242025!$D$3:$D$1315, $A29)+SUMIFS(DataRegularSeason20242025!$AB$3:$AB$1315,DataRegularSeason20242025!$B$3:$B$1315, "&lt;=" &amp; DO$1, DataRegularSeason20242025!$E$3:$E$1315, $A29)</f>
        <v>51</v>
      </c>
      <c r="DP29">
        <f>SUMIFS(DataRegularSeason20242025!$AA$3:$AA$1315,DataRegularSeason20242025!$B$3:$B$1315, "&lt;=" &amp; DP$1, DataRegularSeason20242025!$D$3:$D$1315, $A29)+SUMIFS(DataRegularSeason20242025!$AB$3:$AB$1315,DataRegularSeason20242025!$B$3:$B$1315, "&lt;=" &amp; DP$1, DataRegularSeason20242025!$E$3:$E$1315, $A29)</f>
        <v>51</v>
      </c>
      <c r="DQ29">
        <f>SUMIFS(DataRegularSeason20242025!$AA$3:$AA$1315,DataRegularSeason20242025!$B$3:$B$1315, "&lt;=" &amp; DQ$1, DataRegularSeason20242025!$D$3:$D$1315, $A29)+SUMIFS(DataRegularSeason20242025!$AB$3:$AB$1315,DataRegularSeason20242025!$B$3:$B$1315, "&lt;=" &amp; DQ$1, DataRegularSeason20242025!$E$3:$E$1315, $A29)</f>
        <v>51</v>
      </c>
      <c r="DR29">
        <f>SUMIFS(DataRegularSeason20242025!$AA$3:$AA$1315,DataRegularSeason20242025!$B$3:$B$1315, "&lt;=" &amp; DR$1, DataRegularSeason20242025!$D$3:$D$1315, $A29)+SUMIFS(DataRegularSeason20242025!$AB$3:$AB$1315,DataRegularSeason20242025!$B$3:$B$1315, "&lt;=" &amp; DR$1, DataRegularSeason20242025!$E$3:$E$1315, $A29)</f>
        <v>51</v>
      </c>
      <c r="DS29">
        <f>SUMIFS(DataRegularSeason20242025!$AA$3:$AA$1315,DataRegularSeason20242025!$B$3:$B$1315, "&lt;=" &amp; DS$1, DataRegularSeason20242025!$D$3:$D$1315, $A29)+SUMIFS(DataRegularSeason20242025!$AB$3:$AB$1315,DataRegularSeason20242025!$B$3:$B$1315, "&lt;=" &amp; DS$1, DataRegularSeason20242025!$E$3:$E$1315, $A29)</f>
        <v>51</v>
      </c>
      <c r="DT29">
        <f>SUMIFS(DataRegularSeason20242025!$AA$3:$AA$1315,DataRegularSeason20242025!$B$3:$B$1315, "&lt;=" &amp; DT$1, DataRegularSeason20242025!$D$3:$D$1315, $A29)+SUMIFS(DataRegularSeason20242025!$AB$3:$AB$1315,DataRegularSeason20242025!$B$3:$B$1315, "&lt;=" &amp; DT$1, DataRegularSeason20242025!$E$3:$E$1315, $A29)</f>
        <v>51</v>
      </c>
      <c r="DU29">
        <f>SUMIFS(DataRegularSeason20242025!$AA$3:$AA$1315,DataRegularSeason20242025!$B$3:$B$1315, "&lt;=" &amp; DU$1, DataRegularSeason20242025!$D$3:$D$1315, $A29)+SUMIFS(DataRegularSeason20242025!$AB$3:$AB$1315,DataRegularSeason20242025!$B$3:$B$1315, "&lt;=" &amp; DU$1, DataRegularSeason20242025!$E$3:$E$1315, $A29)</f>
        <v>51</v>
      </c>
      <c r="DV29">
        <f>SUMIFS(DataRegularSeason20242025!$AA$3:$AA$1315,DataRegularSeason20242025!$B$3:$B$1315, "&lt;=" &amp; DV$1, DataRegularSeason20242025!$D$3:$D$1315, $A29)+SUMIFS(DataRegularSeason20242025!$AB$3:$AB$1315,DataRegularSeason20242025!$B$3:$B$1315, "&lt;=" &amp; DV$1, DataRegularSeason20242025!$E$3:$E$1315, $A29)</f>
        <v>51</v>
      </c>
      <c r="DW29">
        <f>SUMIFS(DataRegularSeason20242025!$AA$3:$AA$1315,DataRegularSeason20242025!$B$3:$B$1315, "&lt;=" &amp; DW$1, DataRegularSeason20242025!$D$3:$D$1315, $A29)+SUMIFS(DataRegularSeason20242025!$AB$3:$AB$1315,DataRegularSeason20242025!$B$3:$B$1315, "&lt;=" &amp; DW$1, DataRegularSeason20242025!$E$3:$E$1315, $A29)</f>
        <v>51</v>
      </c>
      <c r="DX29">
        <f>SUMIFS(DataRegularSeason20242025!$AA$3:$AA$1315,DataRegularSeason20242025!$B$3:$B$1315, "&lt;=" &amp; DX$1, DataRegularSeason20242025!$D$3:$D$1315, $A29)+SUMIFS(DataRegularSeason20242025!$AB$3:$AB$1315,DataRegularSeason20242025!$B$3:$B$1315, "&lt;=" &amp; DX$1, DataRegularSeason20242025!$E$3:$E$1315, $A29)</f>
        <v>51</v>
      </c>
      <c r="DY29">
        <f>SUMIFS(DataRegularSeason20242025!$AA$3:$AA$1315,DataRegularSeason20242025!$B$3:$B$1315, "&lt;=" &amp; DY$1, DataRegularSeason20242025!$D$3:$D$1315, $A29)+SUMIFS(DataRegularSeason20242025!$AB$3:$AB$1315,DataRegularSeason20242025!$B$3:$B$1315, "&lt;=" &amp; DY$1, DataRegularSeason20242025!$E$3:$E$1315, $A29)</f>
        <v>51</v>
      </c>
      <c r="DZ29">
        <f>SUMIFS(DataRegularSeason20242025!$AA$3:$AA$1315,DataRegularSeason20242025!$B$3:$B$1315, "&lt;=" &amp; DZ$1, DataRegularSeason20242025!$D$3:$D$1315, $A29)+SUMIFS(DataRegularSeason20242025!$AB$3:$AB$1315,DataRegularSeason20242025!$B$3:$B$1315, "&lt;=" &amp; DZ$1, DataRegularSeason20242025!$E$3:$E$1315, $A29)</f>
        <v>51</v>
      </c>
      <c r="EA29">
        <f>SUMIFS(DataRegularSeason20242025!$AA$3:$AA$1315,DataRegularSeason20242025!$B$3:$B$1315, "&lt;=" &amp; EA$1, DataRegularSeason20242025!$D$3:$D$1315, $A29)+SUMIFS(DataRegularSeason20242025!$AB$3:$AB$1315,DataRegularSeason20242025!$B$3:$B$1315, "&lt;=" &amp; EA$1, DataRegularSeason20242025!$E$3:$E$1315, $A29)</f>
        <v>51</v>
      </c>
      <c r="EB29">
        <f>SUMIFS(DataRegularSeason20242025!$AA$3:$AA$1315,DataRegularSeason20242025!$B$3:$B$1315, "&lt;=" &amp; EB$1, DataRegularSeason20242025!$D$3:$D$1315, $A29)+SUMIFS(DataRegularSeason20242025!$AB$3:$AB$1315,DataRegularSeason20242025!$B$3:$B$1315, "&lt;=" &amp; EB$1, DataRegularSeason20242025!$E$3:$E$1315, $A29)</f>
        <v>51</v>
      </c>
      <c r="EC29">
        <f>SUMIFS(DataRegularSeason20242025!$AA$3:$AA$1315,DataRegularSeason20242025!$B$3:$B$1315, "&lt;=" &amp; EC$1, DataRegularSeason20242025!$D$3:$D$1315, $A29)+SUMIFS(DataRegularSeason20242025!$AB$3:$AB$1315,DataRegularSeason20242025!$B$3:$B$1315, "&lt;=" &amp; EC$1, DataRegularSeason20242025!$E$3:$E$1315, $A29)</f>
        <v>51</v>
      </c>
      <c r="ED29">
        <f>SUMIFS(DataRegularSeason20242025!$AA$3:$AA$1315,DataRegularSeason20242025!$B$3:$B$1315, "&lt;=" &amp; ED$1, DataRegularSeason20242025!$D$3:$D$1315, $A29)+SUMIFS(DataRegularSeason20242025!$AB$3:$AB$1315,DataRegularSeason20242025!$B$3:$B$1315, "&lt;=" &amp; ED$1, DataRegularSeason20242025!$E$3:$E$1315, $A29)</f>
        <v>51</v>
      </c>
      <c r="EE29">
        <f>SUMIFS(DataRegularSeason20242025!$AA$3:$AA$1315,DataRegularSeason20242025!$B$3:$B$1315, "&lt;=" &amp; EE$1, DataRegularSeason20242025!$D$3:$D$1315, $A29)+SUMIFS(DataRegularSeason20242025!$AB$3:$AB$1315,DataRegularSeason20242025!$B$3:$B$1315, "&lt;=" &amp; EE$1, DataRegularSeason20242025!$E$3:$E$1315, $A29)</f>
        <v>51</v>
      </c>
      <c r="EF29">
        <f>SUMIFS(DataRegularSeason20242025!$AA$3:$AA$1315,DataRegularSeason20242025!$B$3:$B$1315, "&lt;=" &amp; EF$1, DataRegularSeason20242025!$D$3:$D$1315, $A29)+SUMIFS(DataRegularSeason20242025!$AB$3:$AB$1315,DataRegularSeason20242025!$B$3:$B$1315, "&lt;=" &amp; EF$1, DataRegularSeason20242025!$E$3:$E$1315, $A29)</f>
        <v>51</v>
      </c>
      <c r="EG29">
        <f>SUMIFS(DataRegularSeason20242025!$AA$3:$AA$1315,DataRegularSeason20242025!$B$3:$B$1315, "&lt;=" &amp; EG$1, DataRegularSeason20242025!$D$3:$D$1315, $A29)+SUMIFS(DataRegularSeason20242025!$AB$3:$AB$1315,DataRegularSeason20242025!$B$3:$B$1315, "&lt;=" &amp; EG$1, DataRegularSeason20242025!$E$3:$E$1315, $A29)</f>
        <v>51</v>
      </c>
      <c r="EH29">
        <f>SUMIFS(DataRegularSeason20242025!$AA$3:$AA$1315,DataRegularSeason20242025!$B$3:$B$1315, "&lt;=" &amp; EH$1, DataRegularSeason20242025!$D$3:$D$1315, $A29)+SUMIFS(DataRegularSeason20242025!$AB$3:$AB$1315,DataRegularSeason20242025!$B$3:$B$1315, "&lt;=" &amp; EH$1, DataRegularSeason20242025!$E$3:$E$1315, $A29)</f>
        <v>51</v>
      </c>
      <c r="EI29">
        <f>SUMIFS(DataRegularSeason20242025!$AA$3:$AA$1315,DataRegularSeason20242025!$B$3:$B$1315, "&lt;=" &amp; EI$1, DataRegularSeason20242025!$D$3:$D$1315, $A29)+SUMIFS(DataRegularSeason20242025!$AB$3:$AB$1315,DataRegularSeason20242025!$B$3:$B$1315, "&lt;=" &amp; EI$1, DataRegularSeason20242025!$E$3:$E$1315, $A29)</f>
        <v>51</v>
      </c>
      <c r="EJ29">
        <f>SUMIFS(DataRegularSeason20242025!$AA$3:$AA$1315,DataRegularSeason20242025!$B$3:$B$1315, "&lt;=" &amp; EJ$1, DataRegularSeason20242025!$D$3:$D$1315, $A29)+SUMIFS(DataRegularSeason20242025!$AB$3:$AB$1315,DataRegularSeason20242025!$B$3:$B$1315, "&lt;=" &amp; EJ$1, DataRegularSeason20242025!$E$3:$E$1315, $A29)</f>
        <v>51</v>
      </c>
      <c r="EK29">
        <f>SUMIFS(DataRegularSeason20242025!$AA$3:$AA$1315,DataRegularSeason20242025!$B$3:$B$1315, "&lt;=" &amp; EK$1, DataRegularSeason20242025!$D$3:$D$1315, $A29)+SUMIFS(DataRegularSeason20242025!$AB$3:$AB$1315,DataRegularSeason20242025!$B$3:$B$1315, "&lt;=" &amp; EK$1, DataRegularSeason20242025!$E$3:$E$1315, $A29)</f>
        <v>51</v>
      </c>
      <c r="EL29">
        <f>SUMIFS(DataRegularSeason20242025!$AA$3:$AA$1315,DataRegularSeason20242025!$B$3:$B$1315, "&lt;=" &amp; EL$1, DataRegularSeason20242025!$D$3:$D$1315, $A29)+SUMIFS(DataRegularSeason20242025!$AB$3:$AB$1315,DataRegularSeason20242025!$B$3:$B$1315, "&lt;=" &amp; EL$1, DataRegularSeason20242025!$E$3:$E$1315, $A29)</f>
        <v>51</v>
      </c>
      <c r="EM29">
        <f>SUMIFS(DataRegularSeason20242025!$AA$3:$AA$1315,DataRegularSeason20242025!$B$3:$B$1315, "&lt;=" &amp; EM$1, DataRegularSeason20242025!$D$3:$D$1315, $A29)+SUMIFS(DataRegularSeason20242025!$AB$3:$AB$1315,DataRegularSeason20242025!$B$3:$B$1315, "&lt;=" &amp; EM$1, DataRegularSeason20242025!$E$3:$E$1315, $A29)</f>
        <v>51</v>
      </c>
      <c r="EN29">
        <f>SUMIFS(DataRegularSeason20242025!$AA$3:$AA$1315,DataRegularSeason20242025!$B$3:$B$1315, "&lt;=" &amp; EN$1, DataRegularSeason20242025!$D$3:$D$1315, $A29)+SUMIFS(DataRegularSeason20242025!$AB$3:$AB$1315,DataRegularSeason20242025!$B$3:$B$1315, "&lt;=" &amp; EN$1, DataRegularSeason20242025!$E$3:$E$1315, $A29)</f>
        <v>51</v>
      </c>
      <c r="EO29">
        <f>SUMIFS(DataRegularSeason20242025!$AA$3:$AA$1315,DataRegularSeason20242025!$B$3:$B$1315, "&lt;=" &amp; EO$1, DataRegularSeason20242025!$D$3:$D$1315, $A29)+SUMIFS(DataRegularSeason20242025!$AB$3:$AB$1315,DataRegularSeason20242025!$B$3:$B$1315, "&lt;=" &amp; EO$1, DataRegularSeason20242025!$E$3:$E$1315, $A29)</f>
        <v>51</v>
      </c>
      <c r="EP29">
        <f>SUMIFS(DataRegularSeason20242025!$AA$3:$AA$1315,DataRegularSeason20242025!$B$3:$B$1315, "&lt;=" &amp; EP$1, DataRegularSeason20242025!$D$3:$D$1315, $A29)+SUMIFS(DataRegularSeason20242025!$AB$3:$AB$1315,DataRegularSeason20242025!$B$3:$B$1315, "&lt;=" &amp; EP$1, DataRegularSeason20242025!$E$3:$E$1315, $A29)</f>
        <v>51</v>
      </c>
      <c r="EQ29">
        <f>SUMIFS(DataRegularSeason20242025!$AA$3:$AA$1315,DataRegularSeason20242025!$B$3:$B$1315, "&lt;=" &amp; EQ$1, DataRegularSeason20242025!$D$3:$D$1315, $A29)+SUMIFS(DataRegularSeason20242025!$AB$3:$AB$1315,DataRegularSeason20242025!$B$3:$B$1315, "&lt;=" &amp; EQ$1, DataRegularSeason20242025!$E$3:$E$1315, $A29)</f>
        <v>51</v>
      </c>
      <c r="ER29">
        <f>SUMIFS(DataRegularSeason20242025!$AA$3:$AA$1315,DataRegularSeason20242025!$B$3:$B$1315, "&lt;=" &amp; ER$1, DataRegularSeason20242025!$D$3:$D$1315, $A29)+SUMIFS(DataRegularSeason20242025!$AB$3:$AB$1315,DataRegularSeason20242025!$B$3:$B$1315, "&lt;=" &amp; ER$1, DataRegularSeason20242025!$E$3:$E$1315, $A29)</f>
        <v>51</v>
      </c>
      <c r="ES29">
        <f>SUMIFS(DataRegularSeason20242025!$AA$3:$AA$1315,DataRegularSeason20242025!$B$3:$B$1315, "&lt;=" &amp; ES$1, DataRegularSeason20242025!$D$3:$D$1315, $A29)+SUMIFS(DataRegularSeason20242025!$AB$3:$AB$1315,DataRegularSeason20242025!$B$3:$B$1315, "&lt;=" &amp; ES$1, DataRegularSeason20242025!$E$3:$E$1315, $A29)</f>
        <v>51</v>
      </c>
      <c r="ET29">
        <f>SUMIFS(DataRegularSeason20242025!$AA$3:$AA$1315,DataRegularSeason20242025!$B$3:$B$1315, "&lt;=" &amp; ET$1, DataRegularSeason20242025!$D$3:$D$1315, $A29)+SUMIFS(DataRegularSeason20242025!$AB$3:$AB$1315,DataRegularSeason20242025!$B$3:$B$1315, "&lt;=" &amp; ET$1, DataRegularSeason20242025!$E$3:$E$1315, $A29)</f>
        <v>51</v>
      </c>
      <c r="EU29">
        <f>SUMIFS(DataRegularSeason20242025!$AA$3:$AA$1315,DataRegularSeason20242025!$B$3:$B$1315, "&lt;=" &amp; EU$1, DataRegularSeason20242025!$D$3:$D$1315, $A29)+SUMIFS(DataRegularSeason20242025!$AB$3:$AB$1315,DataRegularSeason20242025!$B$3:$B$1315, "&lt;=" &amp; EU$1, DataRegularSeason20242025!$E$3:$E$1315, $A29)</f>
        <v>51</v>
      </c>
      <c r="EV29">
        <f>SUMIFS(DataRegularSeason20242025!$AA$3:$AA$1315,DataRegularSeason20242025!$B$3:$B$1315, "&lt;=" &amp; EV$1, DataRegularSeason20242025!$D$3:$D$1315, $A29)+SUMIFS(DataRegularSeason20242025!$AB$3:$AB$1315,DataRegularSeason20242025!$B$3:$B$1315, "&lt;=" &amp; EV$1, DataRegularSeason20242025!$E$3:$E$1315, $A29)</f>
        <v>51</v>
      </c>
      <c r="EW29">
        <f>SUMIFS(DataRegularSeason20242025!$AA$3:$AA$1315,DataRegularSeason20242025!$B$3:$B$1315, "&lt;=" &amp; EW$1, DataRegularSeason20242025!$D$3:$D$1315, $A29)+SUMIFS(DataRegularSeason20242025!$AB$3:$AB$1315,DataRegularSeason20242025!$B$3:$B$1315, "&lt;=" &amp; EW$1, DataRegularSeason20242025!$E$3:$E$1315, $A29)</f>
        <v>51</v>
      </c>
      <c r="EX29">
        <f>SUMIFS(DataRegularSeason20242025!$AA$3:$AA$1315,DataRegularSeason20242025!$B$3:$B$1315, "&lt;=" &amp; EX$1, DataRegularSeason20242025!$D$3:$D$1315, $A29)+SUMIFS(DataRegularSeason20242025!$AB$3:$AB$1315,DataRegularSeason20242025!$B$3:$B$1315, "&lt;=" &amp; EX$1, DataRegularSeason20242025!$E$3:$E$1315, $A29)</f>
        <v>51</v>
      </c>
      <c r="EY29">
        <f>SUMIFS(DataRegularSeason20242025!$AA$3:$AA$1315,DataRegularSeason20242025!$B$3:$B$1315, "&lt;=" &amp; EY$1, DataRegularSeason20242025!$D$3:$D$1315, $A29)+SUMIFS(DataRegularSeason20242025!$AB$3:$AB$1315,DataRegularSeason20242025!$B$3:$B$1315, "&lt;=" &amp; EY$1, DataRegularSeason20242025!$E$3:$E$1315, $A29)</f>
        <v>51</v>
      </c>
      <c r="EZ29">
        <f>SUMIFS(DataRegularSeason20242025!$AA$3:$AA$1315,DataRegularSeason20242025!$B$3:$B$1315, "&lt;=" &amp; EZ$1, DataRegularSeason20242025!$D$3:$D$1315, $A29)+SUMIFS(DataRegularSeason20242025!$AB$3:$AB$1315,DataRegularSeason20242025!$B$3:$B$1315, "&lt;=" &amp; EZ$1, DataRegularSeason20242025!$E$3:$E$1315, $A29)</f>
        <v>51</v>
      </c>
      <c r="FA29">
        <f>SUMIFS(DataRegularSeason20242025!$AA$3:$AA$1315,DataRegularSeason20242025!$B$3:$B$1315, "&lt;=" &amp; FA$1, DataRegularSeason20242025!$D$3:$D$1315, $A29)+SUMIFS(DataRegularSeason20242025!$AB$3:$AB$1315,DataRegularSeason20242025!$B$3:$B$1315, "&lt;=" &amp; FA$1, DataRegularSeason20242025!$E$3:$E$1315, $A29)</f>
        <v>51</v>
      </c>
      <c r="FB29">
        <f>SUMIFS(DataRegularSeason20242025!$AA$3:$AA$1315,DataRegularSeason20242025!$B$3:$B$1315, "&lt;=" &amp; FB$1, DataRegularSeason20242025!$D$3:$D$1315, $A29)+SUMIFS(DataRegularSeason20242025!$AB$3:$AB$1315,DataRegularSeason20242025!$B$3:$B$1315, "&lt;=" &amp; FB$1, DataRegularSeason20242025!$E$3:$E$1315, $A29)</f>
        <v>51</v>
      </c>
      <c r="FC29">
        <f>SUMIFS(DataRegularSeason20242025!$AA$3:$AA$1315,DataRegularSeason20242025!$B$3:$B$1315, "&lt;=" &amp; FC$1, DataRegularSeason20242025!$D$3:$D$1315, $A29)+SUMIFS(DataRegularSeason20242025!$AB$3:$AB$1315,DataRegularSeason20242025!$B$3:$B$1315, "&lt;=" &amp; FC$1, DataRegularSeason20242025!$E$3:$E$1315, $A29)</f>
        <v>51</v>
      </c>
      <c r="FD29">
        <f>SUMIFS(DataRegularSeason20242025!$AA$3:$AA$1315,DataRegularSeason20242025!$B$3:$B$1315, "&lt;=" &amp; FD$1, DataRegularSeason20242025!$D$3:$D$1315, $A29)+SUMIFS(DataRegularSeason20242025!$AB$3:$AB$1315,DataRegularSeason20242025!$B$3:$B$1315, "&lt;=" &amp; FD$1, DataRegularSeason20242025!$E$3:$E$1315, $A29)</f>
        <v>51</v>
      </c>
      <c r="FE29">
        <f>SUMIFS(DataRegularSeason20242025!$AA$3:$AA$1315,DataRegularSeason20242025!$B$3:$B$1315, "&lt;=" &amp; FE$1, DataRegularSeason20242025!$D$3:$D$1315, $A29)+SUMIFS(DataRegularSeason20242025!$AB$3:$AB$1315,DataRegularSeason20242025!$B$3:$B$1315, "&lt;=" &amp; FE$1, DataRegularSeason20242025!$E$3:$E$1315, $A29)</f>
        <v>51</v>
      </c>
      <c r="FF29">
        <f>SUMIFS(DataRegularSeason20242025!$AA$3:$AA$1315,DataRegularSeason20242025!$B$3:$B$1315, "&lt;=" &amp; FF$1, DataRegularSeason20242025!$D$3:$D$1315, $A29)+SUMIFS(DataRegularSeason20242025!$AB$3:$AB$1315,DataRegularSeason20242025!$B$3:$B$1315, "&lt;=" &amp; FF$1, DataRegularSeason20242025!$E$3:$E$1315, $A29)</f>
        <v>51</v>
      </c>
      <c r="FG29">
        <f>SUMIFS(DataRegularSeason20242025!$AA$3:$AA$1315,DataRegularSeason20242025!$B$3:$B$1315, "&lt;=" &amp; FG$1, DataRegularSeason20242025!$D$3:$D$1315, $A29)+SUMIFS(DataRegularSeason20242025!$AB$3:$AB$1315,DataRegularSeason20242025!$B$3:$B$1315, "&lt;=" &amp; FG$1, DataRegularSeason20242025!$E$3:$E$1315, $A29)</f>
        <v>51</v>
      </c>
      <c r="FH29">
        <f>SUMIFS(DataRegularSeason20242025!$AA$3:$AA$1315,DataRegularSeason20242025!$B$3:$B$1315, "&lt;=" &amp; FH$1, DataRegularSeason20242025!$D$3:$D$1315, $A29)+SUMIFS(DataRegularSeason20242025!$AB$3:$AB$1315,DataRegularSeason20242025!$B$3:$B$1315, "&lt;=" &amp; FH$1, DataRegularSeason20242025!$E$3:$E$1315, $A29)</f>
        <v>51</v>
      </c>
      <c r="FI29">
        <f>SUMIFS(DataRegularSeason20242025!$AA$3:$AA$1315,DataRegularSeason20242025!$B$3:$B$1315, "&lt;=" &amp; FI$1, DataRegularSeason20242025!$D$3:$D$1315, $A29)+SUMIFS(DataRegularSeason20242025!$AB$3:$AB$1315,DataRegularSeason20242025!$B$3:$B$1315, "&lt;=" &amp; FI$1, DataRegularSeason20242025!$E$3:$E$1315, $A29)</f>
        <v>51</v>
      </c>
      <c r="FJ29">
        <f>SUMIFS(DataRegularSeason20242025!$AA$3:$AA$1315,DataRegularSeason20242025!$B$3:$B$1315, "&lt;=" &amp; FJ$1, DataRegularSeason20242025!$D$3:$D$1315, $A29)+SUMIFS(DataRegularSeason20242025!$AB$3:$AB$1315,DataRegularSeason20242025!$B$3:$B$1315, "&lt;=" &amp; FJ$1, DataRegularSeason20242025!$E$3:$E$1315, $A29)</f>
        <v>51</v>
      </c>
      <c r="FK29">
        <f>SUMIFS(DataRegularSeason20242025!$AA$3:$AA$1315,DataRegularSeason20242025!$B$3:$B$1315, "&lt;=" &amp; FK$1, DataRegularSeason20242025!$D$3:$D$1315, $A29)+SUMIFS(DataRegularSeason20242025!$AB$3:$AB$1315,DataRegularSeason20242025!$B$3:$B$1315, "&lt;=" &amp; FK$1, DataRegularSeason20242025!$E$3:$E$1315, $A29)</f>
        <v>51</v>
      </c>
      <c r="FL29">
        <f>SUMIFS(DataRegularSeason20242025!$AA$3:$AA$1315,DataRegularSeason20242025!$B$3:$B$1315, "&lt;=" &amp; FL$1, DataRegularSeason20242025!$D$3:$D$1315, $A29)+SUMIFS(DataRegularSeason20242025!$AB$3:$AB$1315,DataRegularSeason20242025!$B$3:$B$1315, "&lt;=" &amp; FL$1, DataRegularSeason20242025!$E$3:$E$1315, $A29)</f>
        <v>51</v>
      </c>
      <c r="FM29">
        <f>SUMIFS(DataRegularSeason20242025!$AA$3:$AA$1315,DataRegularSeason20242025!$B$3:$B$1315, "&lt;=" &amp; FM$1, DataRegularSeason20242025!$D$3:$D$1315, $A29)+SUMIFS(DataRegularSeason20242025!$AB$3:$AB$1315,DataRegularSeason20242025!$B$3:$B$1315, "&lt;=" &amp; FM$1, DataRegularSeason20242025!$E$3:$E$1315, $A29)</f>
        <v>51</v>
      </c>
      <c r="FN29">
        <f>SUMIFS(DataRegularSeason20242025!$AA$3:$AA$1315,DataRegularSeason20242025!$B$3:$B$1315, "&lt;=" &amp; FN$1, DataRegularSeason20242025!$D$3:$D$1315, $A29)+SUMIFS(DataRegularSeason20242025!$AB$3:$AB$1315,DataRegularSeason20242025!$B$3:$B$1315, "&lt;=" &amp; FN$1, DataRegularSeason20242025!$E$3:$E$1315, $A29)</f>
        <v>51</v>
      </c>
      <c r="FO29">
        <f>SUMIFS(DataRegularSeason20242025!$AA$3:$AA$1315,DataRegularSeason20242025!$B$3:$B$1315, "&lt;=" &amp; FO$1, DataRegularSeason20242025!$D$3:$D$1315, $A29)+SUMIFS(DataRegularSeason20242025!$AB$3:$AB$1315,DataRegularSeason20242025!$B$3:$B$1315, "&lt;=" &amp; FO$1, DataRegularSeason20242025!$E$3:$E$1315, $A29)</f>
        <v>51</v>
      </c>
      <c r="FP29">
        <f>SUMIFS(DataRegularSeason20242025!$AA$3:$AA$1315,DataRegularSeason20242025!$B$3:$B$1315, "&lt;=" &amp; FP$1, DataRegularSeason20242025!$D$3:$D$1315, $A29)+SUMIFS(DataRegularSeason20242025!$AB$3:$AB$1315,DataRegularSeason20242025!$B$3:$B$1315, "&lt;=" &amp; FP$1, DataRegularSeason20242025!$E$3:$E$1315, $A29)</f>
        <v>51</v>
      </c>
      <c r="FQ29">
        <f>SUMIFS(DataRegularSeason20242025!$AA$3:$AA$1315,DataRegularSeason20242025!$B$3:$B$1315, "&lt;=" &amp; FQ$1, DataRegularSeason20242025!$D$3:$D$1315, $A29)+SUMIFS(DataRegularSeason20242025!$AB$3:$AB$1315,DataRegularSeason20242025!$B$3:$B$1315, "&lt;=" &amp; FQ$1, DataRegularSeason20242025!$E$3:$E$1315, $A29)</f>
        <v>51</v>
      </c>
      <c r="FR29">
        <f>SUMIFS(DataRegularSeason20242025!$AA$3:$AA$1315,DataRegularSeason20242025!$B$3:$B$1315, "&lt;=" &amp; FR$1, DataRegularSeason20242025!$D$3:$D$1315, $A29)+SUMIFS(DataRegularSeason20242025!$AB$3:$AB$1315,DataRegularSeason20242025!$B$3:$B$1315, "&lt;=" &amp; FR$1, DataRegularSeason20242025!$E$3:$E$1315, $A29)</f>
        <v>51</v>
      </c>
      <c r="FS29">
        <f>SUMIFS(DataRegularSeason20242025!$AA$3:$AA$1315,DataRegularSeason20242025!$B$3:$B$1315, "&lt;=" &amp; FS$1, DataRegularSeason20242025!$D$3:$D$1315, $A29)+SUMIFS(DataRegularSeason20242025!$AB$3:$AB$1315,DataRegularSeason20242025!$B$3:$B$1315, "&lt;=" &amp; FS$1, DataRegularSeason20242025!$E$3:$E$1315, $A29)</f>
        <v>51</v>
      </c>
      <c r="FT29">
        <f>SUMIFS(DataRegularSeason20242025!$AA$3:$AA$1315,DataRegularSeason20242025!$B$3:$B$1315, "&lt;=" &amp; FT$1, DataRegularSeason20242025!$D$3:$D$1315, $A29)+SUMIFS(DataRegularSeason20242025!$AB$3:$AB$1315,DataRegularSeason20242025!$B$3:$B$1315, "&lt;=" &amp; FT$1, DataRegularSeason20242025!$E$3:$E$1315, $A29)</f>
        <v>51</v>
      </c>
      <c r="FU29">
        <f>SUMIFS(DataRegularSeason20242025!$AA$3:$AA$1315,DataRegularSeason20242025!$B$3:$B$1315, "&lt;=" &amp; FU$1, DataRegularSeason20242025!$D$3:$D$1315, $A29)+SUMIFS(DataRegularSeason20242025!$AB$3:$AB$1315,DataRegularSeason20242025!$B$3:$B$1315, "&lt;=" &amp; FU$1, DataRegularSeason20242025!$E$3:$E$1315, $A29)</f>
        <v>51</v>
      </c>
      <c r="FV29">
        <f>SUMIFS(DataRegularSeason20242025!$AA$3:$AA$1315,DataRegularSeason20242025!$B$3:$B$1315, "&lt;=" &amp; FV$1, DataRegularSeason20242025!$D$3:$D$1315, $A29)+SUMIFS(DataRegularSeason20242025!$AB$3:$AB$1315,DataRegularSeason20242025!$B$3:$B$1315, "&lt;=" &amp; FV$1, DataRegularSeason20242025!$E$3:$E$1315, $A29)</f>
        <v>51</v>
      </c>
      <c r="FW29">
        <f>SUMIFS(DataRegularSeason20242025!$AA$3:$AA$1315,DataRegularSeason20242025!$B$3:$B$1315, "&lt;=" &amp; FW$1, DataRegularSeason20242025!$D$3:$D$1315, $A29)+SUMIFS(DataRegularSeason20242025!$AB$3:$AB$1315,DataRegularSeason20242025!$B$3:$B$1315, "&lt;=" &amp; FW$1, DataRegularSeason20242025!$E$3:$E$1315, $A29)</f>
        <v>51</v>
      </c>
      <c r="FX29">
        <f>SUMIFS(DataRegularSeason20242025!$AA$3:$AA$1315,DataRegularSeason20242025!$B$3:$B$1315, "&lt;=" &amp; FX$1, DataRegularSeason20242025!$D$3:$D$1315, $A29)+SUMIFS(DataRegularSeason20242025!$AB$3:$AB$1315,DataRegularSeason20242025!$B$3:$B$1315, "&lt;=" &amp; FX$1, DataRegularSeason20242025!$E$3:$E$1315, $A29)</f>
        <v>51</v>
      </c>
      <c r="FY29">
        <f>SUMIFS(DataRegularSeason20242025!$AA$3:$AA$1315,DataRegularSeason20242025!$B$3:$B$1315, "&lt;=" &amp; FY$1, DataRegularSeason20242025!$D$3:$D$1315, $A29)+SUMIFS(DataRegularSeason20242025!$AB$3:$AB$1315,DataRegularSeason20242025!$B$3:$B$1315, "&lt;=" &amp; FY$1, DataRegularSeason20242025!$E$3:$E$1315, $A29)</f>
        <v>51</v>
      </c>
      <c r="FZ29">
        <f>SUMIFS(DataRegularSeason20242025!$AA$3:$AA$1315,DataRegularSeason20242025!$B$3:$B$1315, "&lt;=" &amp; FZ$1, DataRegularSeason20242025!$D$3:$D$1315, $A29)+SUMIFS(DataRegularSeason20242025!$AB$3:$AB$1315,DataRegularSeason20242025!$B$3:$B$1315, "&lt;=" &amp; FZ$1, DataRegularSeason20242025!$E$3:$E$1315, $A29)</f>
        <v>51</v>
      </c>
      <c r="GA29">
        <f>SUMIFS(DataRegularSeason20242025!$AA$3:$AA$1315,DataRegularSeason20242025!$B$3:$B$1315, "&lt;=" &amp; GA$1, DataRegularSeason20242025!$D$3:$D$1315, $A29)+SUMIFS(DataRegularSeason20242025!$AB$3:$AB$1315,DataRegularSeason20242025!$B$3:$B$1315, "&lt;=" &amp; GA$1, DataRegularSeason20242025!$E$3:$E$1315, $A29)</f>
        <v>51</v>
      </c>
      <c r="GB29">
        <f>SUMIFS(DataRegularSeason20242025!$AA$3:$AA$1315,DataRegularSeason20242025!$B$3:$B$1315, "&lt;=" &amp; GB$1, DataRegularSeason20242025!$D$3:$D$1315, $A29)+SUMIFS(DataRegularSeason20242025!$AB$3:$AB$1315,DataRegularSeason20242025!$B$3:$B$1315, "&lt;=" &amp; GB$1, DataRegularSeason20242025!$E$3:$E$1315, $A29)</f>
        <v>51</v>
      </c>
      <c r="GC29">
        <f>SUMIFS(DataRegularSeason20242025!$AA$3:$AA$1315,DataRegularSeason20242025!$B$3:$B$1315, "&lt;=" &amp; GC$1, DataRegularSeason20242025!$D$3:$D$1315, $A29)+SUMIFS(DataRegularSeason20242025!$AB$3:$AB$1315,DataRegularSeason20242025!$B$3:$B$1315, "&lt;=" &amp; GC$1, DataRegularSeason20242025!$E$3:$E$1315, $A29)</f>
        <v>51</v>
      </c>
      <c r="GD29">
        <f>SUMIFS(DataRegularSeason20242025!$AA$3:$AA$1315,DataRegularSeason20242025!$B$3:$B$1315, "&lt;=" &amp; GD$1, DataRegularSeason20242025!$D$3:$D$1315, $A29)+SUMIFS(DataRegularSeason20242025!$AB$3:$AB$1315,DataRegularSeason20242025!$B$3:$B$1315, "&lt;=" &amp; GD$1, DataRegularSeason20242025!$E$3:$E$1315, $A29)</f>
        <v>51</v>
      </c>
      <c r="GE29">
        <f>SUMIFS(DataRegularSeason20242025!$AA$3:$AA$1315,DataRegularSeason20242025!$B$3:$B$1315, "&lt;=" &amp; GE$1, DataRegularSeason20242025!$D$3:$D$1315, $A29)+SUMIFS(DataRegularSeason20242025!$AB$3:$AB$1315,DataRegularSeason20242025!$B$3:$B$1315, "&lt;=" &amp; GE$1, DataRegularSeason20242025!$E$3:$E$1315, $A29)</f>
        <v>51</v>
      </c>
      <c r="GF29">
        <f>SUMIFS(DataRegularSeason20242025!$AA$3:$AA$1315,DataRegularSeason20242025!$B$3:$B$1315, "&lt;=" &amp; GF$1, DataRegularSeason20242025!$D$3:$D$1315, $A29)+SUMIFS(DataRegularSeason20242025!$AB$3:$AB$1315,DataRegularSeason20242025!$B$3:$B$1315, "&lt;=" &amp; GF$1, DataRegularSeason20242025!$E$3:$E$1315, $A29)</f>
        <v>51</v>
      </c>
      <c r="GG29">
        <f>SUMIFS(DataRegularSeason20242025!$AA$3:$AA$1315,DataRegularSeason20242025!$B$3:$B$1315, "&lt;=" &amp; GG$1, DataRegularSeason20242025!$D$3:$D$1315, $A29)+SUMIFS(DataRegularSeason20242025!$AB$3:$AB$1315,DataRegularSeason20242025!$B$3:$B$1315, "&lt;=" &amp; GG$1, DataRegularSeason20242025!$E$3:$E$1315, $A29)</f>
        <v>51</v>
      </c>
      <c r="GH29">
        <f>SUMIFS(DataRegularSeason20242025!$AA$3:$AA$1315,DataRegularSeason20242025!$B$3:$B$1315, "&lt;=" &amp; GH$1, DataRegularSeason20242025!$D$3:$D$1315, $A29)+SUMIFS(DataRegularSeason20242025!$AB$3:$AB$1315,DataRegularSeason20242025!$B$3:$B$1315, "&lt;=" &amp; GH$1, DataRegularSeason20242025!$E$3:$E$1315, $A29)</f>
        <v>51</v>
      </c>
      <c r="GI29">
        <f>SUMIFS(DataRegularSeason20242025!$AA$3:$AA$1315,DataRegularSeason20242025!$B$3:$B$1315, "&lt;=" &amp; GI$1, DataRegularSeason20242025!$D$3:$D$1315, $A29)+SUMIFS(DataRegularSeason20242025!$AB$3:$AB$1315,DataRegularSeason20242025!$B$3:$B$1315, "&lt;=" &amp; GI$1, DataRegularSeason20242025!$E$3:$E$1315, $A29)</f>
        <v>51</v>
      </c>
      <c r="GJ29">
        <f>SUMIFS(DataRegularSeason20242025!$AA$3:$AA$1315,DataRegularSeason20242025!$B$3:$B$1315, "&lt;=" &amp; GJ$1, DataRegularSeason20242025!$D$3:$D$1315, $A29)+SUMIFS(DataRegularSeason20242025!$AB$3:$AB$1315,DataRegularSeason20242025!$B$3:$B$1315, "&lt;=" &amp; GJ$1, DataRegularSeason20242025!$E$3:$E$1315, $A29)</f>
        <v>51</v>
      </c>
      <c r="GK29">
        <f>SUMIFS(DataRegularSeason20242025!$AA$3:$AA$1315,DataRegularSeason20242025!$B$3:$B$1315, "&lt;=" &amp; GK$1, DataRegularSeason20242025!$D$3:$D$1315, $A29)+SUMIFS(DataRegularSeason20242025!$AB$3:$AB$1315,DataRegularSeason20242025!$B$3:$B$1315, "&lt;=" &amp; GK$1, DataRegularSeason20242025!$E$3:$E$1315, $A29)</f>
        <v>51</v>
      </c>
      <c r="GL29">
        <f>SUMIFS(DataRegularSeason20242025!$AA$3:$AA$1315,DataRegularSeason20242025!$B$3:$B$1315, "&lt;=" &amp; GL$1, DataRegularSeason20242025!$D$3:$D$1315, $A29)+SUMIFS(DataRegularSeason20242025!$AB$3:$AB$1315,DataRegularSeason20242025!$B$3:$B$1315, "&lt;=" &amp; GL$1, DataRegularSeason20242025!$E$3:$E$1315, $A29)</f>
        <v>51</v>
      </c>
      <c r="GM29">
        <f>SUMIFS(DataRegularSeason20242025!$AA$3:$AA$1315,DataRegularSeason20242025!$B$3:$B$1315, "&lt;=" &amp; GM$1, DataRegularSeason20242025!$D$3:$D$1315, $A29)+SUMIFS(DataRegularSeason20242025!$AB$3:$AB$1315,DataRegularSeason20242025!$B$3:$B$1315, "&lt;=" &amp; GM$1, DataRegularSeason20242025!$E$3:$E$1315, $A29)</f>
        <v>51</v>
      </c>
      <c r="GN29">
        <f>SUMIFS(DataRegularSeason20242025!$AA$3:$AA$1315,DataRegularSeason20242025!$B$3:$B$1315, "&lt;=" &amp; GN$1, DataRegularSeason20242025!$D$3:$D$1315, $A29)+SUMIFS(DataRegularSeason20242025!$AB$3:$AB$1315,DataRegularSeason20242025!$B$3:$B$1315, "&lt;=" &amp; GN$1, DataRegularSeason20242025!$E$3:$E$1315, $A29)</f>
        <v>51</v>
      </c>
      <c r="GO29">
        <f>SUMIFS(DataRegularSeason20242025!$AA$3:$AA$1315,DataRegularSeason20242025!$B$3:$B$1315, "&lt;=" &amp; GO$1, DataRegularSeason20242025!$D$3:$D$1315, $A29)+SUMIFS(DataRegularSeason20242025!$AB$3:$AB$1315,DataRegularSeason20242025!$B$3:$B$1315, "&lt;=" &amp; GO$1, DataRegularSeason20242025!$E$3:$E$1315, $A29)</f>
        <v>51</v>
      </c>
      <c r="GP29">
        <f>SUMIFS(DataRegularSeason20242025!$AA$3:$AA$1315,DataRegularSeason20242025!$B$3:$B$1315, "&lt;=" &amp; GP$1, DataRegularSeason20242025!$D$3:$D$1315, $A29)+SUMIFS(DataRegularSeason20242025!$AB$3:$AB$1315,DataRegularSeason20242025!$B$3:$B$1315, "&lt;=" &amp; GP$1, DataRegularSeason20242025!$E$3:$E$1315, $A29)</f>
        <v>51</v>
      </c>
      <c r="GQ29">
        <f>SUMIFS(DataRegularSeason20242025!$AA$3:$AA$1315,DataRegularSeason20242025!$B$3:$B$1315, "&lt;=" &amp; GQ$1, DataRegularSeason20242025!$D$3:$D$1315, $A29)+SUMIFS(DataRegularSeason20242025!$AB$3:$AB$1315,DataRegularSeason20242025!$B$3:$B$1315, "&lt;=" &amp; GQ$1, DataRegularSeason20242025!$E$3:$E$1315, $A29)</f>
        <v>51</v>
      </c>
      <c r="GR29">
        <f>SUMIFS(DataRegularSeason20242025!$AA$3:$AA$1315,DataRegularSeason20242025!$B$3:$B$1315, "&lt;=" &amp; GR$1, DataRegularSeason20242025!$D$3:$D$1315, $A29)+SUMIFS(DataRegularSeason20242025!$AB$3:$AB$1315,DataRegularSeason20242025!$B$3:$B$1315, "&lt;=" &amp; GR$1, DataRegularSeason20242025!$E$3:$E$1315, $A29)</f>
        <v>51</v>
      </c>
      <c r="GS29">
        <f>SUMIFS(DataRegularSeason20242025!$AA$3:$AA$1315,DataRegularSeason20242025!$B$3:$B$1315, "&lt;=" &amp; GS$1, DataRegularSeason20242025!$D$3:$D$1315, $A29)+SUMIFS(DataRegularSeason20242025!$AB$3:$AB$1315,DataRegularSeason20242025!$B$3:$B$1315, "&lt;=" &amp; GS$1, DataRegularSeason20242025!$E$3:$E$1315, $A29)</f>
        <v>51</v>
      </c>
      <c r="GT29">
        <f>SUMIFS(DataRegularSeason20242025!$AA$3:$AA$1315,DataRegularSeason20242025!$B$3:$B$1315, "&lt;=" &amp; GT$1, DataRegularSeason20242025!$D$3:$D$1315, $A29)+SUMIFS(DataRegularSeason20242025!$AB$3:$AB$1315,DataRegularSeason20242025!$B$3:$B$1315, "&lt;=" &amp; GT$1, DataRegularSeason20242025!$E$3:$E$1315, $A29)</f>
        <v>51</v>
      </c>
      <c r="GU29">
        <f>SUMIFS(DataRegularSeason20242025!$AA$3:$AA$1315,DataRegularSeason20242025!$B$3:$B$1315, "&lt;=" &amp; GU$1, DataRegularSeason20242025!$D$3:$D$1315, $A29)+SUMIFS(DataRegularSeason20242025!$AB$3:$AB$1315,DataRegularSeason20242025!$B$3:$B$1315, "&lt;=" &amp; GU$1, DataRegularSeason20242025!$E$3:$E$1315, $A29)</f>
        <v>51</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25</v>
      </c>
      <c r="BG30">
        <f>SUMIFS(DataRegularSeason20242025!$AA$3:$AA$1315,DataRegularSeason20242025!$B$3:$B$1315, "&lt;=" &amp; BG$1, DataRegularSeason20242025!$D$3:$D$1315, $A30)+SUMIFS(DataRegularSeason20242025!$AB$3:$AB$1315,DataRegularSeason20242025!$B$3:$B$1315, "&lt;=" &amp; BG$1, DataRegularSeason20242025!$E$3:$E$1315, $A30)</f>
        <v>25</v>
      </c>
      <c r="BH30">
        <f>SUMIFS(DataRegularSeason20242025!$AA$3:$AA$1315,DataRegularSeason20242025!$B$3:$B$1315, "&lt;=" &amp; BH$1, DataRegularSeason20242025!$D$3:$D$1315, $A30)+SUMIFS(DataRegularSeason20242025!$AB$3:$AB$1315,DataRegularSeason20242025!$B$3:$B$1315, "&lt;=" &amp; BH$1, DataRegularSeason20242025!$E$3:$E$1315, $A30)</f>
        <v>25</v>
      </c>
      <c r="BI30">
        <f>SUMIFS(DataRegularSeason20242025!$AA$3:$AA$1315,DataRegularSeason20242025!$B$3:$B$1315, "&lt;=" &amp; BI$1, DataRegularSeason20242025!$D$3:$D$1315, $A30)+SUMIFS(DataRegularSeason20242025!$AB$3:$AB$1315,DataRegularSeason20242025!$B$3:$B$1315, "&lt;=" &amp; BI$1, DataRegularSeason20242025!$E$3:$E$1315, $A30)</f>
        <v>27</v>
      </c>
      <c r="BJ30">
        <f>SUMIFS(DataRegularSeason20242025!$AA$3:$AA$1315,DataRegularSeason20242025!$B$3:$B$1315, "&lt;=" &amp; BJ$1, DataRegularSeason20242025!$D$3:$D$1315, $A30)+SUMIFS(DataRegularSeason20242025!$AB$3:$AB$1315,DataRegularSeason20242025!$B$3:$B$1315, "&lt;=" &amp; BJ$1, DataRegularSeason20242025!$E$3:$E$1315, $A30)</f>
        <v>27</v>
      </c>
      <c r="BK30">
        <f>SUMIFS(DataRegularSeason20242025!$AA$3:$AA$1315,DataRegularSeason20242025!$B$3:$B$1315, "&lt;=" &amp; BK$1, DataRegularSeason20242025!$D$3:$D$1315, $A30)+SUMIFS(DataRegularSeason20242025!$AB$3:$AB$1315,DataRegularSeason20242025!$B$3:$B$1315, "&lt;=" &amp; BK$1, DataRegularSeason20242025!$E$3:$E$1315, $A30)</f>
        <v>29</v>
      </c>
      <c r="BL30">
        <f>SUMIFS(DataRegularSeason20242025!$AA$3:$AA$1315,DataRegularSeason20242025!$B$3:$B$1315, "&lt;=" &amp; BL$1, DataRegularSeason20242025!$D$3:$D$1315, $A30)+SUMIFS(DataRegularSeason20242025!$AB$3:$AB$1315,DataRegularSeason20242025!$B$3:$B$1315, "&lt;=" &amp; BL$1, DataRegularSeason20242025!$E$3:$E$1315, $A30)</f>
        <v>29</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30</v>
      </c>
      <c r="BP30">
        <f>SUMIFS(DataRegularSeason20242025!$AA$3:$AA$1315,DataRegularSeason20242025!$B$3:$B$1315, "&lt;=" &amp; BP$1, DataRegularSeason20242025!$D$3:$D$1315, $A30)+SUMIFS(DataRegularSeason20242025!$AB$3:$AB$1315,DataRegularSeason20242025!$B$3:$B$1315, "&lt;=" &amp; BP$1, DataRegularSeason20242025!$E$3:$E$1315, $A30)</f>
        <v>32</v>
      </c>
      <c r="BQ30">
        <f>SUMIFS(DataRegularSeason20242025!$AA$3:$AA$1315,DataRegularSeason20242025!$B$3:$B$1315, "&lt;=" &amp; BQ$1, DataRegularSeason20242025!$D$3:$D$1315, $A30)+SUMIFS(DataRegularSeason20242025!$AB$3:$AB$1315,DataRegularSeason20242025!$B$3:$B$1315, "&lt;=" &amp; BQ$1, DataRegularSeason20242025!$E$3:$E$1315, $A30)</f>
        <v>32</v>
      </c>
      <c r="BR30">
        <f>SUMIFS(DataRegularSeason20242025!$AA$3:$AA$1315,DataRegularSeason20242025!$B$3:$B$1315, "&lt;=" &amp; BR$1, DataRegularSeason20242025!$D$3:$D$1315, $A30)+SUMIFS(DataRegularSeason20242025!$AB$3:$AB$1315,DataRegularSeason20242025!$B$3:$B$1315, "&lt;=" &amp; BR$1, DataRegularSeason20242025!$E$3:$E$1315, $A30)</f>
        <v>32</v>
      </c>
      <c r="BS30">
        <f>SUMIFS(DataRegularSeason20242025!$AA$3:$AA$1315,DataRegularSeason20242025!$B$3:$B$1315, "&lt;=" &amp; BS$1, DataRegularSeason20242025!$D$3:$D$1315, $A30)+SUMIFS(DataRegularSeason20242025!$AB$3:$AB$1315,DataRegularSeason20242025!$B$3:$B$1315, "&lt;=" &amp; BS$1, DataRegularSeason20242025!$E$3:$E$1315, $A30)</f>
        <v>32</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35</v>
      </c>
      <c r="BW30">
        <f>SUMIFS(DataRegularSeason20242025!$AA$3:$AA$1315,DataRegularSeason20242025!$B$3:$B$1315, "&lt;=" &amp; BW$1, DataRegularSeason20242025!$D$3:$D$1315, $A30)+SUMIFS(DataRegularSeason20242025!$AB$3:$AB$1315,DataRegularSeason20242025!$B$3:$B$1315, "&lt;=" &amp; BW$1, DataRegularSeason20242025!$E$3:$E$1315, $A30)</f>
        <v>35</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37</v>
      </c>
      <c r="CA30">
        <f>SUMIFS(DataRegularSeason20242025!$AA$3:$AA$1315,DataRegularSeason20242025!$B$3:$B$1315, "&lt;=" &amp; CA$1, DataRegularSeason20242025!$D$3:$D$1315, $A30)+SUMIFS(DataRegularSeason20242025!$AB$3:$AB$1315,DataRegularSeason20242025!$B$3:$B$1315, "&lt;=" &amp; CA$1, DataRegularSeason20242025!$E$3:$E$1315, $A30)</f>
        <v>37</v>
      </c>
      <c r="CB30">
        <f>SUMIFS(DataRegularSeason20242025!$AA$3:$AA$1315,DataRegularSeason20242025!$B$3:$B$1315, "&lt;=" &amp; CB$1, DataRegularSeason20242025!$D$3:$D$1315, $A30)+SUMIFS(DataRegularSeason20242025!$AB$3:$AB$1315,DataRegularSeason20242025!$B$3:$B$1315, "&lt;=" &amp; CB$1, DataRegularSeason20242025!$E$3:$E$1315, $A30)</f>
        <v>38</v>
      </c>
      <c r="CC30">
        <f>SUMIFS(DataRegularSeason20242025!$AA$3:$AA$1315,DataRegularSeason20242025!$B$3:$B$1315, "&lt;=" &amp; CC$1, DataRegularSeason20242025!$D$3:$D$1315, $A30)+SUMIFS(DataRegularSeason20242025!$AB$3:$AB$1315,DataRegularSeason20242025!$B$3:$B$1315, "&lt;=" &amp; CC$1, DataRegularSeason20242025!$E$3:$E$1315, $A30)</f>
        <v>38</v>
      </c>
      <c r="CD30">
        <f>SUMIFS(DataRegularSeason20242025!$AA$3:$AA$1315,DataRegularSeason20242025!$B$3:$B$1315, "&lt;=" &amp; CD$1, DataRegularSeason20242025!$D$3:$D$1315, $A30)+SUMIFS(DataRegularSeason20242025!$AB$3:$AB$1315,DataRegularSeason20242025!$B$3:$B$1315, "&lt;=" &amp; CD$1, DataRegularSeason20242025!$E$3:$E$1315, $A30)</f>
        <v>38</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41</v>
      </c>
      <c r="CH30">
        <f>SUMIFS(DataRegularSeason20242025!$AA$3:$AA$1315,DataRegularSeason20242025!$B$3:$B$1315, "&lt;=" &amp; CH$1, DataRegularSeason20242025!$D$3:$D$1315, $A30)+SUMIFS(DataRegularSeason20242025!$AB$3:$AB$1315,DataRegularSeason20242025!$B$3:$B$1315, "&lt;=" &amp; CH$1, DataRegularSeason20242025!$E$3:$E$1315, $A30)</f>
        <v>41</v>
      </c>
      <c r="CI30">
        <f>SUMIFS(DataRegularSeason20242025!$AA$3:$AA$1315,DataRegularSeason20242025!$B$3:$B$1315, "&lt;=" &amp; CI$1, DataRegularSeason20242025!$D$3:$D$1315, $A30)+SUMIFS(DataRegularSeason20242025!$AB$3:$AB$1315,DataRegularSeason20242025!$B$3:$B$1315, "&lt;=" &amp; CI$1, DataRegularSeason20242025!$E$3:$E$1315, $A30)</f>
        <v>41</v>
      </c>
      <c r="CJ30">
        <f>SUMIFS(DataRegularSeason20242025!$AA$3:$AA$1315,DataRegularSeason20242025!$B$3:$B$1315, "&lt;=" &amp; CJ$1, DataRegularSeason20242025!$D$3:$D$1315, $A30)+SUMIFS(DataRegularSeason20242025!$AB$3:$AB$1315,DataRegularSeason20242025!$B$3:$B$1315, "&lt;=" &amp; CJ$1, DataRegularSeason20242025!$E$3:$E$1315, $A30)</f>
        <v>41</v>
      </c>
      <c r="CK30">
        <f>SUMIFS(DataRegularSeason20242025!$AA$3:$AA$1315,DataRegularSeason20242025!$B$3:$B$1315, "&lt;=" &amp; CK$1, DataRegularSeason20242025!$D$3:$D$1315, $A30)+SUMIFS(DataRegularSeason20242025!$AB$3:$AB$1315,DataRegularSeason20242025!$B$3:$B$1315, "&lt;=" &amp; CK$1, DataRegularSeason20242025!$E$3:$E$1315, $A30)</f>
        <v>41</v>
      </c>
      <c r="CL30">
        <f>SUMIFS(DataRegularSeason20242025!$AA$3:$AA$1315,DataRegularSeason20242025!$B$3:$B$1315, "&lt;=" &amp; CL$1, DataRegularSeason20242025!$D$3:$D$1315, $A30)+SUMIFS(DataRegularSeason20242025!$AB$3:$AB$1315,DataRegularSeason20242025!$B$3:$B$1315, "&lt;=" &amp; CL$1, DataRegularSeason20242025!$E$3:$E$1315, $A30)</f>
        <v>42</v>
      </c>
      <c r="CM30">
        <f>SUMIFS(DataRegularSeason20242025!$AA$3:$AA$1315,DataRegularSeason20242025!$B$3:$B$1315, "&lt;=" &amp; CM$1, DataRegularSeason20242025!$D$3:$D$1315, $A30)+SUMIFS(DataRegularSeason20242025!$AB$3:$AB$1315,DataRegularSeason20242025!$B$3:$B$1315, "&lt;=" &amp; CM$1, DataRegularSeason20242025!$E$3:$E$1315, $A30)</f>
        <v>42</v>
      </c>
      <c r="CN30">
        <f>SUMIFS(DataRegularSeason20242025!$AA$3:$AA$1315,DataRegularSeason20242025!$B$3:$B$1315, "&lt;=" &amp; CN$1, DataRegularSeason20242025!$D$3:$D$1315, $A30)+SUMIFS(DataRegularSeason20242025!$AB$3:$AB$1315,DataRegularSeason20242025!$B$3:$B$1315, "&lt;=" &amp; CN$1, DataRegularSeason20242025!$E$3:$E$1315, $A30)</f>
        <v>42</v>
      </c>
      <c r="CO30">
        <f>SUMIFS(DataRegularSeason20242025!$AA$3:$AA$1315,DataRegularSeason20242025!$B$3:$B$1315, "&lt;=" &amp; CO$1, DataRegularSeason20242025!$D$3:$D$1315, $A30)+SUMIFS(DataRegularSeason20242025!$AB$3:$AB$1315,DataRegularSeason20242025!$B$3:$B$1315, "&lt;=" &amp; CO$1, DataRegularSeason20242025!$E$3:$E$1315, $A30)</f>
        <v>42</v>
      </c>
      <c r="CP30">
        <f>SUMIFS(DataRegularSeason20242025!$AA$3:$AA$1315,DataRegularSeason20242025!$B$3:$B$1315, "&lt;=" &amp; CP$1, DataRegularSeason20242025!$D$3:$D$1315, $A30)+SUMIFS(DataRegularSeason20242025!$AB$3:$AB$1315,DataRegularSeason20242025!$B$3:$B$1315, "&lt;=" &amp; CP$1, DataRegularSeason20242025!$E$3:$E$1315, $A30)</f>
        <v>42</v>
      </c>
      <c r="CQ30">
        <f>SUMIFS(DataRegularSeason20242025!$AA$3:$AA$1315,DataRegularSeason20242025!$B$3:$B$1315, "&lt;=" &amp; CQ$1, DataRegularSeason20242025!$D$3:$D$1315, $A30)+SUMIFS(DataRegularSeason20242025!$AB$3:$AB$1315,DataRegularSeason20242025!$B$3:$B$1315, "&lt;=" &amp; CQ$1, DataRegularSeason20242025!$E$3:$E$1315, $A30)</f>
        <v>44</v>
      </c>
      <c r="CR30">
        <f>SUMIFS(DataRegularSeason20242025!$AA$3:$AA$1315,DataRegularSeason20242025!$B$3:$B$1315, "&lt;=" &amp; CR$1, DataRegularSeason20242025!$D$3:$D$1315, $A30)+SUMIFS(DataRegularSeason20242025!$AB$3:$AB$1315,DataRegularSeason20242025!$B$3:$B$1315, "&lt;=" &amp; CR$1, DataRegularSeason20242025!$E$3:$E$1315, $A30)</f>
        <v>44</v>
      </c>
      <c r="CS30">
        <f>SUMIFS(DataRegularSeason20242025!$AA$3:$AA$1315,DataRegularSeason20242025!$B$3:$B$1315, "&lt;=" &amp; CS$1, DataRegularSeason20242025!$D$3:$D$1315, $A30)+SUMIFS(DataRegularSeason20242025!$AB$3:$AB$1315,DataRegularSeason20242025!$B$3:$B$1315, "&lt;=" &amp; CS$1, DataRegularSeason20242025!$E$3:$E$1315, $A30)</f>
        <v>44</v>
      </c>
      <c r="CT30">
        <f>SUMIFS(DataRegularSeason20242025!$AA$3:$AA$1315,DataRegularSeason20242025!$B$3:$B$1315, "&lt;=" &amp; CT$1, DataRegularSeason20242025!$D$3:$D$1315, $A30)+SUMIFS(DataRegularSeason20242025!$AB$3:$AB$1315,DataRegularSeason20242025!$B$3:$B$1315, "&lt;=" &amp; CT$1, DataRegularSeason20242025!$E$3:$E$1315, $A30)</f>
        <v>44</v>
      </c>
      <c r="CU30">
        <f>SUMIFS(DataRegularSeason20242025!$AA$3:$AA$1315,DataRegularSeason20242025!$B$3:$B$1315, "&lt;=" &amp; CU$1, DataRegularSeason20242025!$D$3:$D$1315, $A30)+SUMIFS(DataRegularSeason20242025!$AB$3:$AB$1315,DataRegularSeason20242025!$B$3:$B$1315, "&lt;=" &amp; CU$1, DataRegularSeason20242025!$E$3:$E$1315, $A30)</f>
        <v>45</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46</v>
      </c>
      <c r="CX30">
        <f>SUMIFS(DataRegularSeason20242025!$AA$3:$AA$1315,DataRegularSeason20242025!$B$3:$B$1315, "&lt;=" &amp; CX$1, DataRegularSeason20242025!$D$3:$D$1315, $A30)+SUMIFS(DataRegularSeason20242025!$AB$3:$AB$1315,DataRegularSeason20242025!$B$3:$B$1315, "&lt;=" &amp; CX$1, DataRegularSeason20242025!$E$3:$E$1315, $A30)</f>
        <v>46</v>
      </c>
      <c r="CY30">
        <f>SUMIFS(DataRegularSeason20242025!$AA$3:$AA$1315,DataRegularSeason20242025!$B$3:$B$1315, "&lt;=" &amp; CY$1, DataRegularSeason20242025!$D$3:$D$1315, $A30)+SUMIFS(DataRegularSeason20242025!$AB$3:$AB$1315,DataRegularSeason20242025!$B$3:$B$1315, "&lt;=" &amp; CY$1, DataRegularSeason20242025!$E$3:$E$1315, $A30)</f>
        <v>46</v>
      </c>
      <c r="CZ30">
        <f>SUMIFS(DataRegularSeason20242025!$AA$3:$AA$1315,DataRegularSeason20242025!$B$3:$B$1315, "&lt;=" &amp; CZ$1, DataRegularSeason20242025!$D$3:$D$1315, $A30)+SUMIFS(DataRegularSeason20242025!$AB$3:$AB$1315,DataRegularSeason20242025!$B$3:$B$1315, "&lt;=" &amp; CZ$1, DataRegularSeason20242025!$E$3:$E$1315, $A30)</f>
        <v>48</v>
      </c>
      <c r="DA30">
        <f>SUMIFS(DataRegularSeason20242025!$AA$3:$AA$1315,DataRegularSeason20242025!$B$3:$B$1315, "&lt;=" &amp; DA$1, DataRegularSeason20242025!$D$3:$D$1315, $A30)+SUMIFS(DataRegularSeason20242025!$AB$3:$AB$1315,DataRegularSeason20242025!$B$3:$B$1315, "&lt;=" &amp; DA$1, DataRegularSeason20242025!$E$3:$E$1315, $A30)</f>
        <v>48</v>
      </c>
      <c r="DB30">
        <f>SUMIFS(DataRegularSeason20242025!$AA$3:$AA$1315,DataRegularSeason20242025!$B$3:$B$1315, "&lt;=" &amp; DB$1, DataRegularSeason20242025!$D$3:$D$1315, $A30)+SUMIFS(DataRegularSeason20242025!$AB$3:$AB$1315,DataRegularSeason20242025!$B$3:$B$1315, "&lt;=" &amp; DB$1, DataRegularSeason20242025!$E$3:$E$1315, $A30)</f>
        <v>48</v>
      </c>
      <c r="DC30">
        <f>SUMIFS(DataRegularSeason20242025!$AA$3:$AA$1315,DataRegularSeason20242025!$B$3:$B$1315, "&lt;=" &amp; DC$1, DataRegularSeason20242025!$D$3:$D$1315, $A30)+SUMIFS(DataRegularSeason20242025!$AB$3:$AB$1315,DataRegularSeason20242025!$B$3:$B$1315, "&lt;=" &amp; DC$1, DataRegularSeason20242025!$E$3:$E$1315, $A30)</f>
        <v>48</v>
      </c>
      <c r="DD30">
        <f>SUMIFS(DataRegularSeason20242025!$AA$3:$AA$1315,DataRegularSeason20242025!$B$3:$B$1315, "&lt;=" &amp; DD$1, DataRegularSeason20242025!$D$3:$D$1315, $A30)+SUMIFS(DataRegularSeason20242025!$AB$3:$AB$1315,DataRegularSeason20242025!$B$3:$B$1315, "&lt;=" &amp; DD$1, DataRegularSeason20242025!$E$3:$E$1315, $A30)</f>
        <v>48</v>
      </c>
      <c r="DE30">
        <f>SUMIFS(DataRegularSeason20242025!$AA$3:$AA$1315,DataRegularSeason20242025!$B$3:$B$1315, "&lt;=" &amp; DE$1, DataRegularSeason20242025!$D$3:$D$1315, $A30)+SUMIFS(DataRegularSeason20242025!$AB$3:$AB$1315,DataRegularSeason20242025!$B$3:$B$1315, "&lt;=" &amp; DE$1, DataRegularSeason20242025!$E$3:$E$1315, $A30)</f>
        <v>48</v>
      </c>
      <c r="DF30">
        <f>SUMIFS(DataRegularSeason20242025!$AA$3:$AA$1315,DataRegularSeason20242025!$B$3:$B$1315, "&lt;=" &amp; DF$1, DataRegularSeason20242025!$D$3:$D$1315, $A30)+SUMIFS(DataRegularSeason20242025!$AB$3:$AB$1315,DataRegularSeason20242025!$B$3:$B$1315, "&lt;=" &amp; DF$1, DataRegularSeason20242025!$E$3:$E$1315, $A30)</f>
        <v>48</v>
      </c>
      <c r="DG30">
        <f>SUMIFS(DataRegularSeason20242025!$AA$3:$AA$1315,DataRegularSeason20242025!$B$3:$B$1315, "&lt;=" &amp; DG$1, DataRegularSeason20242025!$D$3:$D$1315, $A30)+SUMIFS(DataRegularSeason20242025!$AB$3:$AB$1315,DataRegularSeason20242025!$B$3:$B$1315, "&lt;=" &amp; DG$1, DataRegularSeason20242025!$E$3:$E$1315, $A30)</f>
        <v>50</v>
      </c>
      <c r="DH30">
        <f>SUMIFS(DataRegularSeason20242025!$AA$3:$AA$1315,DataRegularSeason20242025!$B$3:$B$1315, "&lt;=" &amp; DH$1, DataRegularSeason20242025!$D$3:$D$1315, $A30)+SUMIFS(DataRegularSeason20242025!$AB$3:$AB$1315,DataRegularSeason20242025!$B$3:$B$1315, "&lt;=" &amp; DH$1, DataRegularSeason20242025!$E$3:$E$1315, $A30)</f>
        <v>50</v>
      </c>
      <c r="DI30">
        <f>SUMIFS(DataRegularSeason20242025!$AA$3:$AA$1315,DataRegularSeason20242025!$B$3:$B$1315, "&lt;=" &amp; DI$1, DataRegularSeason20242025!$D$3:$D$1315, $A30)+SUMIFS(DataRegularSeason20242025!$AB$3:$AB$1315,DataRegularSeason20242025!$B$3:$B$1315, "&lt;=" &amp; DI$1, DataRegularSeason20242025!$E$3:$E$1315, $A30)</f>
        <v>50</v>
      </c>
      <c r="DJ30">
        <f>SUMIFS(DataRegularSeason20242025!$AA$3:$AA$1315,DataRegularSeason20242025!$B$3:$B$1315, "&lt;=" &amp; DJ$1, DataRegularSeason20242025!$D$3:$D$1315, $A30)+SUMIFS(DataRegularSeason20242025!$AB$3:$AB$1315,DataRegularSeason20242025!$B$3:$B$1315, "&lt;=" &amp; DJ$1, DataRegularSeason20242025!$E$3:$E$1315, $A30)</f>
        <v>50</v>
      </c>
      <c r="DK30">
        <f>SUMIFS(DataRegularSeason20242025!$AA$3:$AA$1315,DataRegularSeason20242025!$B$3:$B$1315, "&lt;=" &amp; DK$1, DataRegularSeason20242025!$D$3:$D$1315, $A30)+SUMIFS(DataRegularSeason20242025!$AB$3:$AB$1315,DataRegularSeason20242025!$B$3:$B$1315, "&lt;=" &amp; DK$1, DataRegularSeason20242025!$E$3:$E$1315, $A30)</f>
        <v>50</v>
      </c>
      <c r="DL30">
        <f>SUMIFS(DataRegularSeason20242025!$AA$3:$AA$1315,DataRegularSeason20242025!$B$3:$B$1315, "&lt;=" &amp; DL$1, DataRegularSeason20242025!$D$3:$D$1315, $A30)+SUMIFS(DataRegularSeason20242025!$AB$3:$AB$1315,DataRegularSeason20242025!$B$3:$B$1315, "&lt;=" &amp; DL$1, DataRegularSeason20242025!$E$3:$E$1315, $A30)</f>
        <v>50</v>
      </c>
      <c r="DM30">
        <f>SUMIFS(DataRegularSeason20242025!$AA$3:$AA$1315,DataRegularSeason20242025!$B$3:$B$1315, "&lt;=" &amp; DM$1, DataRegularSeason20242025!$D$3:$D$1315, $A30)+SUMIFS(DataRegularSeason20242025!$AB$3:$AB$1315,DataRegularSeason20242025!$B$3:$B$1315, "&lt;=" &amp; DM$1, DataRegularSeason20242025!$E$3:$E$1315, $A30)</f>
        <v>50</v>
      </c>
      <c r="DN30">
        <f>SUMIFS(DataRegularSeason20242025!$AA$3:$AA$1315,DataRegularSeason20242025!$B$3:$B$1315, "&lt;=" &amp; DN$1, DataRegularSeason20242025!$D$3:$D$1315, $A30)+SUMIFS(DataRegularSeason20242025!$AB$3:$AB$1315,DataRegularSeason20242025!$B$3:$B$1315, "&lt;=" &amp; DN$1, DataRegularSeason20242025!$E$3:$E$1315, $A30)</f>
        <v>50</v>
      </c>
      <c r="DO30">
        <f>SUMIFS(DataRegularSeason20242025!$AA$3:$AA$1315,DataRegularSeason20242025!$B$3:$B$1315, "&lt;=" &amp; DO$1, DataRegularSeason20242025!$D$3:$D$1315, $A30)+SUMIFS(DataRegularSeason20242025!$AB$3:$AB$1315,DataRegularSeason20242025!$B$3:$B$1315, "&lt;=" &amp; DO$1, DataRegularSeason20242025!$E$3:$E$1315, $A30)</f>
        <v>50</v>
      </c>
      <c r="DP30">
        <f>SUMIFS(DataRegularSeason20242025!$AA$3:$AA$1315,DataRegularSeason20242025!$B$3:$B$1315, "&lt;=" &amp; DP$1, DataRegularSeason20242025!$D$3:$D$1315, $A30)+SUMIFS(DataRegularSeason20242025!$AB$3:$AB$1315,DataRegularSeason20242025!$B$3:$B$1315, "&lt;=" &amp; DP$1, DataRegularSeason20242025!$E$3:$E$1315, $A30)</f>
        <v>50</v>
      </c>
      <c r="DQ30">
        <f>SUMIFS(DataRegularSeason20242025!$AA$3:$AA$1315,DataRegularSeason20242025!$B$3:$B$1315, "&lt;=" &amp; DQ$1, DataRegularSeason20242025!$D$3:$D$1315, $A30)+SUMIFS(DataRegularSeason20242025!$AB$3:$AB$1315,DataRegularSeason20242025!$B$3:$B$1315, "&lt;=" &amp; DQ$1, DataRegularSeason20242025!$E$3:$E$1315, $A30)</f>
        <v>50</v>
      </c>
      <c r="DR30">
        <f>SUMIFS(DataRegularSeason20242025!$AA$3:$AA$1315,DataRegularSeason20242025!$B$3:$B$1315, "&lt;=" &amp; DR$1, DataRegularSeason20242025!$D$3:$D$1315, $A30)+SUMIFS(DataRegularSeason20242025!$AB$3:$AB$1315,DataRegularSeason20242025!$B$3:$B$1315, "&lt;=" &amp; DR$1, DataRegularSeason20242025!$E$3:$E$1315, $A30)</f>
        <v>50</v>
      </c>
      <c r="DS30">
        <f>SUMIFS(DataRegularSeason20242025!$AA$3:$AA$1315,DataRegularSeason20242025!$B$3:$B$1315, "&lt;=" &amp; DS$1, DataRegularSeason20242025!$D$3:$D$1315, $A30)+SUMIFS(DataRegularSeason20242025!$AB$3:$AB$1315,DataRegularSeason20242025!$B$3:$B$1315, "&lt;=" &amp; DS$1, DataRegularSeason20242025!$E$3:$E$1315, $A30)</f>
        <v>50</v>
      </c>
      <c r="DT30">
        <f>SUMIFS(DataRegularSeason20242025!$AA$3:$AA$1315,DataRegularSeason20242025!$B$3:$B$1315, "&lt;=" &amp; DT$1, DataRegularSeason20242025!$D$3:$D$1315, $A30)+SUMIFS(DataRegularSeason20242025!$AB$3:$AB$1315,DataRegularSeason20242025!$B$3:$B$1315, "&lt;=" &amp; DT$1, DataRegularSeason20242025!$E$3:$E$1315, $A30)</f>
        <v>50</v>
      </c>
      <c r="DU30">
        <f>SUMIFS(DataRegularSeason20242025!$AA$3:$AA$1315,DataRegularSeason20242025!$B$3:$B$1315, "&lt;=" &amp; DU$1, DataRegularSeason20242025!$D$3:$D$1315, $A30)+SUMIFS(DataRegularSeason20242025!$AB$3:$AB$1315,DataRegularSeason20242025!$B$3:$B$1315, "&lt;=" &amp; DU$1, DataRegularSeason20242025!$E$3:$E$1315, $A30)</f>
        <v>50</v>
      </c>
      <c r="DV30">
        <f>SUMIFS(DataRegularSeason20242025!$AA$3:$AA$1315,DataRegularSeason20242025!$B$3:$B$1315, "&lt;=" &amp; DV$1, DataRegularSeason20242025!$D$3:$D$1315, $A30)+SUMIFS(DataRegularSeason20242025!$AB$3:$AB$1315,DataRegularSeason20242025!$B$3:$B$1315, "&lt;=" &amp; DV$1, DataRegularSeason20242025!$E$3:$E$1315, $A30)</f>
        <v>50</v>
      </c>
      <c r="DW30">
        <f>SUMIFS(DataRegularSeason20242025!$AA$3:$AA$1315,DataRegularSeason20242025!$B$3:$B$1315, "&lt;=" &amp; DW$1, DataRegularSeason20242025!$D$3:$D$1315, $A30)+SUMIFS(DataRegularSeason20242025!$AB$3:$AB$1315,DataRegularSeason20242025!$B$3:$B$1315, "&lt;=" &amp; DW$1, DataRegularSeason20242025!$E$3:$E$1315, $A30)</f>
        <v>50</v>
      </c>
      <c r="DX30">
        <f>SUMIFS(DataRegularSeason20242025!$AA$3:$AA$1315,DataRegularSeason20242025!$B$3:$B$1315, "&lt;=" &amp; DX$1, DataRegularSeason20242025!$D$3:$D$1315, $A30)+SUMIFS(DataRegularSeason20242025!$AB$3:$AB$1315,DataRegularSeason20242025!$B$3:$B$1315, "&lt;=" &amp; DX$1, DataRegularSeason20242025!$E$3:$E$1315, $A30)</f>
        <v>50</v>
      </c>
      <c r="DY30">
        <f>SUMIFS(DataRegularSeason20242025!$AA$3:$AA$1315,DataRegularSeason20242025!$B$3:$B$1315, "&lt;=" &amp; DY$1, DataRegularSeason20242025!$D$3:$D$1315, $A30)+SUMIFS(DataRegularSeason20242025!$AB$3:$AB$1315,DataRegularSeason20242025!$B$3:$B$1315, "&lt;=" &amp; DY$1, DataRegularSeason20242025!$E$3:$E$1315, $A30)</f>
        <v>50</v>
      </c>
      <c r="DZ30">
        <f>SUMIFS(DataRegularSeason20242025!$AA$3:$AA$1315,DataRegularSeason20242025!$B$3:$B$1315, "&lt;=" &amp; DZ$1, DataRegularSeason20242025!$D$3:$D$1315, $A30)+SUMIFS(DataRegularSeason20242025!$AB$3:$AB$1315,DataRegularSeason20242025!$B$3:$B$1315, "&lt;=" &amp; DZ$1, DataRegularSeason20242025!$E$3:$E$1315, $A30)</f>
        <v>50</v>
      </c>
      <c r="EA30">
        <f>SUMIFS(DataRegularSeason20242025!$AA$3:$AA$1315,DataRegularSeason20242025!$B$3:$B$1315, "&lt;=" &amp; EA$1, DataRegularSeason20242025!$D$3:$D$1315, $A30)+SUMIFS(DataRegularSeason20242025!$AB$3:$AB$1315,DataRegularSeason20242025!$B$3:$B$1315, "&lt;=" &amp; EA$1, DataRegularSeason20242025!$E$3:$E$1315, $A30)</f>
        <v>50</v>
      </c>
      <c r="EB30">
        <f>SUMIFS(DataRegularSeason20242025!$AA$3:$AA$1315,DataRegularSeason20242025!$B$3:$B$1315, "&lt;=" &amp; EB$1, DataRegularSeason20242025!$D$3:$D$1315, $A30)+SUMIFS(DataRegularSeason20242025!$AB$3:$AB$1315,DataRegularSeason20242025!$B$3:$B$1315, "&lt;=" &amp; EB$1, DataRegularSeason20242025!$E$3:$E$1315, $A30)</f>
        <v>50</v>
      </c>
      <c r="EC30">
        <f>SUMIFS(DataRegularSeason20242025!$AA$3:$AA$1315,DataRegularSeason20242025!$B$3:$B$1315, "&lt;=" &amp; EC$1, DataRegularSeason20242025!$D$3:$D$1315, $A30)+SUMIFS(DataRegularSeason20242025!$AB$3:$AB$1315,DataRegularSeason20242025!$B$3:$B$1315, "&lt;=" &amp; EC$1, DataRegularSeason20242025!$E$3:$E$1315, $A30)</f>
        <v>50</v>
      </c>
      <c r="ED30">
        <f>SUMIFS(DataRegularSeason20242025!$AA$3:$AA$1315,DataRegularSeason20242025!$B$3:$B$1315, "&lt;=" &amp; ED$1, DataRegularSeason20242025!$D$3:$D$1315, $A30)+SUMIFS(DataRegularSeason20242025!$AB$3:$AB$1315,DataRegularSeason20242025!$B$3:$B$1315, "&lt;=" &amp; ED$1, DataRegularSeason20242025!$E$3:$E$1315, $A30)</f>
        <v>50</v>
      </c>
      <c r="EE30">
        <f>SUMIFS(DataRegularSeason20242025!$AA$3:$AA$1315,DataRegularSeason20242025!$B$3:$B$1315, "&lt;=" &amp; EE$1, DataRegularSeason20242025!$D$3:$D$1315, $A30)+SUMIFS(DataRegularSeason20242025!$AB$3:$AB$1315,DataRegularSeason20242025!$B$3:$B$1315, "&lt;=" &amp; EE$1, DataRegularSeason20242025!$E$3:$E$1315, $A30)</f>
        <v>50</v>
      </c>
      <c r="EF30">
        <f>SUMIFS(DataRegularSeason20242025!$AA$3:$AA$1315,DataRegularSeason20242025!$B$3:$B$1315, "&lt;=" &amp; EF$1, DataRegularSeason20242025!$D$3:$D$1315, $A30)+SUMIFS(DataRegularSeason20242025!$AB$3:$AB$1315,DataRegularSeason20242025!$B$3:$B$1315, "&lt;=" &amp; EF$1, DataRegularSeason20242025!$E$3:$E$1315, $A30)</f>
        <v>50</v>
      </c>
      <c r="EG30">
        <f>SUMIFS(DataRegularSeason20242025!$AA$3:$AA$1315,DataRegularSeason20242025!$B$3:$B$1315, "&lt;=" &amp; EG$1, DataRegularSeason20242025!$D$3:$D$1315, $A30)+SUMIFS(DataRegularSeason20242025!$AB$3:$AB$1315,DataRegularSeason20242025!$B$3:$B$1315, "&lt;=" &amp; EG$1, DataRegularSeason20242025!$E$3:$E$1315, $A30)</f>
        <v>50</v>
      </c>
      <c r="EH30">
        <f>SUMIFS(DataRegularSeason20242025!$AA$3:$AA$1315,DataRegularSeason20242025!$B$3:$B$1315, "&lt;=" &amp; EH$1, DataRegularSeason20242025!$D$3:$D$1315, $A30)+SUMIFS(DataRegularSeason20242025!$AB$3:$AB$1315,DataRegularSeason20242025!$B$3:$B$1315, "&lt;=" &amp; EH$1, DataRegularSeason20242025!$E$3:$E$1315, $A30)</f>
        <v>50</v>
      </c>
      <c r="EI30">
        <f>SUMIFS(DataRegularSeason20242025!$AA$3:$AA$1315,DataRegularSeason20242025!$B$3:$B$1315, "&lt;=" &amp; EI$1, DataRegularSeason20242025!$D$3:$D$1315, $A30)+SUMIFS(DataRegularSeason20242025!$AB$3:$AB$1315,DataRegularSeason20242025!$B$3:$B$1315, "&lt;=" &amp; EI$1, DataRegularSeason20242025!$E$3:$E$1315, $A30)</f>
        <v>50</v>
      </c>
      <c r="EJ30">
        <f>SUMIFS(DataRegularSeason20242025!$AA$3:$AA$1315,DataRegularSeason20242025!$B$3:$B$1315, "&lt;=" &amp; EJ$1, DataRegularSeason20242025!$D$3:$D$1315, $A30)+SUMIFS(DataRegularSeason20242025!$AB$3:$AB$1315,DataRegularSeason20242025!$B$3:$B$1315, "&lt;=" &amp; EJ$1, DataRegularSeason20242025!$E$3:$E$1315, $A30)</f>
        <v>50</v>
      </c>
      <c r="EK30">
        <f>SUMIFS(DataRegularSeason20242025!$AA$3:$AA$1315,DataRegularSeason20242025!$B$3:$B$1315, "&lt;=" &amp; EK$1, DataRegularSeason20242025!$D$3:$D$1315, $A30)+SUMIFS(DataRegularSeason20242025!$AB$3:$AB$1315,DataRegularSeason20242025!$B$3:$B$1315, "&lt;=" &amp; EK$1, DataRegularSeason20242025!$E$3:$E$1315, $A30)</f>
        <v>50</v>
      </c>
      <c r="EL30">
        <f>SUMIFS(DataRegularSeason20242025!$AA$3:$AA$1315,DataRegularSeason20242025!$B$3:$B$1315, "&lt;=" &amp; EL$1, DataRegularSeason20242025!$D$3:$D$1315, $A30)+SUMIFS(DataRegularSeason20242025!$AB$3:$AB$1315,DataRegularSeason20242025!$B$3:$B$1315, "&lt;=" &amp; EL$1, DataRegularSeason20242025!$E$3:$E$1315, $A30)</f>
        <v>50</v>
      </c>
      <c r="EM30">
        <f>SUMIFS(DataRegularSeason20242025!$AA$3:$AA$1315,DataRegularSeason20242025!$B$3:$B$1315, "&lt;=" &amp; EM$1, DataRegularSeason20242025!$D$3:$D$1315, $A30)+SUMIFS(DataRegularSeason20242025!$AB$3:$AB$1315,DataRegularSeason20242025!$B$3:$B$1315, "&lt;=" &amp; EM$1, DataRegularSeason20242025!$E$3:$E$1315, $A30)</f>
        <v>50</v>
      </c>
      <c r="EN30">
        <f>SUMIFS(DataRegularSeason20242025!$AA$3:$AA$1315,DataRegularSeason20242025!$B$3:$B$1315, "&lt;=" &amp; EN$1, DataRegularSeason20242025!$D$3:$D$1315, $A30)+SUMIFS(DataRegularSeason20242025!$AB$3:$AB$1315,DataRegularSeason20242025!$B$3:$B$1315, "&lt;=" &amp; EN$1, DataRegularSeason20242025!$E$3:$E$1315, $A30)</f>
        <v>50</v>
      </c>
      <c r="EO30">
        <f>SUMIFS(DataRegularSeason20242025!$AA$3:$AA$1315,DataRegularSeason20242025!$B$3:$B$1315, "&lt;=" &amp; EO$1, DataRegularSeason20242025!$D$3:$D$1315, $A30)+SUMIFS(DataRegularSeason20242025!$AB$3:$AB$1315,DataRegularSeason20242025!$B$3:$B$1315, "&lt;=" &amp; EO$1, DataRegularSeason20242025!$E$3:$E$1315, $A30)</f>
        <v>50</v>
      </c>
      <c r="EP30">
        <f>SUMIFS(DataRegularSeason20242025!$AA$3:$AA$1315,DataRegularSeason20242025!$B$3:$B$1315, "&lt;=" &amp; EP$1, DataRegularSeason20242025!$D$3:$D$1315, $A30)+SUMIFS(DataRegularSeason20242025!$AB$3:$AB$1315,DataRegularSeason20242025!$B$3:$B$1315, "&lt;=" &amp; EP$1, DataRegularSeason20242025!$E$3:$E$1315, $A30)</f>
        <v>50</v>
      </c>
      <c r="EQ30">
        <f>SUMIFS(DataRegularSeason20242025!$AA$3:$AA$1315,DataRegularSeason20242025!$B$3:$B$1315, "&lt;=" &amp; EQ$1, DataRegularSeason20242025!$D$3:$D$1315, $A30)+SUMIFS(DataRegularSeason20242025!$AB$3:$AB$1315,DataRegularSeason20242025!$B$3:$B$1315, "&lt;=" &amp; EQ$1, DataRegularSeason20242025!$E$3:$E$1315, $A30)</f>
        <v>50</v>
      </c>
      <c r="ER30">
        <f>SUMIFS(DataRegularSeason20242025!$AA$3:$AA$1315,DataRegularSeason20242025!$B$3:$B$1315, "&lt;=" &amp; ER$1, DataRegularSeason20242025!$D$3:$D$1315, $A30)+SUMIFS(DataRegularSeason20242025!$AB$3:$AB$1315,DataRegularSeason20242025!$B$3:$B$1315, "&lt;=" &amp; ER$1, DataRegularSeason20242025!$E$3:$E$1315, $A30)</f>
        <v>50</v>
      </c>
      <c r="ES30">
        <f>SUMIFS(DataRegularSeason20242025!$AA$3:$AA$1315,DataRegularSeason20242025!$B$3:$B$1315, "&lt;=" &amp; ES$1, DataRegularSeason20242025!$D$3:$D$1315, $A30)+SUMIFS(DataRegularSeason20242025!$AB$3:$AB$1315,DataRegularSeason20242025!$B$3:$B$1315, "&lt;=" &amp; ES$1, DataRegularSeason20242025!$E$3:$E$1315, $A30)</f>
        <v>50</v>
      </c>
      <c r="ET30">
        <f>SUMIFS(DataRegularSeason20242025!$AA$3:$AA$1315,DataRegularSeason20242025!$B$3:$B$1315, "&lt;=" &amp; ET$1, DataRegularSeason20242025!$D$3:$D$1315, $A30)+SUMIFS(DataRegularSeason20242025!$AB$3:$AB$1315,DataRegularSeason20242025!$B$3:$B$1315, "&lt;=" &amp; ET$1, DataRegularSeason20242025!$E$3:$E$1315, $A30)</f>
        <v>50</v>
      </c>
      <c r="EU30">
        <f>SUMIFS(DataRegularSeason20242025!$AA$3:$AA$1315,DataRegularSeason20242025!$B$3:$B$1315, "&lt;=" &amp; EU$1, DataRegularSeason20242025!$D$3:$D$1315, $A30)+SUMIFS(DataRegularSeason20242025!$AB$3:$AB$1315,DataRegularSeason20242025!$B$3:$B$1315, "&lt;=" &amp; EU$1, DataRegularSeason20242025!$E$3:$E$1315, $A30)</f>
        <v>50</v>
      </c>
      <c r="EV30">
        <f>SUMIFS(DataRegularSeason20242025!$AA$3:$AA$1315,DataRegularSeason20242025!$B$3:$B$1315, "&lt;=" &amp; EV$1, DataRegularSeason20242025!$D$3:$D$1315, $A30)+SUMIFS(DataRegularSeason20242025!$AB$3:$AB$1315,DataRegularSeason20242025!$B$3:$B$1315, "&lt;=" &amp; EV$1, DataRegularSeason20242025!$E$3:$E$1315, $A30)</f>
        <v>50</v>
      </c>
      <c r="EW30">
        <f>SUMIFS(DataRegularSeason20242025!$AA$3:$AA$1315,DataRegularSeason20242025!$B$3:$B$1315, "&lt;=" &amp; EW$1, DataRegularSeason20242025!$D$3:$D$1315, $A30)+SUMIFS(DataRegularSeason20242025!$AB$3:$AB$1315,DataRegularSeason20242025!$B$3:$B$1315, "&lt;=" &amp; EW$1, DataRegularSeason20242025!$E$3:$E$1315, $A30)</f>
        <v>50</v>
      </c>
      <c r="EX30">
        <f>SUMIFS(DataRegularSeason20242025!$AA$3:$AA$1315,DataRegularSeason20242025!$B$3:$B$1315, "&lt;=" &amp; EX$1, DataRegularSeason20242025!$D$3:$D$1315, $A30)+SUMIFS(DataRegularSeason20242025!$AB$3:$AB$1315,DataRegularSeason20242025!$B$3:$B$1315, "&lt;=" &amp; EX$1, DataRegularSeason20242025!$E$3:$E$1315, $A30)</f>
        <v>50</v>
      </c>
      <c r="EY30">
        <f>SUMIFS(DataRegularSeason20242025!$AA$3:$AA$1315,DataRegularSeason20242025!$B$3:$B$1315, "&lt;=" &amp; EY$1, DataRegularSeason20242025!$D$3:$D$1315, $A30)+SUMIFS(DataRegularSeason20242025!$AB$3:$AB$1315,DataRegularSeason20242025!$B$3:$B$1315, "&lt;=" &amp; EY$1, DataRegularSeason20242025!$E$3:$E$1315, $A30)</f>
        <v>50</v>
      </c>
      <c r="EZ30">
        <f>SUMIFS(DataRegularSeason20242025!$AA$3:$AA$1315,DataRegularSeason20242025!$B$3:$B$1315, "&lt;=" &amp; EZ$1, DataRegularSeason20242025!$D$3:$D$1315, $A30)+SUMIFS(DataRegularSeason20242025!$AB$3:$AB$1315,DataRegularSeason20242025!$B$3:$B$1315, "&lt;=" &amp; EZ$1, DataRegularSeason20242025!$E$3:$E$1315, $A30)</f>
        <v>50</v>
      </c>
      <c r="FA30">
        <f>SUMIFS(DataRegularSeason20242025!$AA$3:$AA$1315,DataRegularSeason20242025!$B$3:$B$1315, "&lt;=" &amp; FA$1, DataRegularSeason20242025!$D$3:$D$1315, $A30)+SUMIFS(DataRegularSeason20242025!$AB$3:$AB$1315,DataRegularSeason20242025!$B$3:$B$1315, "&lt;=" &amp; FA$1, DataRegularSeason20242025!$E$3:$E$1315, $A30)</f>
        <v>50</v>
      </c>
      <c r="FB30">
        <f>SUMIFS(DataRegularSeason20242025!$AA$3:$AA$1315,DataRegularSeason20242025!$B$3:$B$1315, "&lt;=" &amp; FB$1, DataRegularSeason20242025!$D$3:$D$1315, $A30)+SUMIFS(DataRegularSeason20242025!$AB$3:$AB$1315,DataRegularSeason20242025!$B$3:$B$1315, "&lt;=" &amp; FB$1, DataRegularSeason20242025!$E$3:$E$1315, $A30)</f>
        <v>50</v>
      </c>
      <c r="FC30">
        <f>SUMIFS(DataRegularSeason20242025!$AA$3:$AA$1315,DataRegularSeason20242025!$B$3:$B$1315, "&lt;=" &amp; FC$1, DataRegularSeason20242025!$D$3:$D$1315, $A30)+SUMIFS(DataRegularSeason20242025!$AB$3:$AB$1315,DataRegularSeason20242025!$B$3:$B$1315, "&lt;=" &amp; FC$1, DataRegularSeason20242025!$E$3:$E$1315, $A30)</f>
        <v>50</v>
      </c>
      <c r="FD30">
        <f>SUMIFS(DataRegularSeason20242025!$AA$3:$AA$1315,DataRegularSeason20242025!$B$3:$B$1315, "&lt;=" &amp; FD$1, DataRegularSeason20242025!$D$3:$D$1315, $A30)+SUMIFS(DataRegularSeason20242025!$AB$3:$AB$1315,DataRegularSeason20242025!$B$3:$B$1315, "&lt;=" &amp; FD$1, DataRegularSeason20242025!$E$3:$E$1315, $A30)</f>
        <v>50</v>
      </c>
      <c r="FE30">
        <f>SUMIFS(DataRegularSeason20242025!$AA$3:$AA$1315,DataRegularSeason20242025!$B$3:$B$1315, "&lt;=" &amp; FE$1, DataRegularSeason20242025!$D$3:$D$1315, $A30)+SUMIFS(DataRegularSeason20242025!$AB$3:$AB$1315,DataRegularSeason20242025!$B$3:$B$1315, "&lt;=" &amp; FE$1, DataRegularSeason20242025!$E$3:$E$1315, $A30)</f>
        <v>50</v>
      </c>
      <c r="FF30">
        <f>SUMIFS(DataRegularSeason20242025!$AA$3:$AA$1315,DataRegularSeason20242025!$B$3:$B$1315, "&lt;=" &amp; FF$1, DataRegularSeason20242025!$D$3:$D$1315, $A30)+SUMIFS(DataRegularSeason20242025!$AB$3:$AB$1315,DataRegularSeason20242025!$B$3:$B$1315, "&lt;=" &amp; FF$1, DataRegularSeason20242025!$E$3:$E$1315, $A30)</f>
        <v>50</v>
      </c>
      <c r="FG30">
        <f>SUMIFS(DataRegularSeason20242025!$AA$3:$AA$1315,DataRegularSeason20242025!$B$3:$B$1315, "&lt;=" &amp; FG$1, DataRegularSeason20242025!$D$3:$D$1315, $A30)+SUMIFS(DataRegularSeason20242025!$AB$3:$AB$1315,DataRegularSeason20242025!$B$3:$B$1315, "&lt;=" &amp; FG$1, DataRegularSeason20242025!$E$3:$E$1315, $A30)</f>
        <v>50</v>
      </c>
      <c r="FH30">
        <f>SUMIFS(DataRegularSeason20242025!$AA$3:$AA$1315,DataRegularSeason20242025!$B$3:$B$1315, "&lt;=" &amp; FH$1, DataRegularSeason20242025!$D$3:$D$1315, $A30)+SUMIFS(DataRegularSeason20242025!$AB$3:$AB$1315,DataRegularSeason20242025!$B$3:$B$1315, "&lt;=" &amp; FH$1, DataRegularSeason20242025!$E$3:$E$1315, $A30)</f>
        <v>50</v>
      </c>
      <c r="FI30">
        <f>SUMIFS(DataRegularSeason20242025!$AA$3:$AA$1315,DataRegularSeason20242025!$B$3:$B$1315, "&lt;=" &amp; FI$1, DataRegularSeason20242025!$D$3:$D$1315, $A30)+SUMIFS(DataRegularSeason20242025!$AB$3:$AB$1315,DataRegularSeason20242025!$B$3:$B$1315, "&lt;=" &amp; FI$1, DataRegularSeason20242025!$E$3:$E$1315, $A30)</f>
        <v>50</v>
      </c>
      <c r="FJ30">
        <f>SUMIFS(DataRegularSeason20242025!$AA$3:$AA$1315,DataRegularSeason20242025!$B$3:$B$1315, "&lt;=" &amp; FJ$1, DataRegularSeason20242025!$D$3:$D$1315, $A30)+SUMIFS(DataRegularSeason20242025!$AB$3:$AB$1315,DataRegularSeason20242025!$B$3:$B$1315, "&lt;=" &amp; FJ$1, DataRegularSeason20242025!$E$3:$E$1315, $A30)</f>
        <v>50</v>
      </c>
      <c r="FK30">
        <f>SUMIFS(DataRegularSeason20242025!$AA$3:$AA$1315,DataRegularSeason20242025!$B$3:$B$1315, "&lt;=" &amp; FK$1, DataRegularSeason20242025!$D$3:$D$1315, $A30)+SUMIFS(DataRegularSeason20242025!$AB$3:$AB$1315,DataRegularSeason20242025!$B$3:$B$1315, "&lt;=" &amp; FK$1, DataRegularSeason20242025!$E$3:$E$1315, $A30)</f>
        <v>50</v>
      </c>
      <c r="FL30">
        <f>SUMIFS(DataRegularSeason20242025!$AA$3:$AA$1315,DataRegularSeason20242025!$B$3:$B$1315, "&lt;=" &amp; FL$1, DataRegularSeason20242025!$D$3:$D$1315, $A30)+SUMIFS(DataRegularSeason20242025!$AB$3:$AB$1315,DataRegularSeason20242025!$B$3:$B$1315, "&lt;=" &amp; FL$1, DataRegularSeason20242025!$E$3:$E$1315, $A30)</f>
        <v>50</v>
      </c>
      <c r="FM30">
        <f>SUMIFS(DataRegularSeason20242025!$AA$3:$AA$1315,DataRegularSeason20242025!$B$3:$B$1315, "&lt;=" &amp; FM$1, DataRegularSeason20242025!$D$3:$D$1315, $A30)+SUMIFS(DataRegularSeason20242025!$AB$3:$AB$1315,DataRegularSeason20242025!$B$3:$B$1315, "&lt;=" &amp; FM$1, DataRegularSeason20242025!$E$3:$E$1315, $A30)</f>
        <v>50</v>
      </c>
      <c r="FN30">
        <f>SUMIFS(DataRegularSeason20242025!$AA$3:$AA$1315,DataRegularSeason20242025!$B$3:$B$1315, "&lt;=" &amp; FN$1, DataRegularSeason20242025!$D$3:$D$1315, $A30)+SUMIFS(DataRegularSeason20242025!$AB$3:$AB$1315,DataRegularSeason20242025!$B$3:$B$1315, "&lt;=" &amp; FN$1, DataRegularSeason20242025!$E$3:$E$1315, $A30)</f>
        <v>50</v>
      </c>
      <c r="FO30">
        <f>SUMIFS(DataRegularSeason20242025!$AA$3:$AA$1315,DataRegularSeason20242025!$B$3:$B$1315, "&lt;=" &amp; FO$1, DataRegularSeason20242025!$D$3:$D$1315, $A30)+SUMIFS(DataRegularSeason20242025!$AB$3:$AB$1315,DataRegularSeason20242025!$B$3:$B$1315, "&lt;=" &amp; FO$1, DataRegularSeason20242025!$E$3:$E$1315, $A30)</f>
        <v>50</v>
      </c>
      <c r="FP30">
        <f>SUMIFS(DataRegularSeason20242025!$AA$3:$AA$1315,DataRegularSeason20242025!$B$3:$B$1315, "&lt;=" &amp; FP$1, DataRegularSeason20242025!$D$3:$D$1315, $A30)+SUMIFS(DataRegularSeason20242025!$AB$3:$AB$1315,DataRegularSeason20242025!$B$3:$B$1315, "&lt;=" &amp; FP$1, DataRegularSeason20242025!$E$3:$E$1315, $A30)</f>
        <v>50</v>
      </c>
      <c r="FQ30">
        <f>SUMIFS(DataRegularSeason20242025!$AA$3:$AA$1315,DataRegularSeason20242025!$B$3:$B$1315, "&lt;=" &amp; FQ$1, DataRegularSeason20242025!$D$3:$D$1315, $A30)+SUMIFS(DataRegularSeason20242025!$AB$3:$AB$1315,DataRegularSeason20242025!$B$3:$B$1315, "&lt;=" &amp; FQ$1, DataRegularSeason20242025!$E$3:$E$1315, $A30)</f>
        <v>50</v>
      </c>
      <c r="FR30">
        <f>SUMIFS(DataRegularSeason20242025!$AA$3:$AA$1315,DataRegularSeason20242025!$B$3:$B$1315, "&lt;=" &amp; FR$1, DataRegularSeason20242025!$D$3:$D$1315, $A30)+SUMIFS(DataRegularSeason20242025!$AB$3:$AB$1315,DataRegularSeason20242025!$B$3:$B$1315, "&lt;=" &amp; FR$1, DataRegularSeason20242025!$E$3:$E$1315, $A30)</f>
        <v>50</v>
      </c>
      <c r="FS30">
        <f>SUMIFS(DataRegularSeason20242025!$AA$3:$AA$1315,DataRegularSeason20242025!$B$3:$B$1315, "&lt;=" &amp; FS$1, DataRegularSeason20242025!$D$3:$D$1315, $A30)+SUMIFS(DataRegularSeason20242025!$AB$3:$AB$1315,DataRegularSeason20242025!$B$3:$B$1315, "&lt;=" &amp; FS$1, DataRegularSeason20242025!$E$3:$E$1315, $A30)</f>
        <v>50</v>
      </c>
      <c r="FT30">
        <f>SUMIFS(DataRegularSeason20242025!$AA$3:$AA$1315,DataRegularSeason20242025!$B$3:$B$1315, "&lt;=" &amp; FT$1, DataRegularSeason20242025!$D$3:$D$1315, $A30)+SUMIFS(DataRegularSeason20242025!$AB$3:$AB$1315,DataRegularSeason20242025!$B$3:$B$1315, "&lt;=" &amp; FT$1, DataRegularSeason20242025!$E$3:$E$1315, $A30)</f>
        <v>50</v>
      </c>
      <c r="FU30">
        <f>SUMIFS(DataRegularSeason20242025!$AA$3:$AA$1315,DataRegularSeason20242025!$B$3:$B$1315, "&lt;=" &amp; FU$1, DataRegularSeason20242025!$D$3:$D$1315, $A30)+SUMIFS(DataRegularSeason20242025!$AB$3:$AB$1315,DataRegularSeason20242025!$B$3:$B$1315, "&lt;=" &amp; FU$1, DataRegularSeason20242025!$E$3:$E$1315, $A30)</f>
        <v>50</v>
      </c>
      <c r="FV30">
        <f>SUMIFS(DataRegularSeason20242025!$AA$3:$AA$1315,DataRegularSeason20242025!$B$3:$B$1315, "&lt;=" &amp; FV$1, DataRegularSeason20242025!$D$3:$D$1315, $A30)+SUMIFS(DataRegularSeason20242025!$AB$3:$AB$1315,DataRegularSeason20242025!$B$3:$B$1315, "&lt;=" &amp; FV$1, DataRegularSeason20242025!$E$3:$E$1315, $A30)</f>
        <v>50</v>
      </c>
      <c r="FW30">
        <f>SUMIFS(DataRegularSeason20242025!$AA$3:$AA$1315,DataRegularSeason20242025!$B$3:$B$1315, "&lt;=" &amp; FW$1, DataRegularSeason20242025!$D$3:$D$1315, $A30)+SUMIFS(DataRegularSeason20242025!$AB$3:$AB$1315,DataRegularSeason20242025!$B$3:$B$1315, "&lt;=" &amp; FW$1, DataRegularSeason20242025!$E$3:$E$1315, $A30)</f>
        <v>50</v>
      </c>
      <c r="FX30">
        <f>SUMIFS(DataRegularSeason20242025!$AA$3:$AA$1315,DataRegularSeason20242025!$B$3:$B$1315, "&lt;=" &amp; FX$1, DataRegularSeason20242025!$D$3:$D$1315, $A30)+SUMIFS(DataRegularSeason20242025!$AB$3:$AB$1315,DataRegularSeason20242025!$B$3:$B$1315, "&lt;=" &amp; FX$1, DataRegularSeason20242025!$E$3:$E$1315, $A30)</f>
        <v>50</v>
      </c>
      <c r="FY30">
        <f>SUMIFS(DataRegularSeason20242025!$AA$3:$AA$1315,DataRegularSeason20242025!$B$3:$B$1315, "&lt;=" &amp; FY$1, DataRegularSeason20242025!$D$3:$D$1315, $A30)+SUMIFS(DataRegularSeason20242025!$AB$3:$AB$1315,DataRegularSeason20242025!$B$3:$B$1315, "&lt;=" &amp; FY$1, DataRegularSeason20242025!$E$3:$E$1315, $A30)</f>
        <v>50</v>
      </c>
      <c r="FZ30">
        <f>SUMIFS(DataRegularSeason20242025!$AA$3:$AA$1315,DataRegularSeason20242025!$B$3:$B$1315, "&lt;=" &amp; FZ$1, DataRegularSeason20242025!$D$3:$D$1315, $A30)+SUMIFS(DataRegularSeason20242025!$AB$3:$AB$1315,DataRegularSeason20242025!$B$3:$B$1315, "&lt;=" &amp; FZ$1, DataRegularSeason20242025!$E$3:$E$1315, $A30)</f>
        <v>50</v>
      </c>
      <c r="GA30">
        <f>SUMIFS(DataRegularSeason20242025!$AA$3:$AA$1315,DataRegularSeason20242025!$B$3:$B$1315, "&lt;=" &amp; GA$1, DataRegularSeason20242025!$D$3:$D$1315, $A30)+SUMIFS(DataRegularSeason20242025!$AB$3:$AB$1315,DataRegularSeason20242025!$B$3:$B$1315, "&lt;=" &amp; GA$1, DataRegularSeason20242025!$E$3:$E$1315, $A30)</f>
        <v>50</v>
      </c>
      <c r="GB30">
        <f>SUMIFS(DataRegularSeason20242025!$AA$3:$AA$1315,DataRegularSeason20242025!$B$3:$B$1315, "&lt;=" &amp; GB$1, DataRegularSeason20242025!$D$3:$D$1315, $A30)+SUMIFS(DataRegularSeason20242025!$AB$3:$AB$1315,DataRegularSeason20242025!$B$3:$B$1315, "&lt;=" &amp; GB$1, DataRegularSeason20242025!$E$3:$E$1315, $A30)</f>
        <v>50</v>
      </c>
      <c r="GC30">
        <f>SUMIFS(DataRegularSeason20242025!$AA$3:$AA$1315,DataRegularSeason20242025!$B$3:$B$1315, "&lt;=" &amp; GC$1, DataRegularSeason20242025!$D$3:$D$1315, $A30)+SUMIFS(DataRegularSeason20242025!$AB$3:$AB$1315,DataRegularSeason20242025!$B$3:$B$1315, "&lt;=" &amp; GC$1, DataRegularSeason20242025!$E$3:$E$1315, $A30)</f>
        <v>50</v>
      </c>
      <c r="GD30">
        <f>SUMIFS(DataRegularSeason20242025!$AA$3:$AA$1315,DataRegularSeason20242025!$B$3:$B$1315, "&lt;=" &amp; GD$1, DataRegularSeason20242025!$D$3:$D$1315, $A30)+SUMIFS(DataRegularSeason20242025!$AB$3:$AB$1315,DataRegularSeason20242025!$B$3:$B$1315, "&lt;=" &amp; GD$1, DataRegularSeason20242025!$E$3:$E$1315, $A30)</f>
        <v>50</v>
      </c>
      <c r="GE30">
        <f>SUMIFS(DataRegularSeason20242025!$AA$3:$AA$1315,DataRegularSeason20242025!$B$3:$B$1315, "&lt;=" &amp; GE$1, DataRegularSeason20242025!$D$3:$D$1315, $A30)+SUMIFS(DataRegularSeason20242025!$AB$3:$AB$1315,DataRegularSeason20242025!$B$3:$B$1315, "&lt;=" &amp; GE$1, DataRegularSeason20242025!$E$3:$E$1315, $A30)</f>
        <v>50</v>
      </c>
      <c r="GF30">
        <f>SUMIFS(DataRegularSeason20242025!$AA$3:$AA$1315,DataRegularSeason20242025!$B$3:$B$1315, "&lt;=" &amp; GF$1, DataRegularSeason20242025!$D$3:$D$1315, $A30)+SUMIFS(DataRegularSeason20242025!$AB$3:$AB$1315,DataRegularSeason20242025!$B$3:$B$1315, "&lt;=" &amp; GF$1, DataRegularSeason20242025!$E$3:$E$1315, $A30)</f>
        <v>50</v>
      </c>
      <c r="GG30">
        <f>SUMIFS(DataRegularSeason20242025!$AA$3:$AA$1315,DataRegularSeason20242025!$B$3:$B$1315, "&lt;=" &amp; GG$1, DataRegularSeason20242025!$D$3:$D$1315, $A30)+SUMIFS(DataRegularSeason20242025!$AB$3:$AB$1315,DataRegularSeason20242025!$B$3:$B$1315, "&lt;=" &amp; GG$1, DataRegularSeason20242025!$E$3:$E$1315, $A30)</f>
        <v>50</v>
      </c>
      <c r="GH30">
        <f>SUMIFS(DataRegularSeason20242025!$AA$3:$AA$1315,DataRegularSeason20242025!$B$3:$B$1315, "&lt;=" &amp; GH$1, DataRegularSeason20242025!$D$3:$D$1315, $A30)+SUMIFS(DataRegularSeason20242025!$AB$3:$AB$1315,DataRegularSeason20242025!$B$3:$B$1315, "&lt;=" &amp; GH$1, DataRegularSeason20242025!$E$3:$E$1315, $A30)</f>
        <v>50</v>
      </c>
      <c r="GI30">
        <f>SUMIFS(DataRegularSeason20242025!$AA$3:$AA$1315,DataRegularSeason20242025!$B$3:$B$1315, "&lt;=" &amp; GI$1, DataRegularSeason20242025!$D$3:$D$1315, $A30)+SUMIFS(DataRegularSeason20242025!$AB$3:$AB$1315,DataRegularSeason20242025!$B$3:$B$1315, "&lt;=" &amp; GI$1, DataRegularSeason20242025!$E$3:$E$1315, $A30)</f>
        <v>50</v>
      </c>
      <c r="GJ30">
        <f>SUMIFS(DataRegularSeason20242025!$AA$3:$AA$1315,DataRegularSeason20242025!$B$3:$B$1315, "&lt;=" &amp; GJ$1, DataRegularSeason20242025!$D$3:$D$1315, $A30)+SUMIFS(DataRegularSeason20242025!$AB$3:$AB$1315,DataRegularSeason20242025!$B$3:$B$1315, "&lt;=" &amp; GJ$1, DataRegularSeason20242025!$E$3:$E$1315, $A30)</f>
        <v>50</v>
      </c>
      <c r="GK30">
        <f>SUMIFS(DataRegularSeason20242025!$AA$3:$AA$1315,DataRegularSeason20242025!$B$3:$B$1315, "&lt;=" &amp; GK$1, DataRegularSeason20242025!$D$3:$D$1315, $A30)+SUMIFS(DataRegularSeason20242025!$AB$3:$AB$1315,DataRegularSeason20242025!$B$3:$B$1315, "&lt;=" &amp; GK$1, DataRegularSeason20242025!$E$3:$E$1315, $A30)</f>
        <v>50</v>
      </c>
      <c r="GL30">
        <f>SUMIFS(DataRegularSeason20242025!$AA$3:$AA$1315,DataRegularSeason20242025!$B$3:$B$1315, "&lt;=" &amp; GL$1, DataRegularSeason20242025!$D$3:$D$1315, $A30)+SUMIFS(DataRegularSeason20242025!$AB$3:$AB$1315,DataRegularSeason20242025!$B$3:$B$1315, "&lt;=" &amp; GL$1, DataRegularSeason20242025!$E$3:$E$1315, $A30)</f>
        <v>50</v>
      </c>
      <c r="GM30">
        <f>SUMIFS(DataRegularSeason20242025!$AA$3:$AA$1315,DataRegularSeason20242025!$B$3:$B$1315, "&lt;=" &amp; GM$1, DataRegularSeason20242025!$D$3:$D$1315, $A30)+SUMIFS(DataRegularSeason20242025!$AB$3:$AB$1315,DataRegularSeason20242025!$B$3:$B$1315, "&lt;=" &amp; GM$1, DataRegularSeason20242025!$E$3:$E$1315, $A30)</f>
        <v>50</v>
      </c>
      <c r="GN30">
        <f>SUMIFS(DataRegularSeason20242025!$AA$3:$AA$1315,DataRegularSeason20242025!$B$3:$B$1315, "&lt;=" &amp; GN$1, DataRegularSeason20242025!$D$3:$D$1315, $A30)+SUMIFS(DataRegularSeason20242025!$AB$3:$AB$1315,DataRegularSeason20242025!$B$3:$B$1315, "&lt;=" &amp; GN$1, DataRegularSeason20242025!$E$3:$E$1315, $A30)</f>
        <v>50</v>
      </c>
      <c r="GO30">
        <f>SUMIFS(DataRegularSeason20242025!$AA$3:$AA$1315,DataRegularSeason20242025!$B$3:$B$1315, "&lt;=" &amp; GO$1, DataRegularSeason20242025!$D$3:$D$1315, $A30)+SUMIFS(DataRegularSeason20242025!$AB$3:$AB$1315,DataRegularSeason20242025!$B$3:$B$1315, "&lt;=" &amp; GO$1, DataRegularSeason20242025!$E$3:$E$1315, $A30)</f>
        <v>50</v>
      </c>
      <c r="GP30">
        <f>SUMIFS(DataRegularSeason20242025!$AA$3:$AA$1315,DataRegularSeason20242025!$B$3:$B$1315, "&lt;=" &amp; GP$1, DataRegularSeason20242025!$D$3:$D$1315, $A30)+SUMIFS(DataRegularSeason20242025!$AB$3:$AB$1315,DataRegularSeason20242025!$B$3:$B$1315, "&lt;=" &amp; GP$1, DataRegularSeason20242025!$E$3:$E$1315, $A30)</f>
        <v>50</v>
      </c>
      <c r="GQ30">
        <f>SUMIFS(DataRegularSeason20242025!$AA$3:$AA$1315,DataRegularSeason20242025!$B$3:$B$1315, "&lt;=" &amp; GQ$1, DataRegularSeason20242025!$D$3:$D$1315, $A30)+SUMIFS(DataRegularSeason20242025!$AB$3:$AB$1315,DataRegularSeason20242025!$B$3:$B$1315, "&lt;=" &amp; GQ$1, DataRegularSeason20242025!$E$3:$E$1315, $A30)</f>
        <v>50</v>
      </c>
      <c r="GR30">
        <f>SUMIFS(DataRegularSeason20242025!$AA$3:$AA$1315,DataRegularSeason20242025!$B$3:$B$1315, "&lt;=" &amp; GR$1, DataRegularSeason20242025!$D$3:$D$1315, $A30)+SUMIFS(DataRegularSeason20242025!$AB$3:$AB$1315,DataRegularSeason20242025!$B$3:$B$1315, "&lt;=" &amp; GR$1, DataRegularSeason20242025!$E$3:$E$1315, $A30)</f>
        <v>50</v>
      </c>
      <c r="GS30">
        <f>SUMIFS(DataRegularSeason20242025!$AA$3:$AA$1315,DataRegularSeason20242025!$B$3:$B$1315, "&lt;=" &amp; GS$1, DataRegularSeason20242025!$D$3:$D$1315, $A30)+SUMIFS(DataRegularSeason20242025!$AB$3:$AB$1315,DataRegularSeason20242025!$B$3:$B$1315, "&lt;=" &amp; GS$1, DataRegularSeason20242025!$E$3:$E$1315, $A30)</f>
        <v>50</v>
      </c>
      <c r="GT30">
        <f>SUMIFS(DataRegularSeason20242025!$AA$3:$AA$1315,DataRegularSeason20242025!$B$3:$B$1315, "&lt;=" &amp; GT$1, DataRegularSeason20242025!$D$3:$D$1315, $A30)+SUMIFS(DataRegularSeason20242025!$AB$3:$AB$1315,DataRegularSeason20242025!$B$3:$B$1315, "&lt;=" &amp; GT$1, DataRegularSeason20242025!$E$3:$E$1315, $A30)</f>
        <v>50</v>
      </c>
      <c r="GU30">
        <f>SUMIFS(DataRegularSeason20242025!$AA$3:$AA$1315,DataRegularSeason20242025!$B$3:$B$1315, "&lt;=" &amp; GU$1, DataRegularSeason20242025!$D$3:$D$1315, $A30)+SUMIFS(DataRegularSeason20242025!$AB$3:$AB$1315,DataRegularSeason20242025!$B$3:$B$1315, "&lt;=" &amp; GU$1, DataRegularSeason20242025!$E$3:$E$1315, $A30)</f>
        <v>50</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37</v>
      </c>
      <c r="CR31">
        <f>SUMIFS(DataRegularSeason20242025!$AA$3:$AA$1315,DataRegularSeason20242025!$B$3:$B$1315, "&lt;=" &amp; CR$1, DataRegularSeason20242025!$D$3:$D$1315, $A31)+SUMIFS(DataRegularSeason20242025!$AB$3:$AB$1315,DataRegularSeason20242025!$B$3:$B$1315, "&lt;=" &amp; CR$1, DataRegularSeason20242025!$E$3:$E$1315, $A31)</f>
        <v>37</v>
      </c>
      <c r="CS31">
        <f>SUMIFS(DataRegularSeason20242025!$AA$3:$AA$1315,DataRegularSeason20242025!$B$3:$B$1315, "&lt;=" &amp; CS$1, DataRegularSeason20242025!$D$3:$D$1315, $A31)+SUMIFS(DataRegularSeason20242025!$AB$3:$AB$1315,DataRegularSeason20242025!$B$3:$B$1315, "&lt;=" &amp; CS$1, DataRegularSeason20242025!$E$3:$E$1315, $A31)</f>
        <v>37</v>
      </c>
      <c r="CT31">
        <f>SUMIFS(DataRegularSeason20242025!$AA$3:$AA$1315,DataRegularSeason20242025!$B$3:$B$1315, "&lt;=" &amp; CT$1, DataRegularSeason20242025!$D$3:$D$1315, $A31)+SUMIFS(DataRegularSeason20242025!$AB$3:$AB$1315,DataRegularSeason20242025!$B$3:$B$1315, "&lt;=" &amp; CT$1, DataRegularSeason20242025!$E$3:$E$1315, $A31)</f>
        <v>37</v>
      </c>
      <c r="CU31">
        <f>SUMIFS(DataRegularSeason20242025!$AA$3:$AA$1315,DataRegularSeason20242025!$B$3:$B$1315, "&lt;=" &amp; CU$1, DataRegularSeason20242025!$D$3:$D$1315, $A31)+SUMIFS(DataRegularSeason20242025!$AB$3:$AB$1315,DataRegularSeason20242025!$B$3:$B$1315, "&lt;=" &amp; CU$1, DataRegularSeason20242025!$E$3:$E$1315, $A31)</f>
        <v>37</v>
      </c>
      <c r="CV31">
        <f>SUMIFS(DataRegularSeason20242025!$AA$3:$AA$1315,DataRegularSeason20242025!$B$3:$B$1315, "&lt;=" &amp; CV$1, DataRegularSeason20242025!$D$3:$D$1315, $A31)+SUMIFS(DataRegularSeason20242025!$AB$3:$AB$1315,DataRegularSeason20242025!$B$3:$B$1315, "&lt;=" &amp; CV$1, DataRegularSeason20242025!$E$3:$E$1315, $A31)</f>
        <v>37</v>
      </c>
      <c r="CW31">
        <f>SUMIFS(DataRegularSeason20242025!$AA$3:$AA$1315,DataRegularSeason20242025!$B$3:$B$1315, "&lt;=" &amp; CW$1, DataRegularSeason20242025!$D$3:$D$1315, $A31)+SUMIFS(DataRegularSeason20242025!$AB$3:$AB$1315,DataRegularSeason20242025!$B$3:$B$1315, "&lt;=" &amp; CW$1, DataRegularSeason20242025!$E$3:$E$1315, $A31)</f>
        <v>37</v>
      </c>
      <c r="CX31">
        <f>SUMIFS(DataRegularSeason20242025!$AA$3:$AA$1315,DataRegularSeason20242025!$B$3:$B$1315, "&lt;=" &amp; CX$1, DataRegularSeason20242025!$D$3:$D$1315, $A31)+SUMIFS(DataRegularSeason20242025!$AB$3:$AB$1315,DataRegularSeason20242025!$B$3:$B$1315, "&lt;=" &amp; CX$1, DataRegularSeason20242025!$E$3:$E$1315, $A31)</f>
        <v>37</v>
      </c>
      <c r="CY31">
        <f>SUMIFS(DataRegularSeason20242025!$AA$3:$AA$1315,DataRegularSeason20242025!$B$3:$B$1315, "&lt;=" &amp; CY$1, DataRegularSeason20242025!$D$3:$D$1315, $A31)+SUMIFS(DataRegularSeason20242025!$AB$3:$AB$1315,DataRegularSeason20242025!$B$3:$B$1315, "&lt;=" &amp; CY$1, DataRegularSeason20242025!$E$3:$E$1315, $A31)</f>
        <v>37</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39</v>
      </c>
      <c r="DB31">
        <f>SUMIFS(DataRegularSeason20242025!$AA$3:$AA$1315,DataRegularSeason20242025!$B$3:$B$1315, "&lt;=" &amp; DB$1, DataRegularSeason20242025!$D$3:$D$1315, $A31)+SUMIFS(DataRegularSeason20242025!$AB$3:$AB$1315,DataRegularSeason20242025!$B$3:$B$1315, "&lt;=" &amp; DB$1, DataRegularSeason20242025!$E$3:$E$1315, $A31)</f>
        <v>39</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41</v>
      </c>
      <c r="DF31">
        <f>SUMIFS(DataRegularSeason20242025!$AA$3:$AA$1315,DataRegularSeason20242025!$B$3:$B$1315, "&lt;=" &amp; DF$1, DataRegularSeason20242025!$D$3:$D$1315, $A31)+SUMIFS(DataRegularSeason20242025!$AB$3:$AB$1315,DataRegularSeason20242025!$B$3:$B$1315, "&lt;=" &amp; DF$1, DataRegularSeason20242025!$E$3:$E$1315, $A31)</f>
        <v>41</v>
      </c>
      <c r="DG31">
        <f>SUMIFS(DataRegularSeason20242025!$AA$3:$AA$1315,DataRegularSeason20242025!$B$3:$B$1315, "&lt;=" &amp; DG$1, DataRegularSeason20242025!$D$3:$D$1315, $A31)+SUMIFS(DataRegularSeason20242025!$AB$3:$AB$1315,DataRegularSeason20242025!$B$3:$B$1315, "&lt;=" &amp; DG$1, DataRegularSeason20242025!$E$3:$E$1315, $A31)</f>
        <v>43</v>
      </c>
      <c r="DH31">
        <f>SUMIFS(DataRegularSeason20242025!$AA$3:$AA$1315,DataRegularSeason20242025!$B$3:$B$1315, "&lt;=" &amp; DH$1, DataRegularSeason20242025!$D$3:$D$1315, $A31)+SUMIFS(DataRegularSeason20242025!$AB$3:$AB$1315,DataRegularSeason20242025!$B$3:$B$1315, "&lt;=" &amp; DH$1, DataRegularSeason20242025!$E$3:$E$1315, $A31)</f>
        <v>43</v>
      </c>
      <c r="DI31">
        <f>SUMIFS(DataRegularSeason20242025!$AA$3:$AA$1315,DataRegularSeason20242025!$B$3:$B$1315, "&lt;=" &amp; DI$1, DataRegularSeason20242025!$D$3:$D$1315, $A31)+SUMIFS(DataRegularSeason20242025!$AB$3:$AB$1315,DataRegularSeason20242025!$B$3:$B$1315, "&lt;=" &amp; DI$1, DataRegularSeason20242025!$E$3:$E$1315, $A31)</f>
        <v>45</v>
      </c>
      <c r="DJ31">
        <f>SUMIFS(DataRegularSeason20242025!$AA$3:$AA$1315,DataRegularSeason20242025!$B$3:$B$1315, "&lt;=" &amp; DJ$1, DataRegularSeason20242025!$D$3:$D$1315, $A31)+SUMIFS(DataRegularSeason20242025!$AB$3:$AB$1315,DataRegularSeason20242025!$B$3:$B$1315, "&lt;=" &amp; DJ$1, DataRegularSeason20242025!$E$3:$E$1315, $A31)</f>
        <v>45</v>
      </c>
      <c r="DK31">
        <f>SUMIFS(DataRegularSeason20242025!$AA$3:$AA$1315,DataRegularSeason20242025!$B$3:$B$1315, "&lt;=" &amp; DK$1, DataRegularSeason20242025!$D$3:$D$1315, $A31)+SUMIFS(DataRegularSeason20242025!$AB$3:$AB$1315,DataRegularSeason20242025!$B$3:$B$1315, "&lt;=" &amp; DK$1, DataRegularSeason20242025!$E$3:$E$1315, $A31)</f>
        <v>45</v>
      </c>
      <c r="DL31">
        <f>SUMIFS(DataRegularSeason20242025!$AA$3:$AA$1315,DataRegularSeason20242025!$B$3:$B$1315, "&lt;=" &amp; DL$1, DataRegularSeason20242025!$D$3:$D$1315, $A31)+SUMIFS(DataRegularSeason20242025!$AB$3:$AB$1315,DataRegularSeason20242025!$B$3:$B$1315, "&lt;=" &amp; DL$1, DataRegularSeason20242025!$E$3:$E$1315, $A31)</f>
        <v>45</v>
      </c>
      <c r="DM31">
        <f>SUMIFS(DataRegularSeason20242025!$AA$3:$AA$1315,DataRegularSeason20242025!$B$3:$B$1315, "&lt;=" &amp; DM$1, DataRegularSeason20242025!$D$3:$D$1315, $A31)+SUMIFS(DataRegularSeason20242025!$AB$3:$AB$1315,DataRegularSeason20242025!$B$3:$B$1315, "&lt;=" &amp; DM$1, DataRegularSeason20242025!$E$3:$E$1315, $A31)</f>
        <v>45</v>
      </c>
      <c r="DN31">
        <f>SUMIFS(DataRegularSeason20242025!$AA$3:$AA$1315,DataRegularSeason20242025!$B$3:$B$1315, "&lt;=" &amp; DN$1, DataRegularSeason20242025!$D$3:$D$1315, $A31)+SUMIFS(DataRegularSeason20242025!$AB$3:$AB$1315,DataRegularSeason20242025!$B$3:$B$1315, "&lt;=" &amp; DN$1, DataRegularSeason20242025!$E$3:$E$1315, $A31)</f>
        <v>45</v>
      </c>
      <c r="DO31">
        <f>SUMIFS(DataRegularSeason20242025!$AA$3:$AA$1315,DataRegularSeason20242025!$B$3:$B$1315, "&lt;=" &amp; DO$1, DataRegularSeason20242025!$D$3:$D$1315, $A31)+SUMIFS(DataRegularSeason20242025!$AB$3:$AB$1315,DataRegularSeason20242025!$B$3:$B$1315, "&lt;=" &amp; DO$1, DataRegularSeason20242025!$E$3:$E$1315, $A31)</f>
        <v>45</v>
      </c>
      <c r="DP31">
        <f>SUMIFS(DataRegularSeason20242025!$AA$3:$AA$1315,DataRegularSeason20242025!$B$3:$B$1315, "&lt;=" &amp; DP$1, DataRegularSeason20242025!$D$3:$D$1315, $A31)+SUMIFS(DataRegularSeason20242025!$AB$3:$AB$1315,DataRegularSeason20242025!$B$3:$B$1315, "&lt;=" &amp; DP$1, DataRegularSeason20242025!$E$3:$E$1315, $A31)</f>
        <v>45</v>
      </c>
      <c r="DQ31">
        <f>SUMIFS(DataRegularSeason20242025!$AA$3:$AA$1315,DataRegularSeason20242025!$B$3:$B$1315, "&lt;=" &amp; DQ$1, DataRegularSeason20242025!$D$3:$D$1315, $A31)+SUMIFS(DataRegularSeason20242025!$AB$3:$AB$1315,DataRegularSeason20242025!$B$3:$B$1315, "&lt;=" &amp; DQ$1, DataRegularSeason20242025!$E$3:$E$1315, $A31)</f>
        <v>45</v>
      </c>
      <c r="DR31">
        <f>SUMIFS(DataRegularSeason20242025!$AA$3:$AA$1315,DataRegularSeason20242025!$B$3:$B$1315, "&lt;=" &amp; DR$1, DataRegularSeason20242025!$D$3:$D$1315, $A31)+SUMIFS(DataRegularSeason20242025!$AB$3:$AB$1315,DataRegularSeason20242025!$B$3:$B$1315, "&lt;=" &amp; DR$1, DataRegularSeason20242025!$E$3:$E$1315, $A31)</f>
        <v>45</v>
      </c>
      <c r="DS31">
        <f>SUMIFS(DataRegularSeason20242025!$AA$3:$AA$1315,DataRegularSeason20242025!$B$3:$B$1315, "&lt;=" &amp; DS$1, DataRegularSeason20242025!$D$3:$D$1315, $A31)+SUMIFS(DataRegularSeason20242025!$AB$3:$AB$1315,DataRegularSeason20242025!$B$3:$B$1315, "&lt;=" &amp; DS$1, DataRegularSeason20242025!$E$3:$E$1315, $A31)</f>
        <v>45</v>
      </c>
      <c r="DT31">
        <f>SUMIFS(DataRegularSeason20242025!$AA$3:$AA$1315,DataRegularSeason20242025!$B$3:$B$1315, "&lt;=" &amp; DT$1, DataRegularSeason20242025!$D$3:$D$1315, $A31)+SUMIFS(DataRegularSeason20242025!$AB$3:$AB$1315,DataRegularSeason20242025!$B$3:$B$1315, "&lt;=" &amp; DT$1, DataRegularSeason20242025!$E$3:$E$1315, $A31)</f>
        <v>45</v>
      </c>
      <c r="DU31">
        <f>SUMIFS(DataRegularSeason20242025!$AA$3:$AA$1315,DataRegularSeason20242025!$B$3:$B$1315, "&lt;=" &amp; DU$1, DataRegularSeason20242025!$D$3:$D$1315, $A31)+SUMIFS(DataRegularSeason20242025!$AB$3:$AB$1315,DataRegularSeason20242025!$B$3:$B$1315, "&lt;=" &amp; DU$1, DataRegularSeason20242025!$E$3:$E$1315, $A31)</f>
        <v>45</v>
      </c>
      <c r="DV31">
        <f>SUMIFS(DataRegularSeason20242025!$AA$3:$AA$1315,DataRegularSeason20242025!$B$3:$B$1315, "&lt;=" &amp; DV$1, DataRegularSeason20242025!$D$3:$D$1315, $A31)+SUMIFS(DataRegularSeason20242025!$AB$3:$AB$1315,DataRegularSeason20242025!$B$3:$B$1315, "&lt;=" &amp; DV$1, DataRegularSeason20242025!$E$3:$E$1315, $A31)</f>
        <v>45</v>
      </c>
      <c r="DW31">
        <f>SUMIFS(DataRegularSeason20242025!$AA$3:$AA$1315,DataRegularSeason20242025!$B$3:$B$1315, "&lt;=" &amp; DW$1, DataRegularSeason20242025!$D$3:$D$1315, $A31)+SUMIFS(DataRegularSeason20242025!$AB$3:$AB$1315,DataRegularSeason20242025!$B$3:$B$1315, "&lt;=" &amp; DW$1, DataRegularSeason20242025!$E$3:$E$1315, $A31)</f>
        <v>45</v>
      </c>
      <c r="DX31">
        <f>SUMIFS(DataRegularSeason20242025!$AA$3:$AA$1315,DataRegularSeason20242025!$B$3:$B$1315, "&lt;=" &amp; DX$1, DataRegularSeason20242025!$D$3:$D$1315, $A31)+SUMIFS(DataRegularSeason20242025!$AB$3:$AB$1315,DataRegularSeason20242025!$B$3:$B$1315, "&lt;=" &amp; DX$1, DataRegularSeason20242025!$E$3:$E$1315, $A31)</f>
        <v>45</v>
      </c>
      <c r="DY31">
        <f>SUMIFS(DataRegularSeason20242025!$AA$3:$AA$1315,DataRegularSeason20242025!$B$3:$B$1315, "&lt;=" &amp; DY$1, DataRegularSeason20242025!$D$3:$D$1315, $A31)+SUMIFS(DataRegularSeason20242025!$AB$3:$AB$1315,DataRegularSeason20242025!$B$3:$B$1315, "&lt;=" &amp; DY$1, DataRegularSeason20242025!$E$3:$E$1315, $A31)</f>
        <v>45</v>
      </c>
      <c r="DZ31">
        <f>SUMIFS(DataRegularSeason20242025!$AA$3:$AA$1315,DataRegularSeason20242025!$B$3:$B$1315, "&lt;=" &amp; DZ$1, DataRegularSeason20242025!$D$3:$D$1315, $A31)+SUMIFS(DataRegularSeason20242025!$AB$3:$AB$1315,DataRegularSeason20242025!$B$3:$B$1315, "&lt;=" &amp; DZ$1, DataRegularSeason20242025!$E$3:$E$1315, $A31)</f>
        <v>45</v>
      </c>
      <c r="EA31">
        <f>SUMIFS(DataRegularSeason20242025!$AA$3:$AA$1315,DataRegularSeason20242025!$B$3:$B$1315, "&lt;=" &amp; EA$1, DataRegularSeason20242025!$D$3:$D$1315, $A31)+SUMIFS(DataRegularSeason20242025!$AB$3:$AB$1315,DataRegularSeason20242025!$B$3:$B$1315, "&lt;=" &amp; EA$1, DataRegularSeason20242025!$E$3:$E$1315, $A31)</f>
        <v>45</v>
      </c>
      <c r="EB31">
        <f>SUMIFS(DataRegularSeason20242025!$AA$3:$AA$1315,DataRegularSeason20242025!$B$3:$B$1315, "&lt;=" &amp; EB$1, DataRegularSeason20242025!$D$3:$D$1315, $A31)+SUMIFS(DataRegularSeason20242025!$AB$3:$AB$1315,DataRegularSeason20242025!$B$3:$B$1315, "&lt;=" &amp; EB$1, DataRegularSeason20242025!$E$3:$E$1315, $A31)</f>
        <v>45</v>
      </c>
      <c r="EC31">
        <f>SUMIFS(DataRegularSeason20242025!$AA$3:$AA$1315,DataRegularSeason20242025!$B$3:$B$1315, "&lt;=" &amp; EC$1, DataRegularSeason20242025!$D$3:$D$1315, $A31)+SUMIFS(DataRegularSeason20242025!$AB$3:$AB$1315,DataRegularSeason20242025!$B$3:$B$1315, "&lt;=" &amp; EC$1, DataRegularSeason20242025!$E$3:$E$1315, $A31)</f>
        <v>45</v>
      </c>
      <c r="ED31">
        <f>SUMIFS(DataRegularSeason20242025!$AA$3:$AA$1315,DataRegularSeason20242025!$B$3:$B$1315, "&lt;=" &amp; ED$1, DataRegularSeason20242025!$D$3:$D$1315, $A31)+SUMIFS(DataRegularSeason20242025!$AB$3:$AB$1315,DataRegularSeason20242025!$B$3:$B$1315, "&lt;=" &amp; ED$1, DataRegularSeason20242025!$E$3:$E$1315, $A31)</f>
        <v>45</v>
      </c>
      <c r="EE31">
        <f>SUMIFS(DataRegularSeason20242025!$AA$3:$AA$1315,DataRegularSeason20242025!$B$3:$B$1315, "&lt;=" &amp; EE$1, DataRegularSeason20242025!$D$3:$D$1315, $A31)+SUMIFS(DataRegularSeason20242025!$AB$3:$AB$1315,DataRegularSeason20242025!$B$3:$B$1315, "&lt;=" &amp; EE$1, DataRegularSeason20242025!$E$3:$E$1315, $A31)</f>
        <v>45</v>
      </c>
      <c r="EF31">
        <f>SUMIFS(DataRegularSeason20242025!$AA$3:$AA$1315,DataRegularSeason20242025!$B$3:$B$1315, "&lt;=" &amp; EF$1, DataRegularSeason20242025!$D$3:$D$1315, $A31)+SUMIFS(DataRegularSeason20242025!$AB$3:$AB$1315,DataRegularSeason20242025!$B$3:$B$1315, "&lt;=" &amp; EF$1, DataRegularSeason20242025!$E$3:$E$1315, $A31)</f>
        <v>45</v>
      </c>
      <c r="EG31">
        <f>SUMIFS(DataRegularSeason20242025!$AA$3:$AA$1315,DataRegularSeason20242025!$B$3:$B$1315, "&lt;=" &amp; EG$1, DataRegularSeason20242025!$D$3:$D$1315, $A31)+SUMIFS(DataRegularSeason20242025!$AB$3:$AB$1315,DataRegularSeason20242025!$B$3:$B$1315, "&lt;=" &amp; EG$1, DataRegularSeason20242025!$E$3:$E$1315, $A31)</f>
        <v>45</v>
      </c>
      <c r="EH31">
        <f>SUMIFS(DataRegularSeason20242025!$AA$3:$AA$1315,DataRegularSeason20242025!$B$3:$B$1315, "&lt;=" &amp; EH$1, DataRegularSeason20242025!$D$3:$D$1315, $A31)+SUMIFS(DataRegularSeason20242025!$AB$3:$AB$1315,DataRegularSeason20242025!$B$3:$B$1315, "&lt;=" &amp; EH$1, DataRegularSeason20242025!$E$3:$E$1315, $A31)</f>
        <v>45</v>
      </c>
      <c r="EI31">
        <f>SUMIFS(DataRegularSeason20242025!$AA$3:$AA$1315,DataRegularSeason20242025!$B$3:$B$1315, "&lt;=" &amp; EI$1, DataRegularSeason20242025!$D$3:$D$1315, $A31)+SUMIFS(DataRegularSeason20242025!$AB$3:$AB$1315,DataRegularSeason20242025!$B$3:$B$1315, "&lt;=" &amp; EI$1, DataRegularSeason20242025!$E$3:$E$1315, $A31)</f>
        <v>45</v>
      </c>
      <c r="EJ31">
        <f>SUMIFS(DataRegularSeason20242025!$AA$3:$AA$1315,DataRegularSeason20242025!$B$3:$B$1315, "&lt;=" &amp; EJ$1, DataRegularSeason20242025!$D$3:$D$1315, $A31)+SUMIFS(DataRegularSeason20242025!$AB$3:$AB$1315,DataRegularSeason20242025!$B$3:$B$1315, "&lt;=" &amp; EJ$1, DataRegularSeason20242025!$E$3:$E$1315, $A31)</f>
        <v>45</v>
      </c>
      <c r="EK31">
        <f>SUMIFS(DataRegularSeason20242025!$AA$3:$AA$1315,DataRegularSeason20242025!$B$3:$B$1315, "&lt;=" &amp; EK$1, DataRegularSeason20242025!$D$3:$D$1315, $A31)+SUMIFS(DataRegularSeason20242025!$AB$3:$AB$1315,DataRegularSeason20242025!$B$3:$B$1315, "&lt;=" &amp; EK$1, DataRegularSeason20242025!$E$3:$E$1315, $A31)</f>
        <v>45</v>
      </c>
      <c r="EL31">
        <f>SUMIFS(DataRegularSeason20242025!$AA$3:$AA$1315,DataRegularSeason20242025!$B$3:$B$1315, "&lt;=" &amp; EL$1, DataRegularSeason20242025!$D$3:$D$1315, $A31)+SUMIFS(DataRegularSeason20242025!$AB$3:$AB$1315,DataRegularSeason20242025!$B$3:$B$1315, "&lt;=" &amp; EL$1, DataRegularSeason20242025!$E$3:$E$1315, $A31)</f>
        <v>45</v>
      </c>
      <c r="EM31">
        <f>SUMIFS(DataRegularSeason20242025!$AA$3:$AA$1315,DataRegularSeason20242025!$B$3:$B$1315, "&lt;=" &amp; EM$1, DataRegularSeason20242025!$D$3:$D$1315, $A31)+SUMIFS(DataRegularSeason20242025!$AB$3:$AB$1315,DataRegularSeason20242025!$B$3:$B$1315, "&lt;=" &amp; EM$1, DataRegularSeason20242025!$E$3:$E$1315, $A31)</f>
        <v>45</v>
      </c>
      <c r="EN31">
        <f>SUMIFS(DataRegularSeason20242025!$AA$3:$AA$1315,DataRegularSeason20242025!$B$3:$B$1315, "&lt;=" &amp; EN$1, DataRegularSeason20242025!$D$3:$D$1315, $A31)+SUMIFS(DataRegularSeason20242025!$AB$3:$AB$1315,DataRegularSeason20242025!$B$3:$B$1315, "&lt;=" &amp; EN$1, DataRegularSeason20242025!$E$3:$E$1315, $A31)</f>
        <v>45</v>
      </c>
      <c r="EO31">
        <f>SUMIFS(DataRegularSeason20242025!$AA$3:$AA$1315,DataRegularSeason20242025!$B$3:$B$1315, "&lt;=" &amp; EO$1, DataRegularSeason20242025!$D$3:$D$1315, $A31)+SUMIFS(DataRegularSeason20242025!$AB$3:$AB$1315,DataRegularSeason20242025!$B$3:$B$1315, "&lt;=" &amp; EO$1, DataRegularSeason20242025!$E$3:$E$1315, $A31)</f>
        <v>45</v>
      </c>
      <c r="EP31">
        <f>SUMIFS(DataRegularSeason20242025!$AA$3:$AA$1315,DataRegularSeason20242025!$B$3:$B$1315, "&lt;=" &amp; EP$1, DataRegularSeason20242025!$D$3:$D$1315, $A31)+SUMIFS(DataRegularSeason20242025!$AB$3:$AB$1315,DataRegularSeason20242025!$B$3:$B$1315, "&lt;=" &amp; EP$1, DataRegularSeason20242025!$E$3:$E$1315, $A31)</f>
        <v>45</v>
      </c>
      <c r="EQ31">
        <f>SUMIFS(DataRegularSeason20242025!$AA$3:$AA$1315,DataRegularSeason20242025!$B$3:$B$1315, "&lt;=" &amp; EQ$1, DataRegularSeason20242025!$D$3:$D$1315, $A31)+SUMIFS(DataRegularSeason20242025!$AB$3:$AB$1315,DataRegularSeason20242025!$B$3:$B$1315, "&lt;=" &amp; EQ$1, DataRegularSeason20242025!$E$3:$E$1315, $A31)</f>
        <v>45</v>
      </c>
      <c r="ER31">
        <f>SUMIFS(DataRegularSeason20242025!$AA$3:$AA$1315,DataRegularSeason20242025!$B$3:$B$1315, "&lt;=" &amp; ER$1, DataRegularSeason20242025!$D$3:$D$1315, $A31)+SUMIFS(DataRegularSeason20242025!$AB$3:$AB$1315,DataRegularSeason20242025!$B$3:$B$1315, "&lt;=" &amp; ER$1, DataRegularSeason20242025!$E$3:$E$1315, $A31)</f>
        <v>45</v>
      </c>
      <c r="ES31">
        <f>SUMIFS(DataRegularSeason20242025!$AA$3:$AA$1315,DataRegularSeason20242025!$B$3:$B$1315, "&lt;=" &amp; ES$1, DataRegularSeason20242025!$D$3:$D$1315, $A31)+SUMIFS(DataRegularSeason20242025!$AB$3:$AB$1315,DataRegularSeason20242025!$B$3:$B$1315, "&lt;=" &amp; ES$1, DataRegularSeason20242025!$E$3:$E$1315, $A31)</f>
        <v>45</v>
      </c>
      <c r="ET31">
        <f>SUMIFS(DataRegularSeason20242025!$AA$3:$AA$1315,DataRegularSeason20242025!$B$3:$B$1315, "&lt;=" &amp; ET$1, DataRegularSeason20242025!$D$3:$D$1315, $A31)+SUMIFS(DataRegularSeason20242025!$AB$3:$AB$1315,DataRegularSeason20242025!$B$3:$B$1315, "&lt;=" &amp; ET$1, DataRegularSeason20242025!$E$3:$E$1315, $A31)</f>
        <v>45</v>
      </c>
      <c r="EU31">
        <f>SUMIFS(DataRegularSeason20242025!$AA$3:$AA$1315,DataRegularSeason20242025!$B$3:$B$1315, "&lt;=" &amp; EU$1, DataRegularSeason20242025!$D$3:$D$1315, $A31)+SUMIFS(DataRegularSeason20242025!$AB$3:$AB$1315,DataRegularSeason20242025!$B$3:$B$1315, "&lt;=" &amp; EU$1, DataRegularSeason20242025!$E$3:$E$1315, $A31)</f>
        <v>45</v>
      </c>
      <c r="EV31">
        <f>SUMIFS(DataRegularSeason20242025!$AA$3:$AA$1315,DataRegularSeason20242025!$B$3:$B$1315, "&lt;=" &amp; EV$1, DataRegularSeason20242025!$D$3:$D$1315, $A31)+SUMIFS(DataRegularSeason20242025!$AB$3:$AB$1315,DataRegularSeason20242025!$B$3:$B$1315, "&lt;=" &amp; EV$1, DataRegularSeason20242025!$E$3:$E$1315, $A31)</f>
        <v>45</v>
      </c>
      <c r="EW31">
        <f>SUMIFS(DataRegularSeason20242025!$AA$3:$AA$1315,DataRegularSeason20242025!$B$3:$B$1315, "&lt;=" &amp; EW$1, DataRegularSeason20242025!$D$3:$D$1315, $A31)+SUMIFS(DataRegularSeason20242025!$AB$3:$AB$1315,DataRegularSeason20242025!$B$3:$B$1315, "&lt;=" &amp; EW$1, DataRegularSeason20242025!$E$3:$E$1315, $A31)</f>
        <v>45</v>
      </c>
      <c r="EX31">
        <f>SUMIFS(DataRegularSeason20242025!$AA$3:$AA$1315,DataRegularSeason20242025!$B$3:$B$1315, "&lt;=" &amp; EX$1, DataRegularSeason20242025!$D$3:$D$1315, $A31)+SUMIFS(DataRegularSeason20242025!$AB$3:$AB$1315,DataRegularSeason20242025!$B$3:$B$1315, "&lt;=" &amp; EX$1, DataRegularSeason20242025!$E$3:$E$1315, $A31)</f>
        <v>45</v>
      </c>
      <c r="EY31">
        <f>SUMIFS(DataRegularSeason20242025!$AA$3:$AA$1315,DataRegularSeason20242025!$B$3:$B$1315, "&lt;=" &amp; EY$1, DataRegularSeason20242025!$D$3:$D$1315, $A31)+SUMIFS(DataRegularSeason20242025!$AB$3:$AB$1315,DataRegularSeason20242025!$B$3:$B$1315, "&lt;=" &amp; EY$1, DataRegularSeason20242025!$E$3:$E$1315, $A31)</f>
        <v>45</v>
      </c>
      <c r="EZ31">
        <f>SUMIFS(DataRegularSeason20242025!$AA$3:$AA$1315,DataRegularSeason20242025!$B$3:$B$1315, "&lt;=" &amp; EZ$1, DataRegularSeason20242025!$D$3:$D$1315, $A31)+SUMIFS(DataRegularSeason20242025!$AB$3:$AB$1315,DataRegularSeason20242025!$B$3:$B$1315, "&lt;=" &amp; EZ$1, DataRegularSeason20242025!$E$3:$E$1315, $A31)</f>
        <v>45</v>
      </c>
      <c r="FA31">
        <f>SUMIFS(DataRegularSeason20242025!$AA$3:$AA$1315,DataRegularSeason20242025!$B$3:$B$1315, "&lt;=" &amp; FA$1, DataRegularSeason20242025!$D$3:$D$1315, $A31)+SUMIFS(DataRegularSeason20242025!$AB$3:$AB$1315,DataRegularSeason20242025!$B$3:$B$1315, "&lt;=" &amp; FA$1, DataRegularSeason20242025!$E$3:$E$1315, $A31)</f>
        <v>45</v>
      </c>
      <c r="FB31">
        <f>SUMIFS(DataRegularSeason20242025!$AA$3:$AA$1315,DataRegularSeason20242025!$B$3:$B$1315, "&lt;=" &amp; FB$1, DataRegularSeason20242025!$D$3:$D$1315, $A31)+SUMIFS(DataRegularSeason20242025!$AB$3:$AB$1315,DataRegularSeason20242025!$B$3:$B$1315, "&lt;=" &amp; FB$1, DataRegularSeason20242025!$E$3:$E$1315, $A31)</f>
        <v>45</v>
      </c>
      <c r="FC31">
        <f>SUMIFS(DataRegularSeason20242025!$AA$3:$AA$1315,DataRegularSeason20242025!$B$3:$B$1315, "&lt;=" &amp; FC$1, DataRegularSeason20242025!$D$3:$D$1315, $A31)+SUMIFS(DataRegularSeason20242025!$AB$3:$AB$1315,DataRegularSeason20242025!$B$3:$B$1315, "&lt;=" &amp; FC$1, DataRegularSeason20242025!$E$3:$E$1315, $A31)</f>
        <v>45</v>
      </c>
      <c r="FD31">
        <f>SUMIFS(DataRegularSeason20242025!$AA$3:$AA$1315,DataRegularSeason20242025!$B$3:$B$1315, "&lt;=" &amp; FD$1, DataRegularSeason20242025!$D$3:$D$1315, $A31)+SUMIFS(DataRegularSeason20242025!$AB$3:$AB$1315,DataRegularSeason20242025!$B$3:$B$1315, "&lt;=" &amp; FD$1, DataRegularSeason20242025!$E$3:$E$1315, $A31)</f>
        <v>45</v>
      </c>
      <c r="FE31">
        <f>SUMIFS(DataRegularSeason20242025!$AA$3:$AA$1315,DataRegularSeason20242025!$B$3:$B$1315, "&lt;=" &amp; FE$1, DataRegularSeason20242025!$D$3:$D$1315, $A31)+SUMIFS(DataRegularSeason20242025!$AB$3:$AB$1315,DataRegularSeason20242025!$B$3:$B$1315, "&lt;=" &amp; FE$1, DataRegularSeason20242025!$E$3:$E$1315, $A31)</f>
        <v>45</v>
      </c>
      <c r="FF31">
        <f>SUMIFS(DataRegularSeason20242025!$AA$3:$AA$1315,DataRegularSeason20242025!$B$3:$B$1315, "&lt;=" &amp; FF$1, DataRegularSeason20242025!$D$3:$D$1315, $A31)+SUMIFS(DataRegularSeason20242025!$AB$3:$AB$1315,DataRegularSeason20242025!$B$3:$B$1315, "&lt;=" &amp; FF$1, DataRegularSeason20242025!$E$3:$E$1315, $A31)</f>
        <v>45</v>
      </c>
      <c r="FG31">
        <f>SUMIFS(DataRegularSeason20242025!$AA$3:$AA$1315,DataRegularSeason20242025!$B$3:$B$1315, "&lt;=" &amp; FG$1, DataRegularSeason20242025!$D$3:$D$1315, $A31)+SUMIFS(DataRegularSeason20242025!$AB$3:$AB$1315,DataRegularSeason20242025!$B$3:$B$1315, "&lt;=" &amp; FG$1, DataRegularSeason20242025!$E$3:$E$1315, $A31)</f>
        <v>45</v>
      </c>
      <c r="FH31">
        <f>SUMIFS(DataRegularSeason20242025!$AA$3:$AA$1315,DataRegularSeason20242025!$B$3:$B$1315, "&lt;=" &amp; FH$1, DataRegularSeason20242025!$D$3:$D$1315, $A31)+SUMIFS(DataRegularSeason20242025!$AB$3:$AB$1315,DataRegularSeason20242025!$B$3:$B$1315, "&lt;=" &amp; FH$1, DataRegularSeason20242025!$E$3:$E$1315, $A31)</f>
        <v>45</v>
      </c>
      <c r="FI31">
        <f>SUMIFS(DataRegularSeason20242025!$AA$3:$AA$1315,DataRegularSeason20242025!$B$3:$B$1315, "&lt;=" &amp; FI$1, DataRegularSeason20242025!$D$3:$D$1315, $A31)+SUMIFS(DataRegularSeason20242025!$AB$3:$AB$1315,DataRegularSeason20242025!$B$3:$B$1315, "&lt;=" &amp; FI$1, DataRegularSeason20242025!$E$3:$E$1315, $A31)</f>
        <v>45</v>
      </c>
      <c r="FJ31">
        <f>SUMIFS(DataRegularSeason20242025!$AA$3:$AA$1315,DataRegularSeason20242025!$B$3:$B$1315, "&lt;=" &amp; FJ$1, DataRegularSeason20242025!$D$3:$D$1315, $A31)+SUMIFS(DataRegularSeason20242025!$AB$3:$AB$1315,DataRegularSeason20242025!$B$3:$B$1315, "&lt;=" &amp; FJ$1, DataRegularSeason20242025!$E$3:$E$1315, $A31)</f>
        <v>45</v>
      </c>
      <c r="FK31">
        <f>SUMIFS(DataRegularSeason20242025!$AA$3:$AA$1315,DataRegularSeason20242025!$B$3:$B$1315, "&lt;=" &amp; FK$1, DataRegularSeason20242025!$D$3:$D$1315, $A31)+SUMIFS(DataRegularSeason20242025!$AB$3:$AB$1315,DataRegularSeason20242025!$B$3:$B$1315, "&lt;=" &amp; FK$1, DataRegularSeason20242025!$E$3:$E$1315, $A31)</f>
        <v>45</v>
      </c>
      <c r="FL31">
        <f>SUMIFS(DataRegularSeason20242025!$AA$3:$AA$1315,DataRegularSeason20242025!$B$3:$B$1315, "&lt;=" &amp; FL$1, DataRegularSeason20242025!$D$3:$D$1315, $A31)+SUMIFS(DataRegularSeason20242025!$AB$3:$AB$1315,DataRegularSeason20242025!$B$3:$B$1315, "&lt;=" &amp; FL$1, DataRegularSeason20242025!$E$3:$E$1315, $A31)</f>
        <v>45</v>
      </c>
      <c r="FM31">
        <f>SUMIFS(DataRegularSeason20242025!$AA$3:$AA$1315,DataRegularSeason20242025!$B$3:$B$1315, "&lt;=" &amp; FM$1, DataRegularSeason20242025!$D$3:$D$1315, $A31)+SUMIFS(DataRegularSeason20242025!$AB$3:$AB$1315,DataRegularSeason20242025!$B$3:$B$1315, "&lt;=" &amp; FM$1, DataRegularSeason20242025!$E$3:$E$1315, $A31)</f>
        <v>45</v>
      </c>
      <c r="FN31">
        <f>SUMIFS(DataRegularSeason20242025!$AA$3:$AA$1315,DataRegularSeason20242025!$B$3:$B$1315, "&lt;=" &amp; FN$1, DataRegularSeason20242025!$D$3:$D$1315, $A31)+SUMIFS(DataRegularSeason20242025!$AB$3:$AB$1315,DataRegularSeason20242025!$B$3:$B$1315, "&lt;=" &amp; FN$1, DataRegularSeason20242025!$E$3:$E$1315, $A31)</f>
        <v>45</v>
      </c>
      <c r="FO31">
        <f>SUMIFS(DataRegularSeason20242025!$AA$3:$AA$1315,DataRegularSeason20242025!$B$3:$B$1315, "&lt;=" &amp; FO$1, DataRegularSeason20242025!$D$3:$D$1315, $A31)+SUMIFS(DataRegularSeason20242025!$AB$3:$AB$1315,DataRegularSeason20242025!$B$3:$B$1315, "&lt;=" &amp; FO$1, DataRegularSeason20242025!$E$3:$E$1315, $A31)</f>
        <v>45</v>
      </c>
      <c r="FP31">
        <f>SUMIFS(DataRegularSeason20242025!$AA$3:$AA$1315,DataRegularSeason20242025!$B$3:$B$1315, "&lt;=" &amp; FP$1, DataRegularSeason20242025!$D$3:$D$1315, $A31)+SUMIFS(DataRegularSeason20242025!$AB$3:$AB$1315,DataRegularSeason20242025!$B$3:$B$1315, "&lt;=" &amp; FP$1, DataRegularSeason20242025!$E$3:$E$1315, $A31)</f>
        <v>45</v>
      </c>
      <c r="FQ31">
        <f>SUMIFS(DataRegularSeason20242025!$AA$3:$AA$1315,DataRegularSeason20242025!$B$3:$B$1315, "&lt;=" &amp; FQ$1, DataRegularSeason20242025!$D$3:$D$1315, $A31)+SUMIFS(DataRegularSeason20242025!$AB$3:$AB$1315,DataRegularSeason20242025!$B$3:$B$1315, "&lt;=" &amp; FQ$1, DataRegularSeason20242025!$E$3:$E$1315, $A31)</f>
        <v>45</v>
      </c>
      <c r="FR31">
        <f>SUMIFS(DataRegularSeason20242025!$AA$3:$AA$1315,DataRegularSeason20242025!$B$3:$B$1315, "&lt;=" &amp; FR$1, DataRegularSeason20242025!$D$3:$D$1315, $A31)+SUMIFS(DataRegularSeason20242025!$AB$3:$AB$1315,DataRegularSeason20242025!$B$3:$B$1315, "&lt;=" &amp; FR$1, DataRegularSeason20242025!$E$3:$E$1315, $A31)</f>
        <v>45</v>
      </c>
      <c r="FS31">
        <f>SUMIFS(DataRegularSeason20242025!$AA$3:$AA$1315,DataRegularSeason20242025!$B$3:$B$1315, "&lt;=" &amp; FS$1, DataRegularSeason20242025!$D$3:$D$1315, $A31)+SUMIFS(DataRegularSeason20242025!$AB$3:$AB$1315,DataRegularSeason20242025!$B$3:$B$1315, "&lt;=" &amp; FS$1, DataRegularSeason20242025!$E$3:$E$1315, $A31)</f>
        <v>45</v>
      </c>
      <c r="FT31">
        <f>SUMIFS(DataRegularSeason20242025!$AA$3:$AA$1315,DataRegularSeason20242025!$B$3:$B$1315, "&lt;=" &amp; FT$1, DataRegularSeason20242025!$D$3:$D$1315, $A31)+SUMIFS(DataRegularSeason20242025!$AB$3:$AB$1315,DataRegularSeason20242025!$B$3:$B$1315, "&lt;=" &amp; FT$1, DataRegularSeason20242025!$E$3:$E$1315, $A31)</f>
        <v>45</v>
      </c>
      <c r="FU31">
        <f>SUMIFS(DataRegularSeason20242025!$AA$3:$AA$1315,DataRegularSeason20242025!$B$3:$B$1315, "&lt;=" &amp; FU$1, DataRegularSeason20242025!$D$3:$D$1315, $A31)+SUMIFS(DataRegularSeason20242025!$AB$3:$AB$1315,DataRegularSeason20242025!$B$3:$B$1315, "&lt;=" &amp; FU$1, DataRegularSeason20242025!$E$3:$E$1315, $A31)</f>
        <v>45</v>
      </c>
      <c r="FV31">
        <f>SUMIFS(DataRegularSeason20242025!$AA$3:$AA$1315,DataRegularSeason20242025!$B$3:$B$1315, "&lt;=" &amp; FV$1, DataRegularSeason20242025!$D$3:$D$1315, $A31)+SUMIFS(DataRegularSeason20242025!$AB$3:$AB$1315,DataRegularSeason20242025!$B$3:$B$1315, "&lt;=" &amp; FV$1, DataRegularSeason20242025!$E$3:$E$1315, $A31)</f>
        <v>45</v>
      </c>
      <c r="FW31">
        <f>SUMIFS(DataRegularSeason20242025!$AA$3:$AA$1315,DataRegularSeason20242025!$B$3:$B$1315, "&lt;=" &amp; FW$1, DataRegularSeason20242025!$D$3:$D$1315, $A31)+SUMIFS(DataRegularSeason20242025!$AB$3:$AB$1315,DataRegularSeason20242025!$B$3:$B$1315, "&lt;=" &amp; FW$1, DataRegularSeason20242025!$E$3:$E$1315, $A31)</f>
        <v>45</v>
      </c>
      <c r="FX31">
        <f>SUMIFS(DataRegularSeason20242025!$AA$3:$AA$1315,DataRegularSeason20242025!$B$3:$B$1315, "&lt;=" &amp; FX$1, DataRegularSeason20242025!$D$3:$D$1315, $A31)+SUMIFS(DataRegularSeason20242025!$AB$3:$AB$1315,DataRegularSeason20242025!$B$3:$B$1315, "&lt;=" &amp; FX$1, DataRegularSeason20242025!$E$3:$E$1315, $A31)</f>
        <v>45</v>
      </c>
      <c r="FY31">
        <f>SUMIFS(DataRegularSeason20242025!$AA$3:$AA$1315,DataRegularSeason20242025!$B$3:$B$1315, "&lt;=" &amp; FY$1, DataRegularSeason20242025!$D$3:$D$1315, $A31)+SUMIFS(DataRegularSeason20242025!$AB$3:$AB$1315,DataRegularSeason20242025!$B$3:$B$1315, "&lt;=" &amp; FY$1, DataRegularSeason20242025!$E$3:$E$1315, $A31)</f>
        <v>45</v>
      </c>
      <c r="FZ31">
        <f>SUMIFS(DataRegularSeason20242025!$AA$3:$AA$1315,DataRegularSeason20242025!$B$3:$B$1315, "&lt;=" &amp; FZ$1, DataRegularSeason20242025!$D$3:$D$1315, $A31)+SUMIFS(DataRegularSeason20242025!$AB$3:$AB$1315,DataRegularSeason20242025!$B$3:$B$1315, "&lt;=" &amp; FZ$1, DataRegularSeason20242025!$E$3:$E$1315, $A31)</f>
        <v>45</v>
      </c>
      <c r="GA31">
        <f>SUMIFS(DataRegularSeason20242025!$AA$3:$AA$1315,DataRegularSeason20242025!$B$3:$B$1315, "&lt;=" &amp; GA$1, DataRegularSeason20242025!$D$3:$D$1315, $A31)+SUMIFS(DataRegularSeason20242025!$AB$3:$AB$1315,DataRegularSeason20242025!$B$3:$B$1315, "&lt;=" &amp; GA$1, DataRegularSeason20242025!$E$3:$E$1315, $A31)</f>
        <v>45</v>
      </c>
      <c r="GB31">
        <f>SUMIFS(DataRegularSeason20242025!$AA$3:$AA$1315,DataRegularSeason20242025!$B$3:$B$1315, "&lt;=" &amp; GB$1, DataRegularSeason20242025!$D$3:$D$1315, $A31)+SUMIFS(DataRegularSeason20242025!$AB$3:$AB$1315,DataRegularSeason20242025!$B$3:$B$1315, "&lt;=" &amp; GB$1, DataRegularSeason20242025!$E$3:$E$1315, $A31)</f>
        <v>45</v>
      </c>
      <c r="GC31">
        <f>SUMIFS(DataRegularSeason20242025!$AA$3:$AA$1315,DataRegularSeason20242025!$B$3:$B$1315, "&lt;=" &amp; GC$1, DataRegularSeason20242025!$D$3:$D$1315, $A31)+SUMIFS(DataRegularSeason20242025!$AB$3:$AB$1315,DataRegularSeason20242025!$B$3:$B$1315, "&lt;=" &amp; GC$1, DataRegularSeason20242025!$E$3:$E$1315, $A31)</f>
        <v>45</v>
      </c>
      <c r="GD31">
        <f>SUMIFS(DataRegularSeason20242025!$AA$3:$AA$1315,DataRegularSeason20242025!$B$3:$B$1315, "&lt;=" &amp; GD$1, DataRegularSeason20242025!$D$3:$D$1315, $A31)+SUMIFS(DataRegularSeason20242025!$AB$3:$AB$1315,DataRegularSeason20242025!$B$3:$B$1315, "&lt;=" &amp; GD$1, DataRegularSeason20242025!$E$3:$E$1315, $A31)</f>
        <v>45</v>
      </c>
      <c r="GE31">
        <f>SUMIFS(DataRegularSeason20242025!$AA$3:$AA$1315,DataRegularSeason20242025!$B$3:$B$1315, "&lt;=" &amp; GE$1, DataRegularSeason20242025!$D$3:$D$1315, $A31)+SUMIFS(DataRegularSeason20242025!$AB$3:$AB$1315,DataRegularSeason20242025!$B$3:$B$1315, "&lt;=" &amp; GE$1, DataRegularSeason20242025!$E$3:$E$1315, $A31)</f>
        <v>45</v>
      </c>
      <c r="GF31">
        <f>SUMIFS(DataRegularSeason20242025!$AA$3:$AA$1315,DataRegularSeason20242025!$B$3:$B$1315, "&lt;=" &amp; GF$1, DataRegularSeason20242025!$D$3:$D$1315, $A31)+SUMIFS(DataRegularSeason20242025!$AB$3:$AB$1315,DataRegularSeason20242025!$B$3:$B$1315, "&lt;=" &amp; GF$1, DataRegularSeason20242025!$E$3:$E$1315, $A31)</f>
        <v>45</v>
      </c>
      <c r="GG31">
        <f>SUMIFS(DataRegularSeason20242025!$AA$3:$AA$1315,DataRegularSeason20242025!$B$3:$B$1315, "&lt;=" &amp; GG$1, DataRegularSeason20242025!$D$3:$D$1315, $A31)+SUMIFS(DataRegularSeason20242025!$AB$3:$AB$1315,DataRegularSeason20242025!$B$3:$B$1315, "&lt;=" &amp; GG$1, DataRegularSeason20242025!$E$3:$E$1315, $A31)</f>
        <v>45</v>
      </c>
      <c r="GH31">
        <f>SUMIFS(DataRegularSeason20242025!$AA$3:$AA$1315,DataRegularSeason20242025!$B$3:$B$1315, "&lt;=" &amp; GH$1, DataRegularSeason20242025!$D$3:$D$1315, $A31)+SUMIFS(DataRegularSeason20242025!$AB$3:$AB$1315,DataRegularSeason20242025!$B$3:$B$1315, "&lt;=" &amp; GH$1, DataRegularSeason20242025!$E$3:$E$1315, $A31)</f>
        <v>45</v>
      </c>
      <c r="GI31">
        <f>SUMIFS(DataRegularSeason20242025!$AA$3:$AA$1315,DataRegularSeason20242025!$B$3:$B$1315, "&lt;=" &amp; GI$1, DataRegularSeason20242025!$D$3:$D$1315, $A31)+SUMIFS(DataRegularSeason20242025!$AB$3:$AB$1315,DataRegularSeason20242025!$B$3:$B$1315, "&lt;=" &amp; GI$1, DataRegularSeason20242025!$E$3:$E$1315, $A31)</f>
        <v>45</v>
      </c>
      <c r="GJ31">
        <f>SUMIFS(DataRegularSeason20242025!$AA$3:$AA$1315,DataRegularSeason20242025!$B$3:$B$1315, "&lt;=" &amp; GJ$1, DataRegularSeason20242025!$D$3:$D$1315, $A31)+SUMIFS(DataRegularSeason20242025!$AB$3:$AB$1315,DataRegularSeason20242025!$B$3:$B$1315, "&lt;=" &amp; GJ$1, DataRegularSeason20242025!$E$3:$E$1315, $A31)</f>
        <v>45</v>
      </c>
      <c r="GK31">
        <f>SUMIFS(DataRegularSeason20242025!$AA$3:$AA$1315,DataRegularSeason20242025!$B$3:$B$1315, "&lt;=" &amp; GK$1, DataRegularSeason20242025!$D$3:$D$1315, $A31)+SUMIFS(DataRegularSeason20242025!$AB$3:$AB$1315,DataRegularSeason20242025!$B$3:$B$1315, "&lt;=" &amp; GK$1, DataRegularSeason20242025!$E$3:$E$1315, $A31)</f>
        <v>45</v>
      </c>
      <c r="GL31">
        <f>SUMIFS(DataRegularSeason20242025!$AA$3:$AA$1315,DataRegularSeason20242025!$B$3:$B$1315, "&lt;=" &amp; GL$1, DataRegularSeason20242025!$D$3:$D$1315, $A31)+SUMIFS(DataRegularSeason20242025!$AB$3:$AB$1315,DataRegularSeason20242025!$B$3:$B$1315, "&lt;=" &amp; GL$1, DataRegularSeason20242025!$E$3:$E$1315, $A31)</f>
        <v>45</v>
      </c>
      <c r="GM31">
        <f>SUMIFS(DataRegularSeason20242025!$AA$3:$AA$1315,DataRegularSeason20242025!$B$3:$B$1315, "&lt;=" &amp; GM$1, DataRegularSeason20242025!$D$3:$D$1315, $A31)+SUMIFS(DataRegularSeason20242025!$AB$3:$AB$1315,DataRegularSeason20242025!$B$3:$B$1315, "&lt;=" &amp; GM$1, DataRegularSeason20242025!$E$3:$E$1315, $A31)</f>
        <v>45</v>
      </c>
      <c r="GN31">
        <f>SUMIFS(DataRegularSeason20242025!$AA$3:$AA$1315,DataRegularSeason20242025!$B$3:$B$1315, "&lt;=" &amp; GN$1, DataRegularSeason20242025!$D$3:$D$1315, $A31)+SUMIFS(DataRegularSeason20242025!$AB$3:$AB$1315,DataRegularSeason20242025!$B$3:$B$1315, "&lt;=" &amp; GN$1, DataRegularSeason20242025!$E$3:$E$1315, $A31)</f>
        <v>45</v>
      </c>
      <c r="GO31">
        <f>SUMIFS(DataRegularSeason20242025!$AA$3:$AA$1315,DataRegularSeason20242025!$B$3:$B$1315, "&lt;=" &amp; GO$1, DataRegularSeason20242025!$D$3:$D$1315, $A31)+SUMIFS(DataRegularSeason20242025!$AB$3:$AB$1315,DataRegularSeason20242025!$B$3:$B$1315, "&lt;=" &amp; GO$1, DataRegularSeason20242025!$E$3:$E$1315, $A31)</f>
        <v>45</v>
      </c>
      <c r="GP31">
        <f>SUMIFS(DataRegularSeason20242025!$AA$3:$AA$1315,DataRegularSeason20242025!$B$3:$B$1315, "&lt;=" &amp; GP$1, DataRegularSeason20242025!$D$3:$D$1315, $A31)+SUMIFS(DataRegularSeason20242025!$AB$3:$AB$1315,DataRegularSeason20242025!$B$3:$B$1315, "&lt;=" &amp; GP$1, DataRegularSeason20242025!$E$3:$E$1315, $A31)</f>
        <v>45</v>
      </c>
      <c r="GQ31">
        <f>SUMIFS(DataRegularSeason20242025!$AA$3:$AA$1315,DataRegularSeason20242025!$B$3:$B$1315, "&lt;=" &amp; GQ$1, DataRegularSeason20242025!$D$3:$D$1315, $A31)+SUMIFS(DataRegularSeason20242025!$AB$3:$AB$1315,DataRegularSeason20242025!$B$3:$B$1315, "&lt;=" &amp; GQ$1, DataRegularSeason20242025!$E$3:$E$1315, $A31)</f>
        <v>45</v>
      </c>
      <c r="GR31">
        <f>SUMIFS(DataRegularSeason20242025!$AA$3:$AA$1315,DataRegularSeason20242025!$B$3:$B$1315, "&lt;=" &amp; GR$1, DataRegularSeason20242025!$D$3:$D$1315, $A31)+SUMIFS(DataRegularSeason20242025!$AB$3:$AB$1315,DataRegularSeason20242025!$B$3:$B$1315, "&lt;=" &amp; GR$1, DataRegularSeason20242025!$E$3:$E$1315, $A31)</f>
        <v>45</v>
      </c>
      <c r="GS31">
        <f>SUMIFS(DataRegularSeason20242025!$AA$3:$AA$1315,DataRegularSeason20242025!$B$3:$B$1315, "&lt;=" &amp; GS$1, DataRegularSeason20242025!$D$3:$D$1315, $A31)+SUMIFS(DataRegularSeason20242025!$AB$3:$AB$1315,DataRegularSeason20242025!$B$3:$B$1315, "&lt;=" &amp; GS$1, DataRegularSeason20242025!$E$3:$E$1315, $A31)</f>
        <v>45</v>
      </c>
      <c r="GT31">
        <f>SUMIFS(DataRegularSeason20242025!$AA$3:$AA$1315,DataRegularSeason20242025!$B$3:$B$1315, "&lt;=" &amp; GT$1, DataRegularSeason20242025!$D$3:$D$1315, $A31)+SUMIFS(DataRegularSeason20242025!$AB$3:$AB$1315,DataRegularSeason20242025!$B$3:$B$1315, "&lt;=" &amp; GT$1, DataRegularSeason20242025!$E$3:$E$1315, $A31)</f>
        <v>45</v>
      </c>
      <c r="GU31">
        <f>SUMIFS(DataRegularSeason20242025!$AA$3:$AA$1315,DataRegularSeason20242025!$B$3:$B$1315, "&lt;=" &amp; GU$1, DataRegularSeason20242025!$D$3:$D$1315, $A31)+SUMIFS(DataRegularSeason20242025!$AB$3:$AB$1315,DataRegularSeason20242025!$B$3:$B$1315, "&lt;=" &amp; GU$1, DataRegularSeason20242025!$E$3:$E$1315, $A31)</f>
        <v>45</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36</v>
      </c>
      <c r="CR32">
        <f>SUMIFS(DataRegularSeason20242025!$AA$3:$AA$1315,DataRegularSeason20242025!$B$3:$B$1315, "&lt;=" &amp; CR$1, DataRegularSeason20242025!$D$3:$D$1315, $A32)+SUMIFS(DataRegularSeason20242025!$AB$3:$AB$1315,DataRegularSeason20242025!$B$3:$B$1315, "&lt;=" &amp; CR$1, DataRegularSeason20242025!$E$3:$E$1315, $A32)</f>
        <v>36</v>
      </c>
      <c r="CS32">
        <f>SUMIFS(DataRegularSeason20242025!$AA$3:$AA$1315,DataRegularSeason20242025!$B$3:$B$1315, "&lt;=" &amp; CS$1, DataRegularSeason20242025!$D$3:$D$1315, $A32)+SUMIFS(DataRegularSeason20242025!$AB$3:$AB$1315,DataRegularSeason20242025!$B$3:$B$1315, "&lt;=" &amp; CS$1, DataRegularSeason20242025!$E$3:$E$1315, $A32)</f>
        <v>36</v>
      </c>
      <c r="CT32">
        <f>SUMIFS(DataRegularSeason20242025!$AA$3:$AA$1315,DataRegularSeason20242025!$B$3:$B$1315, "&lt;=" &amp; CT$1, DataRegularSeason20242025!$D$3:$D$1315, $A32)+SUMIFS(DataRegularSeason20242025!$AB$3:$AB$1315,DataRegularSeason20242025!$B$3:$B$1315, "&lt;=" &amp; CT$1, DataRegularSeason20242025!$E$3:$E$1315, $A32)</f>
        <v>38</v>
      </c>
      <c r="CU32">
        <f>SUMIFS(DataRegularSeason20242025!$AA$3:$AA$1315,DataRegularSeason20242025!$B$3:$B$1315, "&lt;=" &amp; CU$1, DataRegularSeason20242025!$D$3:$D$1315, $A32)+SUMIFS(DataRegularSeason20242025!$AB$3:$AB$1315,DataRegularSeason20242025!$B$3:$B$1315, "&lt;=" &amp; CU$1, DataRegularSeason20242025!$E$3:$E$1315, $A32)</f>
        <v>38</v>
      </c>
      <c r="CV32">
        <f>SUMIFS(DataRegularSeason20242025!$AA$3:$AA$1315,DataRegularSeason20242025!$B$3:$B$1315, "&lt;=" &amp; CV$1, DataRegularSeason20242025!$D$3:$D$1315, $A32)+SUMIFS(DataRegularSeason20242025!$AB$3:$AB$1315,DataRegularSeason20242025!$B$3:$B$1315, "&lt;=" &amp; CV$1, DataRegularSeason20242025!$E$3:$E$1315, $A32)</f>
        <v>39</v>
      </c>
      <c r="CW32">
        <f>SUMIFS(DataRegularSeason20242025!$AA$3:$AA$1315,DataRegularSeason20242025!$B$3:$B$1315, "&lt;=" &amp; CW$1, DataRegularSeason20242025!$D$3:$D$1315, $A32)+SUMIFS(DataRegularSeason20242025!$AB$3:$AB$1315,DataRegularSeason20242025!$B$3:$B$1315, "&lt;=" &amp; CW$1, DataRegularSeason20242025!$E$3:$E$1315, $A32)</f>
        <v>39</v>
      </c>
      <c r="CX32">
        <f>SUMIFS(DataRegularSeason20242025!$AA$3:$AA$1315,DataRegularSeason20242025!$B$3:$B$1315, "&lt;=" &amp; CX$1, DataRegularSeason20242025!$D$3:$D$1315, $A32)+SUMIFS(DataRegularSeason20242025!$AB$3:$AB$1315,DataRegularSeason20242025!$B$3:$B$1315, "&lt;=" &amp; CX$1, DataRegularSeason20242025!$E$3:$E$1315, $A32)</f>
        <v>39</v>
      </c>
      <c r="CY32">
        <f>SUMIFS(DataRegularSeason20242025!$AA$3:$AA$1315,DataRegularSeason20242025!$B$3:$B$1315, "&lt;=" &amp; CY$1, DataRegularSeason20242025!$D$3:$D$1315, $A32)+SUMIFS(DataRegularSeason20242025!$AB$3:$AB$1315,DataRegularSeason20242025!$B$3:$B$1315, "&lt;=" &amp; CY$1, DataRegularSeason20242025!$E$3:$E$1315, $A32)</f>
        <v>39</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41</v>
      </c>
      <c r="DB32">
        <f>SUMIFS(DataRegularSeason20242025!$AA$3:$AA$1315,DataRegularSeason20242025!$B$3:$B$1315, "&lt;=" &amp; DB$1, DataRegularSeason20242025!$D$3:$D$1315, $A32)+SUMIFS(DataRegularSeason20242025!$AB$3:$AB$1315,DataRegularSeason20242025!$B$3:$B$1315, "&lt;=" &amp; DB$1, DataRegularSeason20242025!$E$3:$E$1315, $A32)</f>
        <v>41</v>
      </c>
      <c r="DC32">
        <f>SUMIFS(DataRegularSeason20242025!$AA$3:$AA$1315,DataRegularSeason20242025!$B$3:$B$1315, "&lt;=" &amp; DC$1, DataRegularSeason20242025!$D$3:$D$1315, $A32)+SUMIFS(DataRegularSeason20242025!$AB$3:$AB$1315,DataRegularSeason20242025!$B$3:$B$1315, "&lt;=" &amp; DC$1, DataRegularSeason20242025!$E$3:$E$1315, $A32)</f>
        <v>41</v>
      </c>
      <c r="DD32">
        <f>SUMIFS(DataRegularSeason20242025!$AA$3:$AA$1315,DataRegularSeason20242025!$B$3:$B$1315, "&lt;=" &amp; DD$1, DataRegularSeason20242025!$D$3:$D$1315, $A32)+SUMIFS(DataRegularSeason20242025!$AB$3:$AB$1315,DataRegularSeason20242025!$B$3:$B$1315, "&lt;=" &amp; DD$1, DataRegularSeason20242025!$E$3:$E$1315, $A32)</f>
        <v>41</v>
      </c>
      <c r="DE32">
        <f>SUMIFS(DataRegularSeason20242025!$AA$3:$AA$1315,DataRegularSeason20242025!$B$3:$B$1315, "&lt;=" &amp; DE$1, DataRegularSeason20242025!$D$3:$D$1315, $A32)+SUMIFS(DataRegularSeason20242025!$AB$3:$AB$1315,DataRegularSeason20242025!$B$3:$B$1315, "&lt;=" &amp; DE$1, DataRegularSeason20242025!$E$3:$E$1315, $A32)</f>
        <v>42</v>
      </c>
      <c r="DF32">
        <f>SUMIFS(DataRegularSeason20242025!$AA$3:$AA$1315,DataRegularSeason20242025!$B$3:$B$1315, "&lt;=" &amp; DF$1, DataRegularSeason20242025!$D$3:$D$1315, $A32)+SUMIFS(DataRegularSeason20242025!$AB$3:$AB$1315,DataRegularSeason20242025!$B$3:$B$1315, "&lt;=" &amp; DF$1, DataRegularSeason20242025!$E$3:$E$1315, $A32)</f>
        <v>42</v>
      </c>
      <c r="DG32">
        <f>SUMIFS(DataRegularSeason20242025!$AA$3:$AA$1315,DataRegularSeason20242025!$B$3:$B$1315, "&lt;=" &amp; DG$1, DataRegularSeason20242025!$D$3:$D$1315, $A32)+SUMIFS(DataRegularSeason20242025!$AB$3:$AB$1315,DataRegularSeason20242025!$B$3:$B$1315, "&lt;=" &amp; DG$1, DataRegularSeason20242025!$E$3:$E$1315, $A32)</f>
        <v>42</v>
      </c>
      <c r="DH32">
        <f>SUMIFS(DataRegularSeason20242025!$AA$3:$AA$1315,DataRegularSeason20242025!$B$3:$B$1315, "&lt;=" &amp; DH$1, DataRegularSeason20242025!$D$3:$D$1315, $A32)+SUMIFS(DataRegularSeason20242025!$AB$3:$AB$1315,DataRegularSeason20242025!$B$3:$B$1315, "&lt;=" &amp; DH$1, DataRegularSeason20242025!$E$3:$E$1315, $A32)</f>
        <v>42</v>
      </c>
      <c r="DI32">
        <f>SUMIFS(DataRegularSeason20242025!$AA$3:$AA$1315,DataRegularSeason20242025!$B$3:$B$1315, "&lt;=" &amp; DI$1, DataRegularSeason20242025!$D$3:$D$1315, $A32)+SUMIFS(DataRegularSeason20242025!$AB$3:$AB$1315,DataRegularSeason20242025!$B$3:$B$1315, "&lt;=" &amp; DI$1, DataRegularSeason20242025!$E$3:$E$1315, $A32)</f>
        <v>42</v>
      </c>
      <c r="DJ32">
        <f>SUMIFS(DataRegularSeason20242025!$AA$3:$AA$1315,DataRegularSeason20242025!$B$3:$B$1315, "&lt;=" &amp; DJ$1, DataRegularSeason20242025!$D$3:$D$1315, $A32)+SUMIFS(DataRegularSeason20242025!$AB$3:$AB$1315,DataRegularSeason20242025!$B$3:$B$1315, "&lt;=" &amp; DJ$1, DataRegularSeason20242025!$E$3:$E$1315, $A32)</f>
        <v>42</v>
      </c>
      <c r="DK32">
        <f>SUMIFS(DataRegularSeason20242025!$AA$3:$AA$1315,DataRegularSeason20242025!$B$3:$B$1315, "&lt;=" &amp; DK$1, DataRegularSeason20242025!$D$3:$D$1315, $A32)+SUMIFS(DataRegularSeason20242025!$AB$3:$AB$1315,DataRegularSeason20242025!$B$3:$B$1315, "&lt;=" &amp; DK$1, DataRegularSeason20242025!$E$3:$E$1315, $A32)</f>
        <v>42</v>
      </c>
      <c r="DL32">
        <f>SUMIFS(DataRegularSeason20242025!$AA$3:$AA$1315,DataRegularSeason20242025!$B$3:$B$1315, "&lt;=" &amp; DL$1, DataRegularSeason20242025!$D$3:$D$1315, $A32)+SUMIFS(DataRegularSeason20242025!$AB$3:$AB$1315,DataRegularSeason20242025!$B$3:$B$1315, "&lt;=" &amp; DL$1, DataRegularSeason20242025!$E$3:$E$1315, $A32)</f>
        <v>42</v>
      </c>
      <c r="DM32">
        <f>SUMIFS(DataRegularSeason20242025!$AA$3:$AA$1315,DataRegularSeason20242025!$B$3:$B$1315, "&lt;=" &amp; DM$1, DataRegularSeason20242025!$D$3:$D$1315, $A32)+SUMIFS(DataRegularSeason20242025!$AB$3:$AB$1315,DataRegularSeason20242025!$B$3:$B$1315, "&lt;=" &amp; DM$1, DataRegularSeason20242025!$E$3:$E$1315, $A32)</f>
        <v>42</v>
      </c>
      <c r="DN32">
        <f>SUMIFS(DataRegularSeason20242025!$AA$3:$AA$1315,DataRegularSeason20242025!$B$3:$B$1315, "&lt;=" &amp; DN$1, DataRegularSeason20242025!$D$3:$D$1315, $A32)+SUMIFS(DataRegularSeason20242025!$AB$3:$AB$1315,DataRegularSeason20242025!$B$3:$B$1315, "&lt;=" &amp; DN$1, DataRegularSeason20242025!$E$3:$E$1315, $A32)</f>
        <v>42</v>
      </c>
      <c r="DO32">
        <f>SUMIFS(DataRegularSeason20242025!$AA$3:$AA$1315,DataRegularSeason20242025!$B$3:$B$1315, "&lt;=" &amp; DO$1, DataRegularSeason20242025!$D$3:$D$1315, $A32)+SUMIFS(DataRegularSeason20242025!$AB$3:$AB$1315,DataRegularSeason20242025!$B$3:$B$1315, "&lt;=" &amp; DO$1, DataRegularSeason20242025!$E$3:$E$1315, $A32)</f>
        <v>42</v>
      </c>
      <c r="DP32">
        <f>SUMIFS(DataRegularSeason20242025!$AA$3:$AA$1315,DataRegularSeason20242025!$B$3:$B$1315, "&lt;=" &amp; DP$1, DataRegularSeason20242025!$D$3:$D$1315, $A32)+SUMIFS(DataRegularSeason20242025!$AB$3:$AB$1315,DataRegularSeason20242025!$B$3:$B$1315, "&lt;=" &amp; DP$1, DataRegularSeason20242025!$E$3:$E$1315, $A32)</f>
        <v>42</v>
      </c>
      <c r="DQ32">
        <f>SUMIFS(DataRegularSeason20242025!$AA$3:$AA$1315,DataRegularSeason20242025!$B$3:$B$1315, "&lt;=" &amp; DQ$1, DataRegularSeason20242025!$D$3:$D$1315, $A32)+SUMIFS(DataRegularSeason20242025!$AB$3:$AB$1315,DataRegularSeason20242025!$B$3:$B$1315, "&lt;=" &amp; DQ$1, DataRegularSeason20242025!$E$3:$E$1315, $A32)</f>
        <v>42</v>
      </c>
      <c r="DR32">
        <f>SUMIFS(DataRegularSeason20242025!$AA$3:$AA$1315,DataRegularSeason20242025!$B$3:$B$1315, "&lt;=" &amp; DR$1, DataRegularSeason20242025!$D$3:$D$1315, $A32)+SUMIFS(DataRegularSeason20242025!$AB$3:$AB$1315,DataRegularSeason20242025!$B$3:$B$1315, "&lt;=" &amp; DR$1, DataRegularSeason20242025!$E$3:$E$1315, $A32)</f>
        <v>42</v>
      </c>
      <c r="DS32">
        <f>SUMIFS(DataRegularSeason20242025!$AA$3:$AA$1315,DataRegularSeason20242025!$B$3:$B$1315, "&lt;=" &amp; DS$1, DataRegularSeason20242025!$D$3:$D$1315, $A32)+SUMIFS(DataRegularSeason20242025!$AB$3:$AB$1315,DataRegularSeason20242025!$B$3:$B$1315, "&lt;=" &amp; DS$1, DataRegularSeason20242025!$E$3:$E$1315, $A32)</f>
        <v>42</v>
      </c>
      <c r="DT32">
        <f>SUMIFS(DataRegularSeason20242025!$AA$3:$AA$1315,DataRegularSeason20242025!$B$3:$B$1315, "&lt;=" &amp; DT$1, DataRegularSeason20242025!$D$3:$D$1315, $A32)+SUMIFS(DataRegularSeason20242025!$AB$3:$AB$1315,DataRegularSeason20242025!$B$3:$B$1315, "&lt;=" &amp; DT$1, DataRegularSeason20242025!$E$3:$E$1315, $A32)</f>
        <v>42</v>
      </c>
      <c r="DU32">
        <f>SUMIFS(DataRegularSeason20242025!$AA$3:$AA$1315,DataRegularSeason20242025!$B$3:$B$1315, "&lt;=" &amp; DU$1, DataRegularSeason20242025!$D$3:$D$1315, $A32)+SUMIFS(DataRegularSeason20242025!$AB$3:$AB$1315,DataRegularSeason20242025!$B$3:$B$1315, "&lt;=" &amp; DU$1, DataRegularSeason20242025!$E$3:$E$1315, $A32)</f>
        <v>42</v>
      </c>
      <c r="DV32">
        <f>SUMIFS(DataRegularSeason20242025!$AA$3:$AA$1315,DataRegularSeason20242025!$B$3:$B$1315, "&lt;=" &amp; DV$1, DataRegularSeason20242025!$D$3:$D$1315, $A32)+SUMIFS(DataRegularSeason20242025!$AB$3:$AB$1315,DataRegularSeason20242025!$B$3:$B$1315, "&lt;=" &amp; DV$1, DataRegularSeason20242025!$E$3:$E$1315, $A32)</f>
        <v>42</v>
      </c>
      <c r="DW32">
        <f>SUMIFS(DataRegularSeason20242025!$AA$3:$AA$1315,DataRegularSeason20242025!$B$3:$B$1315, "&lt;=" &amp; DW$1, DataRegularSeason20242025!$D$3:$D$1315, $A32)+SUMIFS(DataRegularSeason20242025!$AB$3:$AB$1315,DataRegularSeason20242025!$B$3:$B$1315, "&lt;=" &amp; DW$1, DataRegularSeason20242025!$E$3:$E$1315, $A32)</f>
        <v>42</v>
      </c>
      <c r="DX32">
        <f>SUMIFS(DataRegularSeason20242025!$AA$3:$AA$1315,DataRegularSeason20242025!$B$3:$B$1315, "&lt;=" &amp; DX$1, DataRegularSeason20242025!$D$3:$D$1315, $A32)+SUMIFS(DataRegularSeason20242025!$AB$3:$AB$1315,DataRegularSeason20242025!$B$3:$B$1315, "&lt;=" &amp; DX$1, DataRegularSeason20242025!$E$3:$E$1315, $A32)</f>
        <v>42</v>
      </c>
      <c r="DY32">
        <f>SUMIFS(DataRegularSeason20242025!$AA$3:$AA$1315,DataRegularSeason20242025!$B$3:$B$1315, "&lt;=" &amp; DY$1, DataRegularSeason20242025!$D$3:$D$1315, $A32)+SUMIFS(DataRegularSeason20242025!$AB$3:$AB$1315,DataRegularSeason20242025!$B$3:$B$1315, "&lt;=" &amp; DY$1, DataRegularSeason20242025!$E$3:$E$1315, $A32)</f>
        <v>42</v>
      </c>
      <c r="DZ32">
        <f>SUMIFS(DataRegularSeason20242025!$AA$3:$AA$1315,DataRegularSeason20242025!$B$3:$B$1315, "&lt;=" &amp; DZ$1, DataRegularSeason20242025!$D$3:$D$1315, $A32)+SUMIFS(DataRegularSeason20242025!$AB$3:$AB$1315,DataRegularSeason20242025!$B$3:$B$1315, "&lt;=" &amp; DZ$1, DataRegularSeason20242025!$E$3:$E$1315, $A32)</f>
        <v>42</v>
      </c>
      <c r="EA32">
        <f>SUMIFS(DataRegularSeason20242025!$AA$3:$AA$1315,DataRegularSeason20242025!$B$3:$B$1315, "&lt;=" &amp; EA$1, DataRegularSeason20242025!$D$3:$D$1315, $A32)+SUMIFS(DataRegularSeason20242025!$AB$3:$AB$1315,DataRegularSeason20242025!$B$3:$B$1315, "&lt;=" &amp; EA$1, DataRegularSeason20242025!$E$3:$E$1315, $A32)</f>
        <v>42</v>
      </c>
      <c r="EB32">
        <f>SUMIFS(DataRegularSeason20242025!$AA$3:$AA$1315,DataRegularSeason20242025!$B$3:$B$1315, "&lt;=" &amp; EB$1, DataRegularSeason20242025!$D$3:$D$1315, $A32)+SUMIFS(DataRegularSeason20242025!$AB$3:$AB$1315,DataRegularSeason20242025!$B$3:$B$1315, "&lt;=" &amp; EB$1, DataRegularSeason20242025!$E$3:$E$1315, $A32)</f>
        <v>42</v>
      </c>
      <c r="EC32">
        <f>SUMIFS(DataRegularSeason20242025!$AA$3:$AA$1315,DataRegularSeason20242025!$B$3:$B$1315, "&lt;=" &amp; EC$1, DataRegularSeason20242025!$D$3:$D$1315, $A32)+SUMIFS(DataRegularSeason20242025!$AB$3:$AB$1315,DataRegularSeason20242025!$B$3:$B$1315, "&lt;=" &amp; EC$1, DataRegularSeason20242025!$E$3:$E$1315, $A32)</f>
        <v>42</v>
      </c>
      <c r="ED32">
        <f>SUMIFS(DataRegularSeason20242025!$AA$3:$AA$1315,DataRegularSeason20242025!$B$3:$B$1315, "&lt;=" &amp; ED$1, DataRegularSeason20242025!$D$3:$D$1315, $A32)+SUMIFS(DataRegularSeason20242025!$AB$3:$AB$1315,DataRegularSeason20242025!$B$3:$B$1315, "&lt;=" &amp; ED$1, DataRegularSeason20242025!$E$3:$E$1315, $A32)</f>
        <v>42</v>
      </c>
      <c r="EE32">
        <f>SUMIFS(DataRegularSeason20242025!$AA$3:$AA$1315,DataRegularSeason20242025!$B$3:$B$1315, "&lt;=" &amp; EE$1, DataRegularSeason20242025!$D$3:$D$1315, $A32)+SUMIFS(DataRegularSeason20242025!$AB$3:$AB$1315,DataRegularSeason20242025!$B$3:$B$1315, "&lt;=" &amp; EE$1, DataRegularSeason20242025!$E$3:$E$1315, $A32)</f>
        <v>42</v>
      </c>
      <c r="EF32">
        <f>SUMIFS(DataRegularSeason20242025!$AA$3:$AA$1315,DataRegularSeason20242025!$B$3:$B$1315, "&lt;=" &amp; EF$1, DataRegularSeason20242025!$D$3:$D$1315, $A32)+SUMIFS(DataRegularSeason20242025!$AB$3:$AB$1315,DataRegularSeason20242025!$B$3:$B$1315, "&lt;=" &amp; EF$1, DataRegularSeason20242025!$E$3:$E$1315, $A32)</f>
        <v>42</v>
      </c>
      <c r="EG32">
        <f>SUMIFS(DataRegularSeason20242025!$AA$3:$AA$1315,DataRegularSeason20242025!$B$3:$B$1315, "&lt;=" &amp; EG$1, DataRegularSeason20242025!$D$3:$D$1315, $A32)+SUMIFS(DataRegularSeason20242025!$AB$3:$AB$1315,DataRegularSeason20242025!$B$3:$B$1315, "&lt;=" &amp; EG$1, DataRegularSeason20242025!$E$3:$E$1315, $A32)</f>
        <v>42</v>
      </c>
      <c r="EH32">
        <f>SUMIFS(DataRegularSeason20242025!$AA$3:$AA$1315,DataRegularSeason20242025!$B$3:$B$1315, "&lt;=" &amp; EH$1, DataRegularSeason20242025!$D$3:$D$1315, $A32)+SUMIFS(DataRegularSeason20242025!$AB$3:$AB$1315,DataRegularSeason20242025!$B$3:$B$1315, "&lt;=" &amp; EH$1, DataRegularSeason20242025!$E$3:$E$1315, $A32)</f>
        <v>42</v>
      </c>
      <c r="EI32">
        <f>SUMIFS(DataRegularSeason20242025!$AA$3:$AA$1315,DataRegularSeason20242025!$B$3:$B$1315, "&lt;=" &amp; EI$1, DataRegularSeason20242025!$D$3:$D$1315, $A32)+SUMIFS(DataRegularSeason20242025!$AB$3:$AB$1315,DataRegularSeason20242025!$B$3:$B$1315, "&lt;=" &amp; EI$1, DataRegularSeason20242025!$E$3:$E$1315, $A32)</f>
        <v>42</v>
      </c>
      <c r="EJ32">
        <f>SUMIFS(DataRegularSeason20242025!$AA$3:$AA$1315,DataRegularSeason20242025!$B$3:$B$1315, "&lt;=" &amp; EJ$1, DataRegularSeason20242025!$D$3:$D$1315, $A32)+SUMIFS(DataRegularSeason20242025!$AB$3:$AB$1315,DataRegularSeason20242025!$B$3:$B$1315, "&lt;=" &amp; EJ$1, DataRegularSeason20242025!$E$3:$E$1315, $A32)</f>
        <v>42</v>
      </c>
      <c r="EK32">
        <f>SUMIFS(DataRegularSeason20242025!$AA$3:$AA$1315,DataRegularSeason20242025!$B$3:$B$1315, "&lt;=" &amp; EK$1, DataRegularSeason20242025!$D$3:$D$1315, $A32)+SUMIFS(DataRegularSeason20242025!$AB$3:$AB$1315,DataRegularSeason20242025!$B$3:$B$1315, "&lt;=" &amp; EK$1, DataRegularSeason20242025!$E$3:$E$1315, $A32)</f>
        <v>42</v>
      </c>
      <c r="EL32">
        <f>SUMIFS(DataRegularSeason20242025!$AA$3:$AA$1315,DataRegularSeason20242025!$B$3:$B$1315, "&lt;=" &amp; EL$1, DataRegularSeason20242025!$D$3:$D$1315, $A32)+SUMIFS(DataRegularSeason20242025!$AB$3:$AB$1315,DataRegularSeason20242025!$B$3:$B$1315, "&lt;=" &amp; EL$1, DataRegularSeason20242025!$E$3:$E$1315, $A32)</f>
        <v>42</v>
      </c>
      <c r="EM32">
        <f>SUMIFS(DataRegularSeason20242025!$AA$3:$AA$1315,DataRegularSeason20242025!$B$3:$B$1315, "&lt;=" &amp; EM$1, DataRegularSeason20242025!$D$3:$D$1315, $A32)+SUMIFS(DataRegularSeason20242025!$AB$3:$AB$1315,DataRegularSeason20242025!$B$3:$B$1315, "&lt;=" &amp; EM$1, DataRegularSeason20242025!$E$3:$E$1315, $A32)</f>
        <v>42</v>
      </c>
      <c r="EN32">
        <f>SUMIFS(DataRegularSeason20242025!$AA$3:$AA$1315,DataRegularSeason20242025!$B$3:$B$1315, "&lt;=" &amp; EN$1, DataRegularSeason20242025!$D$3:$D$1315, $A32)+SUMIFS(DataRegularSeason20242025!$AB$3:$AB$1315,DataRegularSeason20242025!$B$3:$B$1315, "&lt;=" &amp; EN$1, DataRegularSeason20242025!$E$3:$E$1315, $A32)</f>
        <v>42</v>
      </c>
      <c r="EO32">
        <f>SUMIFS(DataRegularSeason20242025!$AA$3:$AA$1315,DataRegularSeason20242025!$B$3:$B$1315, "&lt;=" &amp; EO$1, DataRegularSeason20242025!$D$3:$D$1315, $A32)+SUMIFS(DataRegularSeason20242025!$AB$3:$AB$1315,DataRegularSeason20242025!$B$3:$B$1315, "&lt;=" &amp; EO$1, DataRegularSeason20242025!$E$3:$E$1315, $A32)</f>
        <v>42</v>
      </c>
      <c r="EP32">
        <f>SUMIFS(DataRegularSeason20242025!$AA$3:$AA$1315,DataRegularSeason20242025!$B$3:$B$1315, "&lt;=" &amp; EP$1, DataRegularSeason20242025!$D$3:$D$1315, $A32)+SUMIFS(DataRegularSeason20242025!$AB$3:$AB$1315,DataRegularSeason20242025!$B$3:$B$1315, "&lt;=" &amp; EP$1, DataRegularSeason20242025!$E$3:$E$1315, $A32)</f>
        <v>42</v>
      </c>
      <c r="EQ32">
        <f>SUMIFS(DataRegularSeason20242025!$AA$3:$AA$1315,DataRegularSeason20242025!$B$3:$B$1315, "&lt;=" &amp; EQ$1, DataRegularSeason20242025!$D$3:$D$1315, $A32)+SUMIFS(DataRegularSeason20242025!$AB$3:$AB$1315,DataRegularSeason20242025!$B$3:$B$1315, "&lt;=" &amp; EQ$1, DataRegularSeason20242025!$E$3:$E$1315, $A32)</f>
        <v>42</v>
      </c>
      <c r="ER32">
        <f>SUMIFS(DataRegularSeason20242025!$AA$3:$AA$1315,DataRegularSeason20242025!$B$3:$B$1315, "&lt;=" &amp; ER$1, DataRegularSeason20242025!$D$3:$D$1315, $A32)+SUMIFS(DataRegularSeason20242025!$AB$3:$AB$1315,DataRegularSeason20242025!$B$3:$B$1315, "&lt;=" &amp; ER$1, DataRegularSeason20242025!$E$3:$E$1315, $A32)</f>
        <v>42</v>
      </c>
      <c r="ES32">
        <f>SUMIFS(DataRegularSeason20242025!$AA$3:$AA$1315,DataRegularSeason20242025!$B$3:$B$1315, "&lt;=" &amp; ES$1, DataRegularSeason20242025!$D$3:$D$1315, $A32)+SUMIFS(DataRegularSeason20242025!$AB$3:$AB$1315,DataRegularSeason20242025!$B$3:$B$1315, "&lt;=" &amp; ES$1, DataRegularSeason20242025!$E$3:$E$1315, $A32)</f>
        <v>42</v>
      </c>
      <c r="ET32">
        <f>SUMIFS(DataRegularSeason20242025!$AA$3:$AA$1315,DataRegularSeason20242025!$B$3:$B$1315, "&lt;=" &amp; ET$1, DataRegularSeason20242025!$D$3:$D$1315, $A32)+SUMIFS(DataRegularSeason20242025!$AB$3:$AB$1315,DataRegularSeason20242025!$B$3:$B$1315, "&lt;=" &amp; ET$1, DataRegularSeason20242025!$E$3:$E$1315, $A32)</f>
        <v>42</v>
      </c>
      <c r="EU32">
        <f>SUMIFS(DataRegularSeason20242025!$AA$3:$AA$1315,DataRegularSeason20242025!$B$3:$B$1315, "&lt;=" &amp; EU$1, DataRegularSeason20242025!$D$3:$D$1315, $A32)+SUMIFS(DataRegularSeason20242025!$AB$3:$AB$1315,DataRegularSeason20242025!$B$3:$B$1315, "&lt;=" &amp; EU$1, DataRegularSeason20242025!$E$3:$E$1315, $A32)</f>
        <v>42</v>
      </c>
      <c r="EV32">
        <f>SUMIFS(DataRegularSeason20242025!$AA$3:$AA$1315,DataRegularSeason20242025!$B$3:$B$1315, "&lt;=" &amp; EV$1, DataRegularSeason20242025!$D$3:$D$1315, $A32)+SUMIFS(DataRegularSeason20242025!$AB$3:$AB$1315,DataRegularSeason20242025!$B$3:$B$1315, "&lt;=" &amp; EV$1, DataRegularSeason20242025!$E$3:$E$1315, $A32)</f>
        <v>42</v>
      </c>
      <c r="EW32">
        <f>SUMIFS(DataRegularSeason20242025!$AA$3:$AA$1315,DataRegularSeason20242025!$B$3:$B$1315, "&lt;=" &amp; EW$1, DataRegularSeason20242025!$D$3:$D$1315, $A32)+SUMIFS(DataRegularSeason20242025!$AB$3:$AB$1315,DataRegularSeason20242025!$B$3:$B$1315, "&lt;=" &amp; EW$1, DataRegularSeason20242025!$E$3:$E$1315, $A32)</f>
        <v>42</v>
      </c>
      <c r="EX32">
        <f>SUMIFS(DataRegularSeason20242025!$AA$3:$AA$1315,DataRegularSeason20242025!$B$3:$B$1315, "&lt;=" &amp; EX$1, DataRegularSeason20242025!$D$3:$D$1315, $A32)+SUMIFS(DataRegularSeason20242025!$AB$3:$AB$1315,DataRegularSeason20242025!$B$3:$B$1315, "&lt;=" &amp; EX$1, DataRegularSeason20242025!$E$3:$E$1315, $A32)</f>
        <v>42</v>
      </c>
      <c r="EY32">
        <f>SUMIFS(DataRegularSeason20242025!$AA$3:$AA$1315,DataRegularSeason20242025!$B$3:$B$1315, "&lt;=" &amp; EY$1, DataRegularSeason20242025!$D$3:$D$1315, $A32)+SUMIFS(DataRegularSeason20242025!$AB$3:$AB$1315,DataRegularSeason20242025!$B$3:$B$1315, "&lt;=" &amp; EY$1, DataRegularSeason20242025!$E$3:$E$1315, $A32)</f>
        <v>42</v>
      </c>
      <c r="EZ32">
        <f>SUMIFS(DataRegularSeason20242025!$AA$3:$AA$1315,DataRegularSeason20242025!$B$3:$B$1315, "&lt;=" &amp; EZ$1, DataRegularSeason20242025!$D$3:$D$1315, $A32)+SUMIFS(DataRegularSeason20242025!$AB$3:$AB$1315,DataRegularSeason20242025!$B$3:$B$1315, "&lt;=" &amp; EZ$1, DataRegularSeason20242025!$E$3:$E$1315, $A32)</f>
        <v>42</v>
      </c>
      <c r="FA32">
        <f>SUMIFS(DataRegularSeason20242025!$AA$3:$AA$1315,DataRegularSeason20242025!$B$3:$B$1315, "&lt;=" &amp; FA$1, DataRegularSeason20242025!$D$3:$D$1315, $A32)+SUMIFS(DataRegularSeason20242025!$AB$3:$AB$1315,DataRegularSeason20242025!$B$3:$B$1315, "&lt;=" &amp; FA$1, DataRegularSeason20242025!$E$3:$E$1315, $A32)</f>
        <v>42</v>
      </c>
      <c r="FB32">
        <f>SUMIFS(DataRegularSeason20242025!$AA$3:$AA$1315,DataRegularSeason20242025!$B$3:$B$1315, "&lt;=" &amp; FB$1, DataRegularSeason20242025!$D$3:$D$1315, $A32)+SUMIFS(DataRegularSeason20242025!$AB$3:$AB$1315,DataRegularSeason20242025!$B$3:$B$1315, "&lt;=" &amp; FB$1, DataRegularSeason20242025!$E$3:$E$1315, $A32)</f>
        <v>42</v>
      </c>
      <c r="FC32">
        <f>SUMIFS(DataRegularSeason20242025!$AA$3:$AA$1315,DataRegularSeason20242025!$B$3:$B$1315, "&lt;=" &amp; FC$1, DataRegularSeason20242025!$D$3:$D$1315, $A32)+SUMIFS(DataRegularSeason20242025!$AB$3:$AB$1315,DataRegularSeason20242025!$B$3:$B$1315, "&lt;=" &amp; FC$1, DataRegularSeason20242025!$E$3:$E$1315, $A32)</f>
        <v>42</v>
      </c>
      <c r="FD32">
        <f>SUMIFS(DataRegularSeason20242025!$AA$3:$AA$1315,DataRegularSeason20242025!$B$3:$B$1315, "&lt;=" &amp; FD$1, DataRegularSeason20242025!$D$3:$D$1315, $A32)+SUMIFS(DataRegularSeason20242025!$AB$3:$AB$1315,DataRegularSeason20242025!$B$3:$B$1315, "&lt;=" &amp; FD$1, DataRegularSeason20242025!$E$3:$E$1315, $A32)</f>
        <v>42</v>
      </c>
      <c r="FE32">
        <f>SUMIFS(DataRegularSeason20242025!$AA$3:$AA$1315,DataRegularSeason20242025!$B$3:$B$1315, "&lt;=" &amp; FE$1, DataRegularSeason20242025!$D$3:$D$1315, $A32)+SUMIFS(DataRegularSeason20242025!$AB$3:$AB$1315,DataRegularSeason20242025!$B$3:$B$1315, "&lt;=" &amp; FE$1, DataRegularSeason20242025!$E$3:$E$1315, $A32)</f>
        <v>42</v>
      </c>
      <c r="FF32">
        <f>SUMIFS(DataRegularSeason20242025!$AA$3:$AA$1315,DataRegularSeason20242025!$B$3:$B$1315, "&lt;=" &amp; FF$1, DataRegularSeason20242025!$D$3:$D$1315, $A32)+SUMIFS(DataRegularSeason20242025!$AB$3:$AB$1315,DataRegularSeason20242025!$B$3:$B$1315, "&lt;=" &amp; FF$1, DataRegularSeason20242025!$E$3:$E$1315, $A32)</f>
        <v>42</v>
      </c>
      <c r="FG32">
        <f>SUMIFS(DataRegularSeason20242025!$AA$3:$AA$1315,DataRegularSeason20242025!$B$3:$B$1315, "&lt;=" &amp; FG$1, DataRegularSeason20242025!$D$3:$D$1315, $A32)+SUMIFS(DataRegularSeason20242025!$AB$3:$AB$1315,DataRegularSeason20242025!$B$3:$B$1315, "&lt;=" &amp; FG$1, DataRegularSeason20242025!$E$3:$E$1315, $A32)</f>
        <v>42</v>
      </c>
      <c r="FH32">
        <f>SUMIFS(DataRegularSeason20242025!$AA$3:$AA$1315,DataRegularSeason20242025!$B$3:$B$1315, "&lt;=" &amp; FH$1, DataRegularSeason20242025!$D$3:$D$1315, $A32)+SUMIFS(DataRegularSeason20242025!$AB$3:$AB$1315,DataRegularSeason20242025!$B$3:$B$1315, "&lt;=" &amp; FH$1, DataRegularSeason20242025!$E$3:$E$1315, $A32)</f>
        <v>42</v>
      </c>
      <c r="FI32">
        <f>SUMIFS(DataRegularSeason20242025!$AA$3:$AA$1315,DataRegularSeason20242025!$B$3:$B$1315, "&lt;=" &amp; FI$1, DataRegularSeason20242025!$D$3:$D$1315, $A32)+SUMIFS(DataRegularSeason20242025!$AB$3:$AB$1315,DataRegularSeason20242025!$B$3:$B$1315, "&lt;=" &amp; FI$1, DataRegularSeason20242025!$E$3:$E$1315, $A32)</f>
        <v>42</v>
      </c>
      <c r="FJ32">
        <f>SUMIFS(DataRegularSeason20242025!$AA$3:$AA$1315,DataRegularSeason20242025!$B$3:$B$1315, "&lt;=" &amp; FJ$1, DataRegularSeason20242025!$D$3:$D$1315, $A32)+SUMIFS(DataRegularSeason20242025!$AB$3:$AB$1315,DataRegularSeason20242025!$B$3:$B$1315, "&lt;=" &amp; FJ$1, DataRegularSeason20242025!$E$3:$E$1315, $A32)</f>
        <v>42</v>
      </c>
      <c r="FK32">
        <f>SUMIFS(DataRegularSeason20242025!$AA$3:$AA$1315,DataRegularSeason20242025!$B$3:$B$1315, "&lt;=" &amp; FK$1, DataRegularSeason20242025!$D$3:$D$1315, $A32)+SUMIFS(DataRegularSeason20242025!$AB$3:$AB$1315,DataRegularSeason20242025!$B$3:$B$1315, "&lt;=" &amp; FK$1, DataRegularSeason20242025!$E$3:$E$1315, $A32)</f>
        <v>42</v>
      </c>
      <c r="FL32">
        <f>SUMIFS(DataRegularSeason20242025!$AA$3:$AA$1315,DataRegularSeason20242025!$B$3:$B$1315, "&lt;=" &amp; FL$1, DataRegularSeason20242025!$D$3:$D$1315, $A32)+SUMIFS(DataRegularSeason20242025!$AB$3:$AB$1315,DataRegularSeason20242025!$B$3:$B$1315, "&lt;=" &amp; FL$1, DataRegularSeason20242025!$E$3:$E$1315, $A32)</f>
        <v>42</v>
      </c>
      <c r="FM32">
        <f>SUMIFS(DataRegularSeason20242025!$AA$3:$AA$1315,DataRegularSeason20242025!$B$3:$B$1315, "&lt;=" &amp; FM$1, DataRegularSeason20242025!$D$3:$D$1315, $A32)+SUMIFS(DataRegularSeason20242025!$AB$3:$AB$1315,DataRegularSeason20242025!$B$3:$B$1315, "&lt;=" &amp; FM$1, DataRegularSeason20242025!$E$3:$E$1315, $A32)</f>
        <v>42</v>
      </c>
      <c r="FN32">
        <f>SUMIFS(DataRegularSeason20242025!$AA$3:$AA$1315,DataRegularSeason20242025!$B$3:$B$1315, "&lt;=" &amp; FN$1, DataRegularSeason20242025!$D$3:$D$1315, $A32)+SUMIFS(DataRegularSeason20242025!$AB$3:$AB$1315,DataRegularSeason20242025!$B$3:$B$1315, "&lt;=" &amp; FN$1, DataRegularSeason20242025!$E$3:$E$1315, $A32)</f>
        <v>42</v>
      </c>
      <c r="FO32">
        <f>SUMIFS(DataRegularSeason20242025!$AA$3:$AA$1315,DataRegularSeason20242025!$B$3:$B$1315, "&lt;=" &amp; FO$1, DataRegularSeason20242025!$D$3:$D$1315, $A32)+SUMIFS(DataRegularSeason20242025!$AB$3:$AB$1315,DataRegularSeason20242025!$B$3:$B$1315, "&lt;=" &amp; FO$1, DataRegularSeason20242025!$E$3:$E$1315, $A32)</f>
        <v>42</v>
      </c>
      <c r="FP32">
        <f>SUMIFS(DataRegularSeason20242025!$AA$3:$AA$1315,DataRegularSeason20242025!$B$3:$B$1315, "&lt;=" &amp; FP$1, DataRegularSeason20242025!$D$3:$D$1315, $A32)+SUMIFS(DataRegularSeason20242025!$AB$3:$AB$1315,DataRegularSeason20242025!$B$3:$B$1315, "&lt;=" &amp; FP$1, DataRegularSeason20242025!$E$3:$E$1315, $A32)</f>
        <v>42</v>
      </c>
      <c r="FQ32">
        <f>SUMIFS(DataRegularSeason20242025!$AA$3:$AA$1315,DataRegularSeason20242025!$B$3:$B$1315, "&lt;=" &amp; FQ$1, DataRegularSeason20242025!$D$3:$D$1315, $A32)+SUMIFS(DataRegularSeason20242025!$AB$3:$AB$1315,DataRegularSeason20242025!$B$3:$B$1315, "&lt;=" &amp; FQ$1, DataRegularSeason20242025!$E$3:$E$1315, $A32)</f>
        <v>42</v>
      </c>
      <c r="FR32">
        <f>SUMIFS(DataRegularSeason20242025!$AA$3:$AA$1315,DataRegularSeason20242025!$B$3:$B$1315, "&lt;=" &amp; FR$1, DataRegularSeason20242025!$D$3:$D$1315, $A32)+SUMIFS(DataRegularSeason20242025!$AB$3:$AB$1315,DataRegularSeason20242025!$B$3:$B$1315, "&lt;=" &amp; FR$1, DataRegularSeason20242025!$E$3:$E$1315, $A32)</f>
        <v>42</v>
      </c>
      <c r="FS32">
        <f>SUMIFS(DataRegularSeason20242025!$AA$3:$AA$1315,DataRegularSeason20242025!$B$3:$B$1315, "&lt;=" &amp; FS$1, DataRegularSeason20242025!$D$3:$D$1315, $A32)+SUMIFS(DataRegularSeason20242025!$AB$3:$AB$1315,DataRegularSeason20242025!$B$3:$B$1315, "&lt;=" &amp; FS$1, DataRegularSeason20242025!$E$3:$E$1315, $A32)</f>
        <v>42</v>
      </c>
      <c r="FT32">
        <f>SUMIFS(DataRegularSeason20242025!$AA$3:$AA$1315,DataRegularSeason20242025!$B$3:$B$1315, "&lt;=" &amp; FT$1, DataRegularSeason20242025!$D$3:$D$1315, $A32)+SUMIFS(DataRegularSeason20242025!$AB$3:$AB$1315,DataRegularSeason20242025!$B$3:$B$1315, "&lt;=" &amp; FT$1, DataRegularSeason20242025!$E$3:$E$1315, $A32)</f>
        <v>42</v>
      </c>
      <c r="FU32">
        <f>SUMIFS(DataRegularSeason20242025!$AA$3:$AA$1315,DataRegularSeason20242025!$B$3:$B$1315, "&lt;=" &amp; FU$1, DataRegularSeason20242025!$D$3:$D$1315, $A32)+SUMIFS(DataRegularSeason20242025!$AB$3:$AB$1315,DataRegularSeason20242025!$B$3:$B$1315, "&lt;=" &amp; FU$1, DataRegularSeason20242025!$E$3:$E$1315, $A32)</f>
        <v>42</v>
      </c>
      <c r="FV32">
        <f>SUMIFS(DataRegularSeason20242025!$AA$3:$AA$1315,DataRegularSeason20242025!$B$3:$B$1315, "&lt;=" &amp; FV$1, DataRegularSeason20242025!$D$3:$D$1315, $A32)+SUMIFS(DataRegularSeason20242025!$AB$3:$AB$1315,DataRegularSeason20242025!$B$3:$B$1315, "&lt;=" &amp; FV$1, DataRegularSeason20242025!$E$3:$E$1315, $A32)</f>
        <v>42</v>
      </c>
      <c r="FW32">
        <f>SUMIFS(DataRegularSeason20242025!$AA$3:$AA$1315,DataRegularSeason20242025!$B$3:$B$1315, "&lt;=" &amp; FW$1, DataRegularSeason20242025!$D$3:$D$1315, $A32)+SUMIFS(DataRegularSeason20242025!$AB$3:$AB$1315,DataRegularSeason20242025!$B$3:$B$1315, "&lt;=" &amp; FW$1, DataRegularSeason20242025!$E$3:$E$1315, $A32)</f>
        <v>42</v>
      </c>
      <c r="FX32">
        <f>SUMIFS(DataRegularSeason20242025!$AA$3:$AA$1315,DataRegularSeason20242025!$B$3:$B$1315, "&lt;=" &amp; FX$1, DataRegularSeason20242025!$D$3:$D$1315, $A32)+SUMIFS(DataRegularSeason20242025!$AB$3:$AB$1315,DataRegularSeason20242025!$B$3:$B$1315, "&lt;=" &amp; FX$1, DataRegularSeason20242025!$E$3:$E$1315, $A32)</f>
        <v>42</v>
      </c>
      <c r="FY32">
        <f>SUMIFS(DataRegularSeason20242025!$AA$3:$AA$1315,DataRegularSeason20242025!$B$3:$B$1315, "&lt;=" &amp; FY$1, DataRegularSeason20242025!$D$3:$D$1315, $A32)+SUMIFS(DataRegularSeason20242025!$AB$3:$AB$1315,DataRegularSeason20242025!$B$3:$B$1315, "&lt;=" &amp; FY$1, DataRegularSeason20242025!$E$3:$E$1315, $A32)</f>
        <v>42</v>
      </c>
      <c r="FZ32">
        <f>SUMIFS(DataRegularSeason20242025!$AA$3:$AA$1315,DataRegularSeason20242025!$B$3:$B$1315, "&lt;=" &amp; FZ$1, DataRegularSeason20242025!$D$3:$D$1315, $A32)+SUMIFS(DataRegularSeason20242025!$AB$3:$AB$1315,DataRegularSeason20242025!$B$3:$B$1315, "&lt;=" &amp; FZ$1, DataRegularSeason20242025!$E$3:$E$1315, $A32)</f>
        <v>42</v>
      </c>
      <c r="GA32">
        <f>SUMIFS(DataRegularSeason20242025!$AA$3:$AA$1315,DataRegularSeason20242025!$B$3:$B$1315, "&lt;=" &amp; GA$1, DataRegularSeason20242025!$D$3:$D$1315, $A32)+SUMIFS(DataRegularSeason20242025!$AB$3:$AB$1315,DataRegularSeason20242025!$B$3:$B$1315, "&lt;=" &amp; GA$1, DataRegularSeason20242025!$E$3:$E$1315, $A32)</f>
        <v>42</v>
      </c>
      <c r="GB32">
        <f>SUMIFS(DataRegularSeason20242025!$AA$3:$AA$1315,DataRegularSeason20242025!$B$3:$B$1315, "&lt;=" &amp; GB$1, DataRegularSeason20242025!$D$3:$D$1315, $A32)+SUMIFS(DataRegularSeason20242025!$AB$3:$AB$1315,DataRegularSeason20242025!$B$3:$B$1315, "&lt;=" &amp; GB$1, DataRegularSeason20242025!$E$3:$E$1315, $A32)</f>
        <v>42</v>
      </c>
      <c r="GC32">
        <f>SUMIFS(DataRegularSeason20242025!$AA$3:$AA$1315,DataRegularSeason20242025!$B$3:$B$1315, "&lt;=" &amp; GC$1, DataRegularSeason20242025!$D$3:$D$1315, $A32)+SUMIFS(DataRegularSeason20242025!$AB$3:$AB$1315,DataRegularSeason20242025!$B$3:$B$1315, "&lt;=" &amp; GC$1, DataRegularSeason20242025!$E$3:$E$1315, $A32)</f>
        <v>42</v>
      </c>
      <c r="GD32">
        <f>SUMIFS(DataRegularSeason20242025!$AA$3:$AA$1315,DataRegularSeason20242025!$B$3:$B$1315, "&lt;=" &amp; GD$1, DataRegularSeason20242025!$D$3:$D$1315, $A32)+SUMIFS(DataRegularSeason20242025!$AB$3:$AB$1315,DataRegularSeason20242025!$B$3:$B$1315, "&lt;=" &amp; GD$1, DataRegularSeason20242025!$E$3:$E$1315, $A32)</f>
        <v>42</v>
      </c>
      <c r="GE32">
        <f>SUMIFS(DataRegularSeason20242025!$AA$3:$AA$1315,DataRegularSeason20242025!$B$3:$B$1315, "&lt;=" &amp; GE$1, DataRegularSeason20242025!$D$3:$D$1315, $A32)+SUMIFS(DataRegularSeason20242025!$AB$3:$AB$1315,DataRegularSeason20242025!$B$3:$B$1315, "&lt;=" &amp; GE$1, DataRegularSeason20242025!$E$3:$E$1315, $A32)</f>
        <v>42</v>
      </c>
      <c r="GF32">
        <f>SUMIFS(DataRegularSeason20242025!$AA$3:$AA$1315,DataRegularSeason20242025!$B$3:$B$1315, "&lt;=" &amp; GF$1, DataRegularSeason20242025!$D$3:$D$1315, $A32)+SUMIFS(DataRegularSeason20242025!$AB$3:$AB$1315,DataRegularSeason20242025!$B$3:$B$1315, "&lt;=" &amp; GF$1, DataRegularSeason20242025!$E$3:$E$1315, $A32)</f>
        <v>42</v>
      </c>
      <c r="GG32">
        <f>SUMIFS(DataRegularSeason20242025!$AA$3:$AA$1315,DataRegularSeason20242025!$B$3:$B$1315, "&lt;=" &amp; GG$1, DataRegularSeason20242025!$D$3:$D$1315, $A32)+SUMIFS(DataRegularSeason20242025!$AB$3:$AB$1315,DataRegularSeason20242025!$B$3:$B$1315, "&lt;=" &amp; GG$1, DataRegularSeason20242025!$E$3:$E$1315, $A32)</f>
        <v>42</v>
      </c>
      <c r="GH32">
        <f>SUMIFS(DataRegularSeason20242025!$AA$3:$AA$1315,DataRegularSeason20242025!$B$3:$B$1315, "&lt;=" &amp; GH$1, DataRegularSeason20242025!$D$3:$D$1315, $A32)+SUMIFS(DataRegularSeason20242025!$AB$3:$AB$1315,DataRegularSeason20242025!$B$3:$B$1315, "&lt;=" &amp; GH$1, DataRegularSeason20242025!$E$3:$E$1315, $A32)</f>
        <v>42</v>
      </c>
      <c r="GI32">
        <f>SUMIFS(DataRegularSeason20242025!$AA$3:$AA$1315,DataRegularSeason20242025!$B$3:$B$1315, "&lt;=" &amp; GI$1, DataRegularSeason20242025!$D$3:$D$1315, $A32)+SUMIFS(DataRegularSeason20242025!$AB$3:$AB$1315,DataRegularSeason20242025!$B$3:$B$1315, "&lt;=" &amp; GI$1, DataRegularSeason20242025!$E$3:$E$1315, $A32)</f>
        <v>42</v>
      </c>
      <c r="GJ32">
        <f>SUMIFS(DataRegularSeason20242025!$AA$3:$AA$1315,DataRegularSeason20242025!$B$3:$B$1315, "&lt;=" &amp; GJ$1, DataRegularSeason20242025!$D$3:$D$1315, $A32)+SUMIFS(DataRegularSeason20242025!$AB$3:$AB$1315,DataRegularSeason20242025!$B$3:$B$1315, "&lt;=" &amp; GJ$1, DataRegularSeason20242025!$E$3:$E$1315, $A32)</f>
        <v>42</v>
      </c>
      <c r="GK32">
        <f>SUMIFS(DataRegularSeason20242025!$AA$3:$AA$1315,DataRegularSeason20242025!$B$3:$B$1315, "&lt;=" &amp; GK$1, DataRegularSeason20242025!$D$3:$D$1315, $A32)+SUMIFS(DataRegularSeason20242025!$AB$3:$AB$1315,DataRegularSeason20242025!$B$3:$B$1315, "&lt;=" &amp; GK$1, DataRegularSeason20242025!$E$3:$E$1315, $A32)</f>
        <v>42</v>
      </c>
      <c r="GL32">
        <f>SUMIFS(DataRegularSeason20242025!$AA$3:$AA$1315,DataRegularSeason20242025!$B$3:$B$1315, "&lt;=" &amp; GL$1, DataRegularSeason20242025!$D$3:$D$1315, $A32)+SUMIFS(DataRegularSeason20242025!$AB$3:$AB$1315,DataRegularSeason20242025!$B$3:$B$1315, "&lt;=" &amp; GL$1, DataRegularSeason20242025!$E$3:$E$1315, $A32)</f>
        <v>42</v>
      </c>
      <c r="GM32">
        <f>SUMIFS(DataRegularSeason20242025!$AA$3:$AA$1315,DataRegularSeason20242025!$B$3:$B$1315, "&lt;=" &amp; GM$1, DataRegularSeason20242025!$D$3:$D$1315, $A32)+SUMIFS(DataRegularSeason20242025!$AB$3:$AB$1315,DataRegularSeason20242025!$B$3:$B$1315, "&lt;=" &amp; GM$1, DataRegularSeason20242025!$E$3:$E$1315, $A32)</f>
        <v>42</v>
      </c>
      <c r="GN32">
        <f>SUMIFS(DataRegularSeason20242025!$AA$3:$AA$1315,DataRegularSeason20242025!$B$3:$B$1315, "&lt;=" &amp; GN$1, DataRegularSeason20242025!$D$3:$D$1315, $A32)+SUMIFS(DataRegularSeason20242025!$AB$3:$AB$1315,DataRegularSeason20242025!$B$3:$B$1315, "&lt;=" &amp; GN$1, DataRegularSeason20242025!$E$3:$E$1315, $A32)</f>
        <v>42</v>
      </c>
      <c r="GO32">
        <f>SUMIFS(DataRegularSeason20242025!$AA$3:$AA$1315,DataRegularSeason20242025!$B$3:$B$1315, "&lt;=" &amp; GO$1, DataRegularSeason20242025!$D$3:$D$1315, $A32)+SUMIFS(DataRegularSeason20242025!$AB$3:$AB$1315,DataRegularSeason20242025!$B$3:$B$1315, "&lt;=" &amp; GO$1, DataRegularSeason20242025!$E$3:$E$1315, $A32)</f>
        <v>42</v>
      </c>
      <c r="GP32">
        <f>SUMIFS(DataRegularSeason20242025!$AA$3:$AA$1315,DataRegularSeason20242025!$B$3:$B$1315, "&lt;=" &amp; GP$1, DataRegularSeason20242025!$D$3:$D$1315, $A32)+SUMIFS(DataRegularSeason20242025!$AB$3:$AB$1315,DataRegularSeason20242025!$B$3:$B$1315, "&lt;=" &amp; GP$1, DataRegularSeason20242025!$E$3:$E$1315, $A32)</f>
        <v>42</v>
      </c>
      <c r="GQ32">
        <f>SUMIFS(DataRegularSeason20242025!$AA$3:$AA$1315,DataRegularSeason20242025!$B$3:$B$1315, "&lt;=" &amp; GQ$1, DataRegularSeason20242025!$D$3:$D$1315, $A32)+SUMIFS(DataRegularSeason20242025!$AB$3:$AB$1315,DataRegularSeason20242025!$B$3:$B$1315, "&lt;=" &amp; GQ$1, DataRegularSeason20242025!$E$3:$E$1315, $A32)</f>
        <v>42</v>
      </c>
      <c r="GR32">
        <f>SUMIFS(DataRegularSeason20242025!$AA$3:$AA$1315,DataRegularSeason20242025!$B$3:$B$1315, "&lt;=" &amp; GR$1, DataRegularSeason20242025!$D$3:$D$1315, $A32)+SUMIFS(DataRegularSeason20242025!$AB$3:$AB$1315,DataRegularSeason20242025!$B$3:$B$1315, "&lt;=" &amp; GR$1, DataRegularSeason20242025!$E$3:$E$1315, $A32)</f>
        <v>42</v>
      </c>
      <c r="GS32">
        <f>SUMIFS(DataRegularSeason20242025!$AA$3:$AA$1315,DataRegularSeason20242025!$B$3:$B$1315, "&lt;=" &amp; GS$1, DataRegularSeason20242025!$D$3:$D$1315, $A32)+SUMIFS(DataRegularSeason20242025!$AB$3:$AB$1315,DataRegularSeason20242025!$B$3:$B$1315, "&lt;=" &amp; GS$1, DataRegularSeason20242025!$E$3:$E$1315, $A32)</f>
        <v>42</v>
      </c>
      <c r="GT32">
        <f>SUMIFS(DataRegularSeason20242025!$AA$3:$AA$1315,DataRegularSeason20242025!$B$3:$B$1315, "&lt;=" &amp; GT$1, DataRegularSeason20242025!$D$3:$D$1315, $A32)+SUMIFS(DataRegularSeason20242025!$AB$3:$AB$1315,DataRegularSeason20242025!$B$3:$B$1315, "&lt;=" &amp; GT$1, DataRegularSeason20242025!$E$3:$E$1315, $A32)</f>
        <v>42</v>
      </c>
      <c r="GU32">
        <f>SUMIFS(DataRegularSeason20242025!$AA$3:$AA$1315,DataRegularSeason20242025!$B$3:$B$1315, "&lt;=" &amp; GU$1, DataRegularSeason20242025!$D$3:$D$1315, $A32)+SUMIFS(DataRegularSeason20242025!$AB$3:$AB$1315,DataRegularSeason20242025!$B$3:$B$1315, "&lt;=" &amp; GU$1, DataRegularSeason20242025!$E$3:$E$1315, $A32)</f>
        <v>42</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34</v>
      </c>
      <c r="DD33">
        <f>SUMIFS(DataRegularSeason20242025!$AA$3:$AA$1315,DataRegularSeason20242025!$B$3:$B$1315, "&lt;=" &amp; DD$1, DataRegularSeason20242025!$D$3:$D$1315, $A33)+SUMIFS(DataRegularSeason20242025!$AB$3:$AB$1315,DataRegularSeason20242025!$B$3:$B$1315, "&lt;=" &amp; DD$1, DataRegularSeason20242025!$E$3:$E$1315, $A33)</f>
        <v>34</v>
      </c>
      <c r="DE33">
        <f>SUMIFS(DataRegularSeason20242025!$AA$3:$AA$1315,DataRegularSeason20242025!$B$3:$B$1315, "&lt;=" &amp; DE$1, DataRegularSeason20242025!$D$3:$D$1315, $A33)+SUMIFS(DataRegularSeason20242025!$AB$3:$AB$1315,DataRegularSeason20242025!$B$3:$B$1315, "&lt;=" &amp; DE$1, DataRegularSeason20242025!$E$3:$E$1315, $A33)</f>
        <v>34</v>
      </c>
      <c r="DF33">
        <f>SUMIFS(DataRegularSeason20242025!$AA$3:$AA$1315,DataRegularSeason20242025!$B$3:$B$1315, "&lt;=" &amp; DF$1, DataRegularSeason20242025!$D$3:$D$1315, $A33)+SUMIFS(DataRegularSeason20242025!$AB$3:$AB$1315,DataRegularSeason20242025!$B$3:$B$1315, "&lt;=" &amp; DF$1, DataRegularSeason20242025!$E$3:$E$1315, $A33)</f>
        <v>34</v>
      </c>
      <c r="DG33">
        <f>SUMIFS(DataRegularSeason20242025!$AA$3:$AA$1315,DataRegularSeason20242025!$B$3:$B$1315, "&lt;=" &amp; DG$1, DataRegularSeason20242025!$D$3:$D$1315, $A33)+SUMIFS(DataRegularSeason20242025!$AB$3:$AB$1315,DataRegularSeason20242025!$B$3:$B$1315, "&lt;=" &amp; DG$1, DataRegularSeason20242025!$E$3:$E$1315, $A33)</f>
        <v>34</v>
      </c>
      <c r="DH33">
        <f>SUMIFS(DataRegularSeason20242025!$AA$3:$AA$1315,DataRegularSeason20242025!$B$3:$B$1315, "&lt;=" &amp; DH$1, DataRegularSeason20242025!$D$3:$D$1315, $A33)+SUMIFS(DataRegularSeason20242025!$AB$3:$AB$1315,DataRegularSeason20242025!$B$3:$B$1315, "&lt;=" &amp; DH$1, DataRegularSeason20242025!$E$3:$E$1315, $A33)</f>
        <v>34</v>
      </c>
      <c r="DI33">
        <f>SUMIFS(DataRegularSeason20242025!$AA$3:$AA$1315,DataRegularSeason20242025!$B$3:$B$1315, "&lt;=" &amp; DI$1, DataRegularSeason20242025!$D$3:$D$1315, $A33)+SUMIFS(DataRegularSeason20242025!$AB$3:$AB$1315,DataRegularSeason20242025!$B$3:$B$1315, "&lt;=" &amp; DI$1, DataRegularSeason20242025!$E$3:$E$1315, $A33)</f>
        <v>34</v>
      </c>
      <c r="DJ33">
        <f>SUMIFS(DataRegularSeason20242025!$AA$3:$AA$1315,DataRegularSeason20242025!$B$3:$B$1315, "&lt;=" &amp; DJ$1, DataRegularSeason20242025!$D$3:$D$1315, $A33)+SUMIFS(DataRegularSeason20242025!$AB$3:$AB$1315,DataRegularSeason20242025!$B$3:$B$1315, "&lt;=" &amp; DJ$1, DataRegularSeason20242025!$E$3:$E$1315, $A33)</f>
        <v>34</v>
      </c>
      <c r="DK33">
        <f>SUMIFS(DataRegularSeason20242025!$AA$3:$AA$1315,DataRegularSeason20242025!$B$3:$B$1315, "&lt;=" &amp; DK$1, DataRegularSeason20242025!$D$3:$D$1315, $A33)+SUMIFS(DataRegularSeason20242025!$AB$3:$AB$1315,DataRegularSeason20242025!$B$3:$B$1315, "&lt;=" &amp; DK$1, DataRegularSeason20242025!$E$3:$E$1315, $A33)</f>
        <v>34</v>
      </c>
      <c r="DL33">
        <f>SUMIFS(DataRegularSeason20242025!$AA$3:$AA$1315,DataRegularSeason20242025!$B$3:$B$1315, "&lt;=" &amp; DL$1, DataRegularSeason20242025!$D$3:$D$1315, $A33)+SUMIFS(DataRegularSeason20242025!$AB$3:$AB$1315,DataRegularSeason20242025!$B$3:$B$1315, "&lt;=" &amp; DL$1, DataRegularSeason20242025!$E$3:$E$1315, $A33)</f>
        <v>34</v>
      </c>
      <c r="DM33">
        <f>SUMIFS(DataRegularSeason20242025!$AA$3:$AA$1315,DataRegularSeason20242025!$B$3:$B$1315, "&lt;=" &amp; DM$1, DataRegularSeason20242025!$D$3:$D$1315, $A33)+SUMIFS(DataRegularSeason20242025!$AB$3:$AB$1315,DataRegularSeason20242025!$B$3:$B$1315, "&lt;=" &amp; DM$1, DataRegularSeason20242025!$E$3:$E$1315, $A33)</f>
        <v>34</v>
      </c>
      <c r="DN33">
        <f>SUMIFS(DataRegularSeason20242025!$AA$3:$AA$1315,DataRegularSeason20242025!$B$3:$B$1315, "&lt;=" &amp; DN$1, DataRegularSeason20242025!$D$3:$D$1315, $A33)+SUMIFS(DataRegularSeason20242025!$AB$3:$AB$1315,DataRegularSeason20242025!$B$3:$B$1315, "&lt;=" &amp; DN$1, DataRegularSeason20242025!$E$3:$E$1315, $A33)</f>
        <v>34</v>
      </c>
      <c r="DO33">
        <f>SUMIFS(DataRegularSeason20242025!$AA$3:$AA$1315,DataRegularSeason20242025!$B$3:$B$1315, "&lt;=" &amp; DO$1, DataRegularSeason20242025!$D$3:$D$1315, $A33)+SUMIFS(DataRegularSeason20242025!$AB$3:$AB$1315,DataRegularSeason20242025!$B$3:$B$1315, "&lt;=" &amp; DO$1, DataRegularSeason20242025!$E$3:$E$1315, $A33)</f>
        <v>34</v>
      </c>
      <c r="DP33">
        <f>SUMIFS(DataRegularSeason20242025!$AA$3:$AA$1315,DataRegularSeason20242025!$B$3:$B$1315, "&lt;=" &amp; DP$1, DataRegularSeason20242025!$D$3:$D$1315, $A33)+SUMIFS(DataRegularSeason20242025!$AB$3:$AB$1315,DataRegularSeason20242025!$B$3:$B$1315, "&lt;=" &amp; DP$1, DataRegularSeason20242025!$E$3:$E$1315, $A33)</f>
        <v>34</v>
      </c>
      <c r="DQ33">
        <f>SUMIFS(DataRegularSeason20242025!$AA$3:$AA$1315,DataRegularSeason20242025!$B$3:$B$1315, "&lt;=" &amp; DQ$1, DataRegularSeason20242025!$D$3:$D$1315, $A33)+SUMIFS(DataRegularSeason20242025!$AB$3:$AB$1315,DataRegularSeason20242025!$B$3:$B$1315, "&lt;=" &amp; DQ$1, DataRegularSeason20242025!$E$3:$E$1315, $A33)</f>
        <v>34</v>
      </c>
      <c r="DR33">
        <f>SUMIFS(DataRegularSeason20242025!$AA$3:$AA$1315,DataRegularSeason20242025!$B$3:$B$1315, "&lt;=" &amp; DR$1, DataRegularSeason20242025!$D$3:$D$1315, $A33)+SUMIFS(DataRegularSeason20242025!$AB$3:$AB$1315,DataRegularSeason20242025!$B$3:$B$1315, "&lt;=" &amp; DR$1, DataRegularSeason20242025!$E$3:$E$1315, $A33)</f>
        <v>34</v>
      </c>
      <c r="DS33">
        <f>SUMIFS(DataRegularSeason20242025!$AA$3:$AA$1315,DataRegularSeason20242025!$B$3:$B$1315, "&lt;=" &amp; DS$1, DataRegularSeason20242025!$D$3:$D$1315, $A33)+SUMIFS(DataRegularSeason20242025!$AB$3:$AB$1315,DataRegularSeason20242025!$B$3:$B$1315, "&lt;=" &amp; DS$1, DataRegularSeason20242025!$E$3:$E$1315, $A33)</f>
        <v>34</v>
      </c>
      <c r="DT33">
        <f>SUMIFS(DataRegularSeason20242025!$AA$3:$AA$1315,DataRegularSeason20242025!$B$3:$B$1315, "&lt;=" &amp; DT$1, DataRegularSeason20242025!$D$3:$D$1315, $A33)+SUMIFS(DataRegularSeason20242025!$AB$3:$AB$1315,DataRegularSeason20242025!$B$3:$B$1315, "&lt;=" &amp; DT$1, DataRegularSeason20242025!$E$3:$E$1315, $A33)</f>
        <v>34</v>
      </c>
      <c r="DU33">
        <f>SUMIFS(DataRegularSeason20242025!$AA$3:$AA$1315,DataRegularSeason20242025!$B$3:$B$1315, "&lt;=" &amp; DU$1, DataRegularSeason20242025!$D$3:$D$1315, $A33)+SUMIFS(DataRegularSeason20242025!$AB$3:$AB$1315,DataRegularSeason20242025!$B$3:$B$1315, "&lt;=" &amp; DU$1, DataRegularSeason20242025!$E$3:$E$1315, $A33)</f>
        <v>34</v>
      </c>
      <c r="DV33">
        <f>SUMIFS(DataRegularSeason20242025!$AA$3:$AA$1315,DataRegularSeason20242025!$B$3:$B$1315, "&lt;=" &amp; DV$1, DataRegularSeason20242025!$D$3:$D$1315, $A33)+SUMIFS(DataRegularSeason20242025!$AB$3:$AB$1315,DataRegularSeason20242025!$B$3:$B$1315, "&lt;=" &amp; DV$1, DataRegularSeason20242025!$E$3:$E$1315, $A33)</f>
        <v>34</v>
      </c>
      <c r="DW33">
        <f>SUMIFS(DataRegularSeason20242025!$AA$3:$AA$1315,DataRegularSeason20242025!$B$3:$B$1315, "&lt;=" &amp; DW$1, DataRegularSeason20242025!$D$3:$D$1315, $A33)+SUMIFS(DataRegularSeason20242025!$AB$3:$AB$1315,DataRegularSeason20242025!$B$3:$B$1315, "&lt;=" &amp; DW$1, DataRegularSeason20242025!$E$3:$E$1315, $A33)</f>
        <v>34</v>
      </c>
      <c r="DX33">
        <f>SUMIFS(DataRegularSeason20242025!$AA$3:$AA$1315,DataRegularSeason20242025!$B$3:$B$1315, "&lt;=" &amp; DX$1, DataRegularSeason20242025!$D$3:$D$1315, $A33)+SUMIFS(DataRegularSeason20242025!$AB$3:$AB$1315,DataRegularSeason20242025!$B$3:$B$1315, "&lt;=" &amp; DX$1, DataRegularSeason20242025!$E$3:$E$1315, $A33)</f>
        <v>34</v>
      </c>
      <c r="DY33">
        <f>SUMIFS(DataRegularSeason20242025!$AA$3:$AA$1315,DataRegularSeason20242025!$B$3:$B$1315, "&lt;=" &amp; DY$1, DataRegularSeason20242025!$D$3:$D$1315, $A33)+SUMIFS(DataRegularSeason20242025!$AB$3:$AB$1315,DataRegularSeason20242025!$B$3:$B$1315, "&lt;=" &amp; DY$1, DataRegularSeason20242025!$E$3:$E$1315, $A33)</f>
        <v>34</v>
      </c>
      <c r="DZ33">
        <f>SUMIFS(DataRegularSeason20242025!$AA$3:$AA$1315,DataRegularSeason20242025!$B$3:$B$1315, "&lt;=" &amp; DZ$1, DataRegularSeason20242025!$D$3:$D$1315, $A33)+SUMIFS(DataRegularSeason20242025!$AB$3:$AB$1315,DataRegularSeason20242025!$B$3:$B$1315, "&lt;=" &amp; DZ$1, DataRegularSeason20242025!$E$3:$E$1315, $A33)</f>
        <v>34</v>
      </c>
      <c r="EA33">
        <f>SUMIFS(DataRegularSeason20242025!$AA$3:$AA$1315,DataRegularSeason20242025!$B$3:$B$1315, "&lt;=" &amp; EA$1, DataRegularSeason20242025!$D$3:$D$1315, $A33)+SUMIFS(DataRegularSeason20242025!$AB$3:$AB$1315,DataRegularSeason20242025!$B$3:$B$1315, "&lt;=" &amp; EA$1, DataRegularSeason20242025!$E$3:$E$1315, $A33)</f>
        <v>34</v>
      </c>
      <c r="EB33">
        <f>SUMIFS(DataRegularSeason20242025!$AA$3:$AA$1315,DataRegularSeason20242025!$B$3:$B$1315, "&lt;=" &amp; EB$1, DataRegularSeason20242025!$D$3:$D$1315, $A33)+SUMIFS(DataRegularSeason20242025!$AB$3:$AB$1315,DataRegularSeason20242025!$B$3:$B$1315, "&lt;=" &amp; EB$1, DataRegularSeason20242025!$E$3:$E$1315, $A33)</f>
        <v>34</v>
      </c>
      <c r="EC33">
        <f>SUMIFS(DataRegularSeason20242025!$AA$3:$AA$1315,DataRegularSeason20242025!$B$3:$B$1315, "&lt;=" &amp; EC$1, DataRegularSeason20242025!$D$3:$D$1315, $A33)+SUMIFS(DataRegularSeason20242025!$AB$3:$AB$1315,DataRegularSeason20242025!$B$3:$B$1315, "&lt;=" &amp; EC$1, DataRegularSeason20242025!$E$3:$E$1315, $A33)</f>
        <v>34</v>
      </c>
      <c r="ED33">
        <f>SUMIFS(DataRegularSeason20242025!$AA$3:$AA$1315,DataRegularSeason20242025!$B$3:$B$1315, "&lt;=" &amp; ED$1, DataRegularSeason20242025!$D$3:$D$1315, $A33)+SUMIFS(DataRegularSeason20242025!$AB$3:$AB$1315,DataRegularSeason20242025!$B$3:$B$1315, "&lt;=" &amp; ED$1, DataRegularSeason20242025!$E$3:$E$1315, $A33)</f>
        <v>34</v>
      </c>
      <c r="EE33">
        <f>SUMIFS(DataRegularSeason20242025!$AA$3:$AA$1315,DataRegularSeason20242025!$B$3:$B$1315, "&lt;=" &amp; EE$1, DataRegularSeason20242025!$D$3:$D$1315, $A33)+SUMIFS(DataRegularSeason20242025!$AB$3:$AB$1315,DataRegularSeason20242025!$B$3:$B$1315, "&lt;=" &amp; EE$1, DataRegularSeason20242025!$E$3:$E$1315, $A33)</f>
        <v>34</v>
      </c>
      <c r="EF33">
        <f>SUMIFS(DataRegularSeason20242025!$AA$3:$AA$1315,DataRegularSeason20242025!$B$3:$B$1315, "&lt;=" &amp; EF$1, DataRegularSeason20242025!$D$3:$D$1315, $A33)+SUMIFS(DataRegularSeason20242025!$AB$3:$AB$1315,DataRegularSeason20242025!$B$3:$B$1315, "&lt;=" &amp; EF$1, DataRegularSeason20242025!$E$3:$E$1315, $A33)</f>
        <v>34</v>
      </c>
      <c r="EG33">
        <f>SUMIFS(DataRegularSeason20242025!$AA$3:$AA$1315,DataRegularSeason20242025!$B$3:$B$1315, "&lt;=" &amp; EG$1, DataRegularSeason20242025!$D$3:$D$1315, $A33)+SUMIFS(DataRegularSeason20242025!$AB$3:$AB$1315,DataRegularSeason20242025!$B$3:$B$1315, "&lt;=" &amp; EG$1, DataRegularSeason20242025!$E$3:$E$1315, $A33)</f>
        <v>34</v>
      </c>
      <c r="EH33">
        <f>SUMIFS(DataRegularSeason20242025!$AA$3:$AA$1315,DataRegularSeason20242025!$B$3:$B$1315, "&lt;=" &amp; EH$1, DataRegularSeason20242025!$D$3:$D$1315, $A33)+SUMIFS(DataRegularSeason20242025!$AB$3:$AB$1315,DataRegularSeason20242025!$B$3:$B$1315, "&lt;=" &amp; EH$1, DataRegularSeason20242025!$E$3:$E$1315, $A33)</f>
        <v>34</v>
      </c>
      <c r="EI33">
        <f>SUMIFS(DataRegularSeason20242025!$AA$3:$AA$1315,DataRegularSeason20242025!$B$3:$B$1315, "&lt;=" &amp; EI$1, DataRegularSeason20242025!$D$3:$D$1315, $A33)+SUMIFS(DataRegularSeason20242025!$AB$3:$AB$1315,DataRegularSeason20242025!$B$3:$B$1315, "&lt;=" &amp; EI$1, DataRegularSeason20242025!$E$3:$E$1315, $A33)</f>
        <v>34</v>
      </c>
      <c r="EJ33">
        <f>SUMIFS(DataRegularSeason20242025!$AA$3:$AA$1315,DataRegularSeason20242025!$B$3:$B$1315, "&lt;=" &amp; EJ$1, DataRegularSeason20242025!$D$3:$D$1315, $A33)+SUMIFS(DataRegularSeason20242025!$AB$3:$AB$1315,DataRegularSeason20242025!$B$3:$B$1315, "&lt;=" &amp; EJ$1, DataRegularSeason20242025!$E$3:$E$1315, $A33)</f>
        <v>34</v>
      </c>
      <c r="EK33">
        <f>SUMIFS(DataRegularSeason20242025!$AA$3:$AA$1315,DataRegularSeason20242025!$B$3:$B$1315, "&lt;=" &amp; EK$1, DataRegularSeason20242025!$D$3:$D$1315, $A33)+SUMIFS(DataRegularSeason20242025!$AB$3:$AB$1315,DataRegularSeason20242025!$B$3:$B$1315, "&lt;=" &amp; EK$1, DataRegularSeason20242025!$E$3:$E$1315, $A33)</f>
        <v>34</v>
      </c>
      <c r="EL33">
        <f>SUMIFS(DataRegularSeason20242025!$AA$3:$AA$1315,DataRegularSeason20242025!$B$3:$B$1315, "&lt;=" &amp; EL$1, DataRegularSeason20242025!$D$3:$D$1315, $A33)+SUMIFS(DataRegularSeason20242025!$AB$3:$AB$1315,DataRegularSeason20242025!$B$3:$B$1315, "&lt;=" &amp; EL$1, DataRegularSeason20242025!$E$3:$E$1315, $A33)</f>
        <v>34</v>
      </c>
      <c r="EM33">
        <f>SUMIFS(DataRegularSeason20242025!$AA$3:$AA$1315,DataRegularSeason20242025!$B$3:$B$1315, "&lt;=" &amp; EM$1, DataRegularSeason20242025!$D$3:$D$1315, $A33)+SUMIFS(DataRegularSeason20242025!$AB$3:$AB$1315,DataRegularSeason20242025!$B$3:$B$1315, "&lt;=" &amp; EM$1, DataRegularSeason20242025!$E$3:$E$1315, $A33)</f>
        <v>34</v>
      </c>
      <c r="EN33">
        <f>SUMIFS(DataRegularSeason20242025!$AA$3:$AA$1315,DataRegularSeason20242025!$B$3:$B$1315, "&lt;=" &amp; EN$1, DataRegularSeason20242025!$D$3:$D$1315, $A33)+SUMIFS(DataRegularSeason20242025!$AB$3:$AB$1315,DataRegularSeason20242025!$B$3:$B$1315, "&lt;=" &amp; EN$1, DataRegularSeason20242025!$E$3:$E$1315, $A33)</f>
        <v>34</v>
      </c>
      <c r="EO33">
        <f>SUMIFS(DataRegularSeason20242025!$AA$3:$AA$1315,DataRegularSeason20242025!$B$3:$B$1315, "&lt;=" &amp; EO$1, DataRegularSeason20242025!$D$3:$D$1315, $A33)+SUMIFS(DataRegularSeason20242025!$AB$3:$AB$1315,DataRegularSeason20242025!$B$3:$B$1315, "&lt;=" &amp; EO$1, DataRegularSeason20242025!$E$3:$E$1315, $A33)</f>
        <v>34</v>
      </c>
      <c r="EP33">
        <f>SUMIFS(DataRegularSeason20242025!$AA$3:$AA$1315,DataRegularSeason20242025!$B$3:$B$1315, "&lt;=" &amp; EP$1, DataRegularSeason20242025!$D$3:$D$1315, $A33)+SUMIFS(DataRegularSeason20242025!$AB$3:$AB$1315,DataRegularSeason20242025!$B$3:$B$1315, "&lt;=" &amp; EP$1, DataRegularSeason20242025!$E$3:$E$1315, $A33)</f>
        <v>34</v>
      </c>
      <c r="EQ33">
        <f>SUMIFS(DataRegularSeason20242025!$AA$3:$AA$1315,DataRegularSeason20242025!$B$3:$B$1315, "&lt;=" &amp; EQ$1, DataRegularSeason20242025!$D$3:$D$1315, $A33)+SUMIFS(DataRegularSeason20242025!$AB$3:$AB$1315,DataRegularSeason20242025!$B$3:$B$1315, "&lt;=" &amp; EQ$1, DataRegularSeason20242025!$E$3:$E$1315, $A33)</f>
        <v>34</v>
      </c>
      <c r="ER33">
        <f>SUMIFS(DataRegularSeason20242025!$AA$3:$AA$1315,DataRegularSeason20242025!$B$3:$B$1315, "&lt;=" &amp; ER$1, DataRegularSeason20242025!$D$3:$D$1315, $A33)+SUMIFS(DataRegularSeason20242025!$AB$3:$AB$1315,DataRegularSeason20242025!$B$3:$B$1315, "&lt;=" &amp; ER$1, DataRegularSeason20242025!$E$3:$E$1315, $A33)</f>
        <v>34</v>
      </c>
      <c r="ES33">
        <f>SUMIFS(DataRegularSeason20242025!$AA$3:$AA$1315,DataRegularSeason20242025!$B$3:$B$1315, "&lt;=" &amp; ES$1, DataRegularSeason20242025!$D$3:$D$1315, $A33)+SUMIFS(DataRegularSeason20242025!$AB$3:$AB$1315,DataRegularSeason20242025!$B$3:$B$1315, "&lt;=" &amp; ES$1, DataRegularSeason20242025!$E$3:$E$1315, $A33)</f>
        <v>34</v>
      </c>
      <c r="ET33">
        <f>SUMIFS(DataRegularSeason20242025!$AA$3:$AA$1315,DataRegularSeason20242025!$B$3:$B$1315, "&lt;=" &amp; ET$1, DataRegularSeason20242025!$D$3:$D$1315, $A33)+SUMIFS(DataRegularSeason20242025!$AB$3:$AB$1315,DataRegularSeason20242025!$B$3:$B$1315, "&lt;=" &amp; ET$1, DataRegularSeason20242025!$E$3:$E$1315, $A33)</f>
        <v>34</v>
      </c>
      <c r="EU33">
        <f>SUMIFS(DataRegularSeason20242025!$AA$3:$AA$1315,DataRegularSeason20242025!$B$3:$B$1315, "&lt;=" &amp; EU$1, DataRegularSeason20242025!$D$3:$D$1315, $A33)+SUMIFS(DataRegularSeason20242025!$AB$3:$AB$1315,DataRegularSeason20242025!$B$3:$B$1315, "&lt;=" &amp; EU$1, DataRegularSeason20242025!$E$3:$E$1315, $A33)</f>
        <v>34</v>
      </c>
      <c r="EV33">
        <f>SUMIFS(DataRegularSeason20242025!$AA$3:$AA$1315,DataRegularSeason20242025!$B$3:$B$1315, "&lt;=" &amp; EV$1, DataRegularSeason20242025!$D$3:$D$1315, $A33)+SUMIFS(DataRegularSeason20242025!$AB$3:$AB$1315,DataRegularSeason20242025!$B$3:$B$1315, "&lt;=" &amp; EV$1, DataRegularSeason20242025!$E$3:$E$1315, $A33)</f>
        <v>34</v>
      </c>
      <c r="EW33">
        <f>SUMIFS(DataRegularSeason20242025!$AA$3:$AA$1315,DataRegularSeason20242025!$B$3:$B$1315, "&lt;=" &amp; EW$1, DataRegularSeason20242025!$D$3:$D$1315, $A33)+SUMIFS(DataRegularSeason20242025!$AB$3:$AB$1315,DataRegularSeason20242025!$B$3:$B$1315, "&lt;=" &amp; EW$1, DataRegularSeason20242025!$E$3:$E$1315, $A33)</f>
        <v>34</v>
      </c>
      <c r="EX33">
        <f>SUMIFS(DataRegularSeason20242025!$AA$3:$AA$1315,DataRegularSeason20242025!$B$3:$B$1315, "&lt;=" &amp; EX$1, DataRegularSeason20242025!$D$3:$D$1315, $A33)+SUMIFS(DataRegularSeason20242025!$AB$3:$AB$1315,DataRegularSeason20242025!$B$3:$B$1315, "&lt;=" &amp; EX$1, DataRegularSeason20242025!$E$3:$E$1315, $A33)</f>
        <v>34</v>
      </c>
      <c r="EY33">
        <f>SUMIFS(DataRegularSeason20242025!$AA$3:$AA$1315,DataRegularSeason20242025!$B$3:$B$1315, "&lt;=" &amp; EY$1, DataRegularSeason20242025!$D$3:$D$1315, $A33)+SUMIFS(DataRegularSeason20242025!$AB$3:$AB$1315,DataRegularSeason20242025!$B$3:$B$1315, "&lt;=" &amp; EY$1, DataRegularSeason20242025!$E$3:$E$1315, $A33)</f>
        <v>34</v>
      </c>
      <c r="EZ33">
        <f>SUMIFS(DataRegularSeason20242025!$AA$3:$AA$1315,DataRegularSeason20242025!$B$3:$B$1315, "&lt;=" &amp; EZ$1, DataRegularSeason20242025!$D$3:$D$1315, $A33)+SUMIFS(DataRegularSeason20242025!$AB$3:$AB$1315,DataRegularSeason20242025!$B$3:$B$1315, "&lt;=" &amp; EZ$1, DataRegularSeason20242025!$E$3:$E$1315, $A33)</f>
        <v>34</v>
      </c>
      <c r="FA33">
        <f>SUMIFS(DataRegularSeason20242025!$AA$3:$AA$1315,DataRegularSeason20242025!$B$3:$B$1315, "&lt;=" &amp; FA$1, DataRegularSeason20242025!$D$3:$D$1315, $A33)+SUMIFS(DataRegularSeason20242025!$AB$3:$AB$1315,DataRegularSeason20242025!$B$3:$B$1315, "&lt;=" &amp; FA$1, DataRegularSeason20242025!$E$3:$E$1315, $A33)</f>
        <v>34</v>
      </c>
      <c r="FB33">
        <f>SUMIFS(DataRegularSeason20242025!$AA$3:$AA$1315,DataRegularSeason20242025!$B$3:$B$1315, "&lt;=" &amp; FB$1, DataRegularSeason20242025!$D$3:$D$1315, $A33)+SUMIFS(DataRegularSeason20242025!$AB$3:$AB$1315,DataRegularSeason20242025!$B$3:$B$1315, "&lt;=" &amp; FB$1, DataRegularSeason20242025!$E$3:$E$1315, $A33)</f>
        <v>34</v>
      </c>
      <c r="FC33">
        <f>SUMIFS(DataRegularSeason20242025!$AA$3:$AA$1315,DataRegularSeason20242025!$B$3:$B$1315, "&lt;=" &amp; FC$1, DataRegularSeason20242025!$D$3:$D$1315, $A33)+SUMIFS(DataRegularSeason20242025!$AB$3:$AB$1315,DataRegularSeason20242025!$B$3:$B$1315, "&lt;=" &amp; FC$1, DataRegularSeason20242025!$E$3:$E$1315, $A33)</f>
        <v>34</v>
      </c>
      <c r="FD33">
        <f>SUMIFS(DataRegularSeason20242025!$AA$3:$AA$1315,DataRegularSeason20242025!$B$3:$B$1315, "&lt;=" &amp; FD$1, DataRegularSeason20242025!$D$3:$D$1315, $A33)+SUMIFS(DataRegularSeason20242025!$AB$3:$AB$1315,DataRegularSeason20242025!$B$3:$B$1315, "&lt;=" &amp; FD$1, DataRegularSeason20242025!$E$3:$E$1315, $A33)</f>
        <v>34</v>
      </c>
      <c r="FE33">
        <f>SUMIFS(DataRegularSeason20242025!$AA$3:$AA$1315,DataRegularSeason20242025!$B$3:$B$1315, "&lt;=" &amp; FE$1, DataRegularSeason20242025!$D$3:$D$1315, $A33)+SUMIFS(DataRegularSeason20242025!$AB$3:$AB$1315,DataRegularSeason20242025!$B$3:$B$1315, "&lt;=" &amp; FE$1, DataRegularSeason20242025!$E$3:$E$1315, $A33)</f>
        <v>34</v>
      </c>
      <c r="FF33">
        <f>SUMIFS(DataRegularSeason20242025!$AA$3:$AA$1315,DataRegularSeason20242025!$B$3:$B$1315, "&lt;=" &amp; FF$1, DataRegularSeason20242025!$D$3:$D$1315, $A33)+SUMIFS(DataRegularSeason20242025!$AB$3:$AB$1315,DataRegularSeason20242025!$B$3:$B$1315, "&lt;=" &amp; FF$1, DataRegularSeason20242025!$E$3:$E$1315, $A33)</f>
        <v>34</v>
      </c>
      <c r="FG33">
        <f>SUMIFS(DataRegularSeason20242025!$AA$3:$AA$1315,DataRegularSeason20242025!$B$3:$B$1315, "&lt;=" &amp; FG$1, DataRegularSeason20242025!$D$3:$D$1315, $A33)+SUMIFS(DataRegularSeason20242025!$AB$3:$AB$1315,DataRegularSeason20242025!$B$3:$B$1315, "&lt;=" &amp; FG$1, DataRegularSeason20242025!$E$3:$E$1315, $A33)</f>
        <v>34</v>
      </c>
      <c r="FH33">
        <f>SUMIFS(DataRegularSeason20242025!$AA$3:$AA$1315,DataRegularSeason20242025!$B$3:$B$1315, "&lt;=" &amp; FH$1, DataRegularSeason20242025!$D$3:$D$1315, $A33)+SUMIFS(DataRegularSeason20242025!$AB$3:$AB$1315,DataRegularSeason20242025!$B$3:$B$1315, "&lt;=" &amp; FH$1, DataRegularSeason20242025!$E$3:$E$1315, $A33)</f>
        <v>34</v>
      </c>
      <c r="FI33">
        <f>SUMIFS(DataRegularSeason20242025!$AA$3:$AA$1315,DataRegularSeason20242025!$B$3:$B$1315, "&lt;=" &amp; FI$1, DataRegularSeason20242025!$D$3:$D$1315, $A33)+SUMIFS(DataRegularSeason20242025!$AB$3:$AB$1315,DataRegularSeason20242025!$B$3:$B$1315, "&lt;=" &amp; FI$1, DataRegularSeason20242025!$E$3:$E$1315, $A33)</f>
        <v>34</v>
      </c>
      <c r="FJ33">
        <f>SUMIFS(DataRegularSeason20242025!$AA$3:$AA$1315,DataRegularSeason20242025!$B$3:$B$1315, "&lt;=" &amp; FJ$1, DataRegularSeason20242025!$D$3:$D$1315, $A33)+SUMIFS(DataRegularSeason20242025!$AB$3:$AB$1315,DataRegularSeason20242025!$B$3:$B$1315, "&lt;=" &amp; FJ$1, DataRegularSeason20242025!$E$3:$E$1315, $A33)</f>
        <v>34</v>
      </c>
      <c r="FK33">
        <f>SUMIFS(DataRegularSeason20242025!$AA$3:$AA$1315,DataRegularSeason20242025!$B$3:$B$1315, "&lt;=" &amp; FK$1, DataRegularSeason20242025!$D$3:$D$1315, $A33)+SUMIFS(DataRegularSeason20242025!$AB$3:$AB$1315,DataRegularSeason20242025!$B$3:$B$1315, "&lt;=" &amp; FK$1, DataRegularSeason20242025!$E$3:$E$1315, $A33)</f>
        <v>34</v>
      </c>
      <c r="FL33">
        <f>SUMIFS(DataRegularSeason20242025!$AA$3:$AA$1315,DataRegularSeason20242025!$B$3:$B$1315, "&lt;=" &amp; FL$1, DataRegularSeason20242025!$D$3:$D$1315, $A33)+SUMIFS(DataRegularSeason20242025!$AB$3:$AB$1315,DataRegularSeason20242025!$B$3:$B$1315, "&lt;=" &amp; FL$1, DataRegularSeason20242025!$E$3:$E$1315, $A33)</f>
        <v>34</v>
      </c>
      <c r="FM33">
        <f>SUMIFS(DataRegularSeason20242025!$AA$3:$AA$1315,DataRegularSeason20242025!$B$3:$B$1315, "&lt;=" &amp; FM$1, DataRegularSeason20242025!$D$3:$D$1315, $A33)+SUMIFS(DataRegularSeason20242025!$AB$3:$AB$1315,DataRegularSeason20242025!$B$3:$B$1315, "&lt;=" &amp; FM$1, DataRegularSeason20242025!$E$3:$E$1315, $A33)</f>
        <v>34</v>
      </c>
      <c r="FN33">
        <f>SUMIFS(DataRegularSeason20242025!$AA$3:$AA$1315,DataRegularSeason20242025!$B$3:$B$1315, "&lt;=" &amp; FN$1, DataRegularSeason20242025!$D$3:$D$1315, $A33)+SUMIFS(DataRegularSeason20242025!$AB$3:$AB$1315,DataRegularSeason20242025!$B$3:$B$1315, "&lt;=" &amp; FN$1, DataRegularSeason20242025!$E$3:$E$1315, $A33)</f>
        <v>34</v>
      </c>
      <c r="FO33">
        <f>SUMIFS(DataRegularSeason20242025!$AA$3:$AA$1315,DataRegularSeason20242025!$B$3:$B$1315, "&lt;=" &amp; FO$1, DataRegularSeason20242025!$D$3:$D$1315, $A33)+SUMIFS(DataRegularSeason20242025!$AB$3:$AB$1315,DataRegularSeason20242025!$B$3:$B$1315, "&lt;=" &amp; FO$1, DataRegularSeason20242025!$E$3:$E$1315, $A33)</f>
        <v>34</v>
      </c>
      <c r="FP33">
        <f>SUMIFS(DataRegularSeason20242025!$AA$3:$AA$1315,DataRegularSeason20242025!$B$3:$B$1315, "&lt;=" &amp; FP$1, DataRegularSeason20242025!$D$3:$D$1315, $A33)+SUMIFS(DataRegularSeason20242025!$AB$3:$AB$1315,DataRegularSeason20242025!$B$3:$B$1315, "&lt;=" &amp; FP$1, DataRegularSeason20242025!$E$3:$E$1315, $A33)</f>
        <v>34</v>
      </c>
      <c r="FQ33">
        <f>SUMIFS(DataRegularSeason20242025!$AA$3:$AA$1315,DataRegularSeason20242025!$B$3:$B$1315, "&lt;=" &amp; FQ$1, DataRegularSeason20242025!$D$3:$D$1315, $A33)+SUMIFS(DataRegularSeason20242025!$AB$3:$AB$1315,DataRegularSeason20242025!$B$3:$B$1315, "&lt;=" &amp; FQ$1, DataRegularSeason20242025!$E$3:$E$1315, $A33)</f>
        <v>34</v>
      </c>
      <c r="FR33">
        <f>SUMIFS(DataRegularSeason20242025!$AA$3:$AA$1315,DataRegularSeason20242025!$B$3:$B$1315, "&lt;=" &amp; FR$1, DataRegularSeason20242025!$D$3:$D$1315, $A33)+SUMIFS(DataRegularSeason20242025!$AB$3:$AB$1315,DataRegularSeason20242025!$B$3:$B$1315, "&lt;=" &amp; FR$1, DataRegularSeason20242025!$E$3:$E$1315, $A33)</f>
        <v>34</v>
      </c>
      <c r="FS33">
        <f>SUMIFS(DataRegularSeason20242025!$AA$3:$AA$1315,DataRegularSeason20242025!$B$3:$B$1315, "&lt;=" &amp; FS$1, DataRegularSeason20242025!$D$3:$D$1315, $A33)+SUMIFS(DataRegularSeason20242025!$AB$3:$AB$1315,DataRegularSeason20242025!$B$3:$B$1315, "&lt;=" &amp; FS$1, DataRegularSeason20242025!$E$3:$E$1315, $A33)</f>
        <v>34</v>
      </c>
      <c r="FT33">
        <f>SUMIFS(DataRegularSeason20242025!$AA$3:$AA$1315,DataRegularSeason20242025!$B$3:$B$1315, "&lt;=" &amp; FT$1, DataRegularSeason20242025!$D$3:$D$1315, $A33)+SUMIFS(DataRegularSeason20242025!$AB$3:$AB$1315,DataRegularSeason20242025!$B$3:$B$1315, "&lt;=" &amp; FT$1, DataRegularSeason20242025!$E$3:$E$1315, $A33)</f>
        <v>34</v>
      </c>
      <c r="FU33">
        <f>SUMIFS(DataRegularSeason20242025!$AA$3:$AA$1315,DataRegularSeason20242025!$B$3:$B$1315, "&lt;=" &amp; FU$1, DataRegularSeason20242025!$D$3:$D$1315, $A33)+SUMIFS(DataRegularSeason20242025!$AB$3:$AB$1315,DataRegularSeason20242025!$B$3:$B$1315, "&lt;=" &amp; FU$1, DataRegularSeason20242025!$E$3:$E$1315, $A33)</f>
        <v>34</v>
      </c>
      <c r="FV33">
        <f>SUMIFS(DataRegularSeason20242025!$AA$3:$AA$1315,DataRegularSeason20242025!$B$3:$B$1315, "&lt;=" &amp; FV$1, DataRegularSeason20242025!$D$3:$D$1315, $A33)+SUMIFS(DataRegularSeason20242025!$AB$3:$AB$1315,DataRegularSeason20242025!$B$3:$B$1315, "&lt;=" &amp; FV$1, DataRegularSeason20242025!$E$3:$E$1315, $A33)</f>
        <v>34</v>
      </c>
      <c r="FW33">
        <f>SUMIFS(DataRegularSeason20242025!$AA$3:$AA$1315,DataRegularSeason20242025!$B$3:$B$1315, "&lt;=" &amp; FW$1, DataRegularSeason20242025!$D$3:$D$1315, $A33)+SUMIFS(DataRegularSeason20242025!$AB$3:$AB$1315,DataRegularSeason20242025!$B$3:$B$1315, "&lt;=" &amp; FW$1, DataRegularSeason20242025!$E$3:$E$1315, $A33)</f>
        <v>34</v>
      </c>
      <c r="FX33">
        <f>SUMIFS(DataRegularSeason20242025!$AA$3:$AA$1315,DataRegularSeason20242025!$B$3:$B$1315, "&lt;=" &amp; FX$1, DataRegularSeason20242025!$D$3:$D$1315, $A33)+SUMIFS(DataRegularSeason20242025!$AB$3:$AB$1315,DataRegularSeason20242025!$B$3:$B$1315, "&lt;=" &amp; FX$1, DataRegularSeason20242025!$E$3:$E$1315, $A33)</f>
        <v>34</v>
      </c>
      <c r="FY33">
        <f>SUMIFS(DataRegularSeason20242025!$AA$3:$AA$1315,DataRegularSeason20242025!$B$3:$B$1315, "&lt;=" &amp; FY$1, DataRegularSeason20242025!$D$3:$D$1315, $A33)+SUMIFS(DataRegularSeason20242025!$AB$3:$AB$1315,DataRegularSeason20242025!$B$3:$B$1315, "&lt;=" &amp; FY$1, DataRegularSeason20242025!$E$3:$E$1315, $A33)</f>
        <v>34</v>
      </c>
      <c r="FZ33">
        <f>SUMIFS(DataRegularSeason20242025!$AA$3:$AA$1315,DataRegularSeason20242025!$B$3:$B$1315, "&lt;=" &amp; FZ$1, DataRegularSeason20242025!$D$3:$D$1315, $A33)+SUMIFS(DataRegularSeason20242025!$AB$3:$AB$1315,DataRegularSeason20242025!$B$3:$B$1315, "&lt;=" &amp; FZ$1, DataRegularSeason20242025!$E$3:$E$1315, $A33)</f>
        <v>34</v>
      </c>
      <c r="GA33">
        <f>SUMIFS(DataRegularSeason20242025!$AA$3:$AA$1315,DataRegularSeason20242025!$B$3:$B$1315, "&lt;=" &amp; GA$1, DataRegularSeason20242025!$D$3:$D$1315, $A33)+SUMIFS(DataRegularSeason20242025!$AB$3:$AB$1315,DataRegularSeason20242025!$B$3:$B$1315, "&lt;=" &amp; GA$1, DataRegularSeason20242025!$E$3:$E$1315, $A33)</f>
        <v>34</v>
      </c>
      <c r="GB33">
        <f>SUMIFS(DataRegularSeason20242025!$AA$3:$AA$1315,DataRegularSeason20242025!$B$3:$B$1315, "&lt;=" &amp; GB$1, DataRegularSeason20242025!$D$3:$D$1315, $A33)+SUMIFS(DataRegularSeason20242025!$AB$3:$AB$1315,DataRegularSeason20242025!$B$3:$B$1315, "&lt;=" &amp; GB$1, DataRegularSeason20242025!$E$3:$E$1315, $A33)</f>
        <v>34</v>
      </c>
      <c r="GC33">
        <f>SUMIFS(DataRegularSeason20242025!$AA$3:$AA$1315,DataRegularSeason20242025!$B$3:$B$1315, "&lt;=" &amp; GC$1, DataRegularSeason20242025!$D$3:$D$1315, $A33)+SUMIFS(DataRegularSeason20242025!$AB$3:$AB$1315,DataRegularSeason20242025!$B$3:$B$1315, "&lt;=" &amp; GC$1, DataRegularSeason20242025!$E$3:$E$1315, $A33)</f>
        <v>34</v>
      </c>
      <c r="GD33">
        <f>SUMIFS(DataRegularSeason20242025!$AA$3:$AA$1315,DataRegularSeason20242025!$B$3:$B$1315, "&lt;=" &amp; GD$1, DataRegularSeason20242025!$D$3:$D$1315, $A33)+SUMIFS(DataRegularSeason20242025!$AB$3:$AB$1315,DataRegularSeason20242025!$B$3:$B$1315, "&lt;=" &amp; GD$1, DataRegularSeason20242025!$E$3:$E$1315, $A33)</f>
        <v>34</v>
      </c>
      <c r="GE33">
        <f>SUMIFS(DataRegularSeason20242025!$AA$3:$AA$1315,DataRegularSeason20242025!$B$3:$B$1315, "&lt;=" &amp; GE$1, DataRegularSeason20242025!$D$3:$D$1315, $A33)+SUMIFS(DataRegularSeason20242025!$AB$3:$AB$1315,DataRegularSeason20242025!$B$3:$B$1315, "&lt;=" &amp; GE$1, DataRegularSeason20242025!$E$3:$E$1315, $A33)</f>
        <v>34</v>
      </c>
      <c r="GF33">
        <f>SUMIFS(DataRegularSeason20242025!$AA$3:$AA$1315,DataRegularSeason20242025!$B$3:$B$1315, "&lt;=" &amp; GF$1, DataRegularSeason20242025!$D$3:$D$1315, $A33)+SUMIFS(DataRegularSeason20242025!$AB$3:$AB$1315,DataRegularSeason20242025!$B$3:$B$1315, "&lt;=" &amp; GF$1, DataRegularSeason20242025!$E$3:$E$1315, $A33)</f>
        <v>34</v>
      </c>
      <c r="GG33">
        <f>SUMIFS(DataRegularSeason20242025!$AA$3:$AA$1315,DataRegularSeason20242025!$B$3:$B$1315, "&lt;=" &amp; GG$1, DataRegularSeason20242025!$D$3:$D$1315, $A33)+SUMIFS(DataRegularSeason20242025!$AB$3:$AB$1315,DataRegularSeason20242025!$B$3:$B$1315, "&lt;=" &amp; GG$1, DataRegularSeason20242025!$E$3:$E$1315, $A33)</f>
        <v>34</v>
      </c>
      <c r="GH33">
        <f>SUMIFS(DataRegularSeason20242025!$AA$3:$AA$1315,DataRegularSeason20242025!$B$3:$B$1315, "&lt;=" &amp; GH$1, DataRegularSeason20242025!$D$3:$D$1315, $A33)+SUMIFS(DataRegularSeason20242025!$AB$3:$AB$1315,DataRegularSeason20242025!$B$3:$B$1315, "&lt;=" &amp; GH$1, DataRegularSeason20242025!$E$3:$E$1315, $A33)</f>
        <v>34</v>
      </c>
      <c r="GI33">
        <f>SUMIFS(DataRegularSeason20242025!$AA$3:$AA$1315,DataRegularSeason20242025!$B$3:$B$1315, "&lt;=" &amp; GI$1, DataRegularSeason20242025!$D$3:$D$1315, $A33)+SUMIFS(DataRegularSeason20242025!$AB$3:$AB$1315,DataRegularSeason20242025!$B$3:$B$1315, "&lt;=" &amp; GI$1, DataRegularSeason20242025!$E$3:$E$1315, $A33)</f>
        <v>34</v>
      </c>
      <c r="GJ33">
        <f>SUMIFS(DataRegularSeason20242025!$AA$3:$AA$1315,DataRegularSeason20242025!$B$3:$B$1315, "&lt;=" &amp; GJ$1, DataRegularSeason20242025!$D$3:$D$1315, $A33)+SUMIFS(DataRegularSeason20242025!$AB$3:$AB$1315,DataRegularSeason20242025!$B$3:$B$1315, "&lt;=" &amp; GJ$1, DataRegularSeason20242025!$E$3:$E$1315, $A33)</f>
        <v>34</v>
      </c>
      <c r="GK33">
        <f>SUMIFS(DataRegularSeason20242025!$AA$3:$AA$1315,DataRegularSeason20242025!$B$3:$B$1315, "&lt;=" &amp; GK$1, DataRegularSeason20242025!$D$3:$D$1315, $A33)+SUMIFS(DataRegularSeason20242025!$AB$3:$AB$1315,DataRegularSeason20242025!$B$3:$B$1315, "&lt;=" &amp; GK$1, DataRegularSeason20242025!$E$3:$E$1315, $A33)</f>
        <v>34</v>
      </c>
      <c r="GL33">
        <f>SUMIFS(DataRegularSeason20242025!$AA$3:$AA$1315,DataRegularSeason20242025!$B$3:$B$1315, "&lt;=" &amp; GL$1, DataRegularSeason20242025!$D$3:$D$1315, $A33)+SUMIFS(DataRegularSeason20242025!$AB$3:$AB$1315,DataRegularSeason20242025!$B$3:$B$1315, "&lt;=" &amp; GL$1, DataRegularSeason20242025!$E$3:$E$1315, $A33)</f>
        <v>34</v>
      </c>
      <c r="GM33">
        <f>SUMIFS(DataRegularSeason20242025!$AA$3:$AA$1315,DataRegularSeason20242025!$B$3:$B$1315, "&lt;=" &amp; GM$1, DataRegularSeason20242025!$D$3:$D$1315, $A33)+SUMIFS(DataRegularSeason20242025!$AB$3:$AB$1315,DataRegularSeason20242025!$B$3:$B$1315, "&lt;=" &amp; GM$1, DataRegularSeason20242025!$E$3:$E$1315, $A33)</f>
        <v>34</v>
      </c>
      <c r="GN33">
        <f>SUMIFS(DataRegularSeason20242025!$AA$3:$AA$1315,DataRegularSeason20242025!$B$3:$B$1315, "&lt;=" &amp; GN$1, DataRegularSeason20242025!$D$3:$D$1315, $A33)+SUMIFS(DataRegularSeason20242025!$AB$3:$AB$1315,DataRegularSeason20242025!$B$3:$B$1315, "&lt;=" &amp; GN$1, DataRegularSeason20242025!$E$3:$E$1315, $A33)</f>
        <v>34</v>
      </c>
      <c r="GO33">
        <f>SUMIFS(DataRegularSeason20242025!$AA$3:$AA$1315,DataRegularSeason20242025!$B$3:$B$1315, "&lt;=" &amp; GO$1, DataRegularSeason20242025!$D$3:$D$1315, $A33)+SUMIFS(DataRegularSeason20242025!$AB$3:$AB$1315,DataRegularSeason20242025!$B$3:$B$1315, "&lt;=" &amp; GO$1, DataRegularSeason20242025!$E$3:$E$1315, $A33)</f>
        <v>34</v>
      </c>
      <c r="GP33">
        <f>SUMIFS(DataRegularSeason20242025!$AA$3:$AA$1315,DataRegularSeason20242025!$B$3:$B$1315, "&lt;=" &amp; GP$1, DataRegularSeason20242025!$D$3:$D$1315, $A33)+SUMIFS(DataRegularSeason20242025!$AB$3:$AB$1315,DataRegularSeason20242025!$B$3:$B$1315, "&lt;=" &amp; GP$1, DataRegularSeason20242025!$E$3:$E$1315, $A33)</f>
        <v>34</v>
      </c>
      <c r="GQ33">
        <f>SUMIFS(DataRegularSeason20242025!$AA$3:$AA$1315,DataRegularSeason20242025!$B$3:$B$1315, "&lt;=" &amp; GQ$1, DataRegularSeason20242025!$D$3:$D$1315, $A33)+SUMIFS(DataRegularSeason20242025!$AB$3:$AB$1315,DataRegularSeason20242025!$B$3:$B$1315, "&lt;=" &amp; GQ$1, DataRegularSeason20242025!$E$3:$E$1315, $A33)</f>
        <v>34</v>
      </c>
      <c r="GR33">
        <f>SUMIFS(DataRegularSeason20242025!$AA$3:$AA$1315,DataRegularSeason20242025!$B$3:$B$1315, "&lt;=" &amp; GR$1, DataRegularSeason20242025!$D$3:$D$1315, $A33)+SUMIFS(DataRegularSeason20242025!$AB$3:$AB$1315,DataRegularSeason20242025!$B$3:$B$1315, "&lt;=" &amp; GR$1, DataRegularSeason20242025!$E$3:$E$1315, $A33)</f>
        <v>34</v>
      </c>
      <c r="GS33">
        <f>SUMIFS(DataRegularSeason20242025!$AA$3:$AA$1315,DataRegularSeason20242025!$B$3:$B$1315, "&lt;=" &amp; GS$1, DataRegularSeason20242025!$D$3:$D$1315, $A33)+SUMIFS(DataRegularSeason20242025!$AB$3:$AB$1315,DataRegularSeason20242025!$B$3:$B$1315, "&lt;=" &amp; GS$1, DataRegularSeason20242025!$E$3:$E$1315, $A33)</f>
        <v>34</v>
      </c>
      <c r="GT33">
        <f>SUMIFS(DataRegularSeason20242025!$AA$3:$AA$1315,DataRegularSeason20242025!$B$3:$B$1315, "&lt;=" &amp; GT$1, DataRegularSeason20242025!$D$3:$D$1315, $A33)+SUMIFS(DataRegularSeason20242025!$AB$3:$AB$1315,DataRegularSeason20242025!$B$3:$B$1315, "&lt;=" &amp; GT$1, DataRegularSeason20242025!$E$3:$E$1315, $A33)</f>
        <v>34</v>
      </c>
      <c r="GU33">
        <f>SUMIFS(DataRegularSeason20242025!$AA$3:$AA$1315,DataRegularSeason20242025!$B$3:$B$1315, "&lt;=" &amp; GU$1, DataRegularSeason20242025!$D$3:$D$1315, $A33)+SUMIFS(DataRegularSeason20242025!$AB$3:$AB$1315,DataRegularSeason20242025!$B$3:$B$1315, "&lt;=" &amp; GU$1, DataRegularSeason20242025!$E$3:$E$1315, $A33)</f>
        <v>34</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2.5625</v>
      </c>
      <c r="N34">
        <f>SUBTOTAL(101,Table4[2024-10-13])</f>
        <v>2.84375</v>
      </c>
      <c r="O34">
        <f>SUBTOTAL(101,Table4[2024-10-14])</f>
        <v>3.25</v>
      </c>
      <c r="P34">
        <f>SUBTOTAL(101,Table4[2024-10-15])</f>
        <v>3.875</v>
      </c>
      <c r="Q34">
        <f>SUBTOTAL(101,Table4[2024-10-16])</f>
        <v>4.1875</v>
      </c>
      <c r="R34">
        <f>SUBTOTAL(101,Table4[2024-10-17])</f>
        <v>4.9375</v>
      </c>
      <c r="S34">
        <f>SUBTOTAL(101,Table4[2024-10-18])</f>
        <v>5.15625</v>
      </c>
      <c r="T34">
        <f>SUBTOTAL(101,Table4[2024-10-19])</f>
        <v>6.125</v>
      </c>
      <c r="U34">
        <f>SUBTOTAL(101,Table4[2024-10-20])</f>
        <v>6.3125</v>
      </c>
      <c r="V34">
        <f>SUBTOTAL(101,Table4[2024-10-21])</f>
        <v>6.375</v>
      </c>
      <c r="W34">
        <f>SUBTOTAL(101,Table4[2024-10-22])</f>
        <v>7.4375</v>
      </c>
      <c r="X34">
        <f>SUBTOTAL(101,Table4[2024-10-23])</f>
        <v>7.5</v>
      </c>
      <c r="Y34">
        <f>SUBTOTAL(101,Table4[2024-10-24])</f>
        <v>8.09375</v>
      </c>
      <c r="Z34">
        <f>SUBTOTAL(101,Table4[2024-10-25])</f>
        <v>8.375</v>
      </c>
      <c r="AA34">
        <f>SUBTOTAL(101,Table4[2024-10-26])</f>
        <v>9.3125</v>
      </c>
      <c r="AB34">
        <f>SUBTOTAL(101,Table4[2024-10-27])</f>
        <v>9.59375</v>
      </c>
      <c r="AC34">
        <f>SUBTOTAL(101,Table4[2024-10-28])</f>
        <v>10.1875</v>
      </c>
      <c r="AD34">
        <f>SUBTOTAL(101,Table4[2024-10-29])</f>
        <v>10.625</v>
      </c>
      <c r="AE34">
        <f>SUBTOTAL(101,Table4[2024-10-30])</f>
        <v>11</v>
      </c>
      <c r="AF34">
        <f>SUBTOTAL(101,Table4[2024-10-31])</f>
        <v>11.46875</v>
      </c>
      <c r="AG34">
        <f>SUBTOTAL(101,Table4[2024-11-01])</f>
        <v>11.84375</v>
      </c>
      <c r="AH34">
        <f>SUBTOTAL(101,Table4[2024-11-02])</f>
        <v>12.59375</v>
      </c>
      <c r="AI34">
        <f>SUBTOTAL(101,Table4[2024-11-03])</f>
        <v>13.0625</v>
      </c>
      <c r="AJ34">
        <f>SUBTOTAL(101,Table4[2024-11-04])</f>
        <v>13.1875</v>
      </c>
      <c r="AK34">
        <f>SUBTOTAL(101,Table4[2024-11-05])</f>
        <v>13.96875</v>
      </c>
      <c r="AL34">
        <f>SUBTOTAL(101,Table4[2024-11-06])</f>
        <v>14.15625</v>
      </c>
      <c r="AM34">
        <f>SUBTOTAL(101,Table4[2024-11-07])</f>
        <v>14.96875</v>
      </c>
      <c r="AN34">
        <f>SUBTOTAL(101,Table4[2024-11-08])</f>
        <v>15.25</v>
      </c>
      <c r="AO34">
        <f>SUBTOTAL(101,Table4[2024-11-09])</f>
        <v>16.125</v>
      </c>
      <c r="AP34">
        <f>SUBTOTAL(101,Table4[2024-11-10])</f>
        <v>16.34375</v>
      </c>
      <c r="AQ34">
        <f>SUBTOTAL(101,Table4[2024-11-11])</f>
        <v>16.78125</v>
      </c>
      <c r="AR34">
        <f>SUBTOTAL(101,Table4[2024-11-12])</f>
        <v>17.25</v>
      </c>
      <c r="AS34">
        <f>SUBTOTAL(101,Table4[2024-11-13])</f>
        <v>17.625</v>
      </c>
      <c r="AT34">
        <f>SUBTOTAL(101,Table4[2024-11-14])</f>
        <v>18.34375</v>
      </c>
      <c r="AU34">
        <f>SUBTOTAL(101,Table4[2024-11-15])</f>
        <v>18.65625</v>
      </c>
      <c r="AV34">
        <f>SUBTOTAL(101,Table4[2024-11-16])</f>
        <v>19.5</v>
      </c>
      <c r="AW34">
        <f>SUBTOTAL(101,Table4[2024-11-17])</f>
        <v>19.75</v>
      </c>
      <c r="AX34">
        <f>SUBTOTAL(101,Table4[2024-11-18])</f>
        <v>20.15625</v>
      </c>
      <c r="AY34">
        <f>SUBTOTAL(101,Table4[2024-11-19])</f>
        <v>20.65625</v>
      </c>
      <c r="AZ34">
        <f>SUBTOTAL(101,Table4[2024-11-20])</f>
        <v>20.96875</v>
      </c>
      <c r="BA34">
        <f>SUBTOTAL(101,Table4[2024-11-21])</f>
        <v>21.65625</v>
      </c>
      <c r="BB34">
        <f>SUBTOTAL(101,Table4[2024-11-22])</f>
        <v>21.8125</v>
      </c>
      <c r="BC34">
        <f>SUBTOTAL(101,Table4[2024-11-23])</f>
        <v>22.84375</v>
      </c>
      <c r="BD34">
        <f>SUBTOTAL(101,Table4[2024-11-24])</f>
        <v>22.90625</v>
      </c>
      <c r="BE34">
        <f>SUBTOTAL(101,Table4[2024-11-25])</f>
        <v>23.625</v>
      </c>
      <c r="BF34">
        <f>SUBTOTAL(101,Table4[2024-11-26])</f>
        <v>23.78125</v>
      </c>
      <c r="BG34">
        <f>SUBTOTAL(101,Table4[2024-11-27])</f>
        <v>24.84375</v>
      </c>
      <c r="BH34">
        <f>SUBTOTAL(101,Table4[2024-11-28])</f>
        <v>24.84375</v>
      </c>
      <c r="BI34">
        <f>SUBTOTAL(101,Table4[2024-11-29])</f>
        <v>25.84375</v>
      </c>
      <c r="BJ34">
        <f>SUBTOTAL(101,Table4[2024-11-30])</f>
        <v>26.65625</v>
      </c>
      <c r="BK34">
        <f>SUBTOTAL(101,Table4[2024-12-01])</f>
        <v>27.03125</v>
      </c>
      <c r="BL34">
        <f>SUBTOTAL(101,Table4[2024-12-02])</f>
        <v>27.21875</v>
      </c>
      <c r="BM34">
        <f>SUBTOTAL(101,Table4[2024-12-03])</f>
        <v>28</v>
      </c>
      <c r="BN34">
        <f>SUBTOTAL(101,Table4[2024-12-04])</f>
        <v>28.25</v>
      </c>
      <c r="BO34">
        <f>SUBTOTAL(101,Table4[2024-12-05])</f>
        <v>28.875</v>
      </c>
      <c r="BP34">
        <f>SUBTOTAL(101,Table4[2024-12-06])</f>
        <v>29.25</v>
      </c>
      <c r="BQ34">
        <f>SUBTOTAL(101,Table4[2024-12-07])</f>
        <v>29.96875</v>
      </c>
      <c r="BR34">
        <f>SUBTOTAL(101,Table4[2024-12-08])</f>
        <v>30.40625</v>
      </c>
      <c r="BS34">
        <f>SUBTOTAL(101,Table4[2024-12-09])</f>
        <v>30.65625</v>
      </c>
      <c r="BT34">
        <f>SUBTOTAL(101,Table4[2024-12-10])</f>
        <v>31.46875</v>
      </c>
      <c r="BU34">
        <f>SUBTOTAL(101,Table4[2024-12-11])</f>
        <v>31.59375</v>
      </c>
      <c r="BV34">
        <f>SUBTOTAL(101,Table4[2024-12-12])</f>
        <v>32.53125</v>
      </c>
      <c r="BW34">
        <f>SUBTOTAL(101,Table4[2024-12-13])</f>
        <v>32.59375</v>
      </c>
      <c r="BX34">
        <f>SUBTOTAL(101,Table4[2024-12-14])</f>
        <v>33.625</v>
      </c>
      <c r="BY34">
        <f>SUBTOTAL(101,Table4[2024-12-15])</f>
        <v>33.9375</v>
      </c>
      <c r="BZ34">
        <f>SUBTOTAL(101,Table4[2024-12-16])</f>
        <v>34.125</v>
      </c>
      <c r="CA34">
        <f>SUBTOTAL(101,Table4[2024-12-17])</f>
        <v>34.8125</v>
      </c>
      <c r="CB34">
        <f>SUBTOTAL(101,Table4[2024-12-18])</f>
        <v>35.15625</v>
      </c>
      <c r="CC34">
        <f>SUBTOTAL(101,Table4[2024-12-19])</f>
        <v>35.8125</v>
      </c>
      <c r="CD34">
        <f>SUBTOTAL(101,Table4[2024-12-20])</f>
        <v>36.28125</v>
      </c>
      <c r="CE34">
        <f>SUBTOTAL(101,Table4[2024-12-21])</f>
        <v>37.09375</v>
      </c>
      <c r="CF34">
        <f>SUBTOTAL(101,Table4[2024-12-22])</f>
        <v>37.5</v>
      </c>
      <c r="CG34">
        <f>SUBTOTAL(101,Table4[2024-12-23])</f>
        <v>38.3125</v>
      </c>
      <c r="CH34">
        <f>SUBTOTAL(101,Table4[2024-12-24])</f>
        <v>38.3125</v>
      </c>
      <c r="CI34">
        <f>SUBTOTAL(101,Table4[2024-12-25])</f>
        <v>38.3125</v>
      </c>
      <c r="CJ34">
        <f>SUBTOTAL(101,Table4[2024-12-26])</f>
        <v>38.3125</v>
      </c>
      <c r="CK34">
        <f>SUBTOTAL(101,Table4[2024-12-27])</f>
        <v>38.84375</v>
      </c>
      <c r="CL34">
        <f>SUBTOTAL(101,Table4[2024-12-28])</f>
        <v>39.59375</v>
      </c>
      <c r="CM34">
        <f>SUBTOTAL(101,Table4[2024-12-29])</f>
        <v>40.15625</v>
      </c>
      <c r="CN34">
        <f>SUBTOTAL(101,Table4[2024-12-30])</f>
        <v>40.34375</v>
      </c>
      <c r="CO34">
        <f>SUBTOTAL(101,Table4[2024-12-31])</f>
        <v>41.1875</v>
      </c>
      <c r="CP34">
        <f>SUBTOTAL(101,Table4[2025-01-01])</f>
        <v>41.25</v>
      </c>
      <c r="CQ34">
        <f>SUBTOTAL(101,Table4[2025-01-02])</f>
        <v>42.125</v>
      </c>
      <c r="CR34">
        <f>SUBTOTAL(101,Table4[2025-01-03])</f>
        <v>42.46875</v>
      </c>
      <c r="CS34">
        <f>SUBTOTAL(101,Table4[2025-01-04])</f>
        <v>43.28125</v>
      </c>
      <c r="CT34">
        <f>SUBTOTAL(101,Table4[2025-01-05])</f>
        <v>43.6875</v>
      </c>
      <c r="CU34">
        <f>SUBTOTAL(101,Table4[2025-01-06])</f>
        <v>44</v>
      </c>
      <c r="CV34">
        <f>SUBTOTAL(101,Table4[2025-01-07])</f>
        <v>44.6875</v>
      </c>
      <c r="CW34">
        <f>SUBTOTAL(101,Table4[2025-01-08])</f>
        <v>44.90625</v>
      </c>
      <c r="CX34">
        <f>SUBTOTAL(101,Table4[2025-01-09])</f>
        <v>45.5625</v>
      </c>
      <c r="CY34">
        <f>SUBTOTAL(101,Table4[2025-01-10])</f>
        <v>45.9375</v>
      </c>
      <c r="CZ34">
        <f>SUBTOTAL(101,Table4[2025-01-11])</f>
        <v>46.96875</v>
      </c>
      <c r="DA34">
        <f>SUBTOTAL(101,Table4[2025-01-12])</f>
        <v>47.3125</v>
      </c>
      <c r="DB34">
        <f>SUBTOTAL(101,Table4[2025-01-13])</f>
        <v>47.5</v>
      </c>
      <c r="DC34">
        <f>SUBTOTAL(101,Table4[2025-01-14])</f>
        <v>48.40625</v>
      </c>
      <c r="DD34">
        <f>SUBTOTAL(101,Table4[2025-01-15])</f>
        <v>48.53125</v>
      </c>
      <c r="DE34">
        <f>SUBTOTAL(101,Table4[2025-01-16])</f>
        <v>49.46875</v>
      </c>
      <c r="DF34">
        <f>SUBTOTAL(101,Table4[2025-01-17])</f>
        <v>49.59375</v>
      </c>
      <c r="DG34">
        <f>SUBTOTAL(101,Table4[2025-01-18])</f>
        <v>50.59375</v>
      </c>
      <c r="DH34">
        <f>SUBTOTAL(101,Table4[2025-01-19])</f>
        <v>50.8125</v>
      </c>
      <c r="DI34">
        <f>SUBTOTAL(101,Table4[2025-01-20])</f>
        <v>51.375</v>
      </c>
      <c r="DJ34">
        <f>SUBTOTAL(101,Table4[2025-01-21])</f>
        <v>51.65625</v>
      </c>
      <c r="DK34">
        <f>SUBTOTAL(101,Table4[2025-01-22])</f>
        <v>51.65625</v>
      </c>
      <c r="DL34">
        <f>SUBTOTAL(101,Table4[2025-01-23])</f>
        <v>51.65625</v>
      </c>
      <c r="DM34">
        <f>SUBTOTAL(101,Table4[2025-01-24])</f>
        <v>51.65625</v>
      </c>
      <c r="DN34">
        <f>SUBTOTAL(101,Table4[2025-01-25])</f>
        <v>51.65625</v>
      </c>
      <c r="DO34">
        <f>SUBTOTAL(101,Table4[2025-01-26])</f>
        <v>51.65625</v>
      </c>
      <c r="DP34">
        <f>SUBTOTAL(101,Table4[2025-01-27])</f>
        <v>51.65625</v>
      </c>
      <c r="DQ34">
        <f>SUBTOTAL(101,Table4[2025-01-28])</f>
        <v>51.65625</v>
      </c>
      <c r="DR34">
        <f>SUBTOTAL(101,Table4[2025-01-29])</f>
        <v>51.65625</v>
      </c>
      <c r="DS34">
        <f>SUBTOTAL(101,Table4[2025-01-30])</f>
        <v>51.65625</v>
      </c>
      <c r="DT34">
        <f>SUBTOTAL(101,Table4[2025-01-31])</f>
        <v>51.65625</v>
      </c>
      <c r="DU34">
        <f>SUBTOTAL(101,Table4[2025-02-01])</f>
        <v>51.65625</v>
      </c>
      <c r="DV34">
        <f>SUBTOTAL(101,Table4[2025-02-02])</f>
        <v>51.65625</v>
      </c>
      <c r="DW34">
        <f>SUBTOTAL(101,Table4[2025-02-03])</f>
        <v>51.65625</v>
      </c>
      <c r="DX34">
        <f>SUBTOTAL(101,Table4[2025-02-04])</f>
        <v>51.65625</v>
      </c>
      <c r="DY34">
        <f>SUBTOTAL(101,Table4[2025-02-05])</f>
        <v>51.65625</v>
      </c>
      <c r="DZ34">
        <f>SUBTOTAL(101,Table4[2025-02-06])</f>
        <v>51.65625</v>
      </c>
      <c r="EA34">
        <f>SUBTOTAL(101,Table4[2025-02-07])</f>
        <v>51.65625</v>
      </c>
      <c r="EB34">
        <f>SUBTOTAL(101,Table4[2025-02-08])</f>
        <v>51.65625</v>
      </c>
      <c r="EC34">
        <f>SUBTOTAL(101,Table4[2025-02-09])</f>
        <v>51.65625</v>
      </c>
      <c r="ED34">
        <f>SUBTOTAL(101,Table4[2025-02-10])</f>
        <v>51.65625</v>
      </c>
      <c r="EE34">
        <f>SUBTOTAL(101,Table4[2025-02-11])</f>
        <v>51.65625</v>
      </c>
      <c r="EF34">
        <f>SUBTOTAL(101,Table4[2025-02-12])</f>
        <v>51.65625</v>
      </c>
      <c r="EG34">
        <f>SUBTOTAL(101,Table4[2025-02-13])</f>
        <v>51.65625</v>
      </c>
      <c r="EH34">
        <f>SUBTOTAL(101,Table4[2025-02-14])</f>
        <v>51.65625</v>
      </c>
      <c r="EI34">
        <f>SUBTOTAL(101,Table4[2025-02-15])</f>
        <v>51.65625</v>
      </c>
      <c r="EJ34">
        <f>SUBTOTAL(101,Table4[2025-02-16])</f>
        <v>51.65625</v>
      </c>
      <c r="EK34">
        <f>SUBTOTAL(101,Table4[2025-02-17])</f>
        <v>51.65625</v>
      </c>
      <c r="EL34">
        <f>SUBTOTAL(101,Table4[2025-02-18])</f>
        <v>51.65625</v>
      </c>
      <c r="EM34">
        <f>SUBTOTAL(101,Table4[2025-02-19])</f>
        <v>51.65625</v>
      </c>
      <c r="EN34">
        <f>SUBTOTAL(101,Table4[2025-02-20])</f>
        <v>51.65625</v>
      </c>
      <c r="EO34">
        <f>SUBTOTAL(101,Table4[2025-02-21])</f>
        <v>51.65625</v>
      </c>
      <c r="EP34">
        <f>SUBTOTAL(101,Table4[2025-02-22])</f>
        <v>51.65625</v>
      </c>
      <c r="EQ34">
        <f>SUBTOTAL(101,Table4[2025-02-23])</f>
        <v>51.65625</v>
      </c>
      <c r="ER34">
        <f>SUBTOTAL(101,Table4[2025-02-24])</f>
        <v>51.65625</v>
      </c>
      <c r="ES34">
        <f>SUBTOTAL(101,Table4[2025-02-25])</f>
        <v>51.65625</v>
      </c>
      <c r="ET34">
        <f>SUBTOTAL(101,Table4[2025-02-26])</f>
        <v>51.65625</v>
      </c>
      <c r="EU34">
        <f>SUBTOTAL(101,Table4[2025-02-27])</f>
        <v>51.65625</v>
      </c>
      <c r="EV34">
        <f>SUBTOTAL(101,Table4[2025-02-28])</f>
        <v>51.65625</v>
      </c>
      <c r="EW34">
        <f>SUBTOTAL(101,Table4[2025-03-01])</f>
        <v>51.65625</v>
      </c>
      <c r="EX34">
        <f>SUBTOTAL(101,Table4[2025-03-02])</f>
        <v>51.65625</v>
      </c>
      <c r="EY34">
        <f>SUBTOTAL(101,Table4[2025-03-03])</f>
        <v>51.65625</v>
      </c>
      <c r="EZ34">
        <f>SUBTOTAL(101,Table4[2025-03-04])</f>
        <v>51.65625</v>
      </c>
      <c r="FA34">
        <f>SUBTOTAL(101,Table4[2025-03-05])</f>
        <v>51.65625</v>
      </c>
      <c r="FB34">
        <f>SUBTOTAL(101,Table4[2025-03-06])</f>
        <v>51.65625</v>
      </c>
      <c r="FC34">
        <f>SUBTOTAL(101,Table4[2025-03-07])</f>
        <v>51.65625</v>
      </c>
      <c r="FD34">
        <f>SUBTOTAL(101,Table4[2025-03-08])</f>
        <v>51.65625</v>
      </c>
      <c r="FE34">
        <f>SUBTOTAL(101,Table4[2025-03-09])</f>
        <v>51.65625</v>
      </c>
      <c r="FF34">
        <f>SUBTOTAL(101,Table4[2025-03-10])</f>
        <v>51.65625</v>
      </c>
      <c r="FG34">
        <f>SUBTOTAL(101,Table4[2025-03-11])</f>
        <v>51.65625</v>
      </c>
      <c r="FH34">
        <f>SUBTOTAL(101,Table4[2025-03-12])</f>
        <v>51.65625</v>
      </c>
      <c r="FI34">
        <f>SUBTOTAL(101,Table4[2025-03-13])</f>
        <v>51.65625</v>
      </c>
      <c r="FJ34">
        <f>SUBTOTAL(101,Table4[2025-03-14])</f>
        <v>51.65625</v>
      </c>
      <c r="FK34">
        <f>SUBTOTAL(101,Table4[2025-03-15])</f>
        <v>51.65625</v>
      </c>
      <c r="FL34">
        <f>SUBTOTAL(101,Table4[2025-03-16])</f>
        <v>51.65625</v>
      </c>
      <c r="FM34">
        <f>SUBTOTAL(101,Table4[2025-03-17])</f>
        <v>51.65625</v>
      </c>
      <c r="FN34">
        <f>SUBTOTAL(101,Table4[2025-03-18])</f>
        <v>51.65625</v>
      </c>
      <c r="FO34">
        <f>SUBTOTAL(101,Table4[2025-03-19])</f>
        <v>51.65625</v>
      </c>
      <c r="FP34">
        <f>SUBTOTAL(101,Table4[2025-03-20])</f>
        <v>51.65625</v>
      </c>
      <c r="FQ34">
        <f>SUBTOTAL(101,Table4[2025-03-21])</f>
        <v>51.65625</v>
      </c>
      <c r="FR34">
        <f>SUBTOTAL(101,Table4[2025-03-22])</f>
        <v>51.65625</v>
      </c>
      <c r="FS34">
        <f>SUBTOTAL(101,Table4[2025-03-23])</f>
        <v>51.65625</v>
      </c>
      <c r="FT34">
        <f>SUBTOTAL(101,Table4[2025-03-24])</f>
        <v>51.65625</v>
      </c>
      <c r="FU34">
        <f>SUBTOTAL(101,Table4[2025-03-25])</f>
        <v>51.65625</v>
      </c>
      <c r="FV34">
        <f>SUBTOTAL(101,Table4[2025-03-26])</f>
        <v>51.65625</v>
      </c>
      <c r="FW34">
        <f>SUBTOTAL(101,Table4[2025-03-27])</f>
        <v>51.65625</v>
      </c>
      <c r="FX34">
        <f>SUBTOTAL(101,Table4[2025-03-28])</f>
        <v>51.65625</v>
      </c>
      <c r="FY34">
        <f>SUBTOTAL(101,Table4[2025-03-29])</f>
        <v>51.65625</v>
      </c>
      <c r="FZ34">
        <f>SUBTOTAL(101,Table4[2025-03-30])</f>
        <v>51.65625</v>
      </c>
      <c r="GA34">
        <f>SUBTOTAL(101,Table4[2025-03-31])</f>
        <v>51.65625</v>
      </c>
      <c r="GB34">
        <f>SUBTOTAL(101,Table4[2025-04-01])</f>
        <v>51.65625</v>
      </c>
      <c r="GC34">
        <f>SUBTOTAL(101,Table4[2025-04-02])</f>
        <v>51.65625</v>
      </c>
      <c r="GD34">
        <f>SUBTOTAL(101,Table4[2025-04-03])</f>
        <v>51.65625</v>
      </c>
      <c r="GE34">
        <f>SUBTOTAL(101,Table4[2025-04-04])</f>
        <v>51.65625</v>
      </c>
      <c r="GF34">
        <f>SUBTOTAL(101,Table4[2025-04-05])</f>
        <v>51.65625</v>
      </c>
      <c r="GG34">
        <f>SUBTOTAL(101,Table4[2025-04-06])</f>
        <v>51.65625</v>
      </c>
      <c r="GH34">
        <f>SUBTOTAL(101,Table4[2025-04-07])</f>
        <v>51.65625</v>
      </c>
      <c r="GI34">
        <f>SUBTOTAL(101,Table4[2025-04-08])</f>
        <v>51.65625</v>
      </c>
      <c r="GJ34">
        <f>SUBTOTAL(101,Table4[2025-04-09])</f>
        <v>51.65625</v>
      </c>
      <c r="GK34">
        <f>SUBTOTAL(101,Table4[2025-04-10])</f>
        <v>51.65625</v>
      </c>
      <c r="GL34">
        <f>SUBTOTAL(101,Table4[2025-04-11])</f>
        <v>51.65625</v>
      </c>
      <c r="GM34">
        <f>SUBTOTAL(101,Table4[2025-04-12])</f>
        <v>51.65625</v>
      </c>
      <c r="GN34">
        <f>SUBTOTAL(101,Table4[2025-04-13])</f>
        <v>51.65625</v>
      </c>
      <c r="GO34">
        <f>SUBTOTAL(101,Table4[2025-04-14])</f>
        <v>51.65625</v>
      </c>
      <c r="GP34">
        <f>SUBTOTAL(101,Table4[2025-04-15])</f>
        <v>51.65625</v>
      </c>
      <c r="GQ34">
        <f>SUBTOTAL(101,Table4[2025-04-16])</f>
        <v>51.65625</v>
      </c>
      <c r="GR34">
        <f>SUBTOTAL(101,Table4[2025-04-17])</f>
        <v>51.65625</v>
      </c>
      <c r="GS34">
        <f>SUBTOTAL(101,Table4[2025-04-18])</f>
        <v>51.65625</v>
      </c>
      <c r="GT34">
        <f>SUBTOTAL(101,Table4[2025-04-19])</f>
        <v>51.65625</v>
      </c>
      <c r="GU34">
        <f>SUBTOTAL(101,Table4[2025-04-20])</f>
        <v>51.65625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4" t="s">
        <v>82</v>
      </c>
      <c r="B1" s="35"/>
      <c r="C1" s="119" t="s">
        <v>47</v>
      </c>
      <c r="D1" s="120"/>
      <c r="E1" s="119" t="s">
        <v>16</v>
      </c>
      <c r="F1" s="120"/>
      <c r="G1" s="119" t="s">
        <v>29</v>
      </c>
      <c r="H1" s="120"/>
      <c r="I1" s="119" t="s">
        <v>44</v>
      </c>
      <c r="J1" s="120"/>
      <c r="K1" s="119" t="s">
        <v>36</v>
      </c>
      <c r="L1" s="120"/>
      <c r="M1" s="119" t="s">
        <v>24</v>
      </c>
      <c r="N1" s="120"/>
      <c r="O1" s="119" t="s">
        <v>17</v>
      </c>
      <c r="P1" s="120"/>
      <c r="Q1" s="119" t="s">
        <v>26</v>
      </c>
      <c r="R1" s="120"/>
      <c r="S1" s="119" t="s">
        <v>34</v>
      </c>
      <c r="T1" s="120"/>
      <c r="U1" s="119" t="s">
        <v>31</v>
      </c>
      <c r="V1" s="120"/>
      <c r="W1" s="119" t="s">
        <v>23</v>
      </c>
      <c r="X1" s="120"/>
      <c r="Y1" s="119" t="s">
        <v>14</v>
      </c>
      <c r="Z1" s="120"/>
      <c r="AA1" s="119" t="s">
        <v>28</v>
      </c>
      <c r="AB1" s="120"/>
      <c r="AC1" s="119" t="s">
        <v>37</v>
      </c>
      <c r="AD1" s="120"/>
      <c r="AE1" s="119" t="s">
        <v>19</v>
      </c>
      <c r="AF1" s="120"/>
      <c r="AG1" s="119" t="s">
        <v>32</v>
      </c>
      <c r="AH1" s="120"/>
      <c r="AI1" s="119" t="s">
        <v>35</v>
      </c>
      <c r="AJ1" s="120"/>
      <c r="AK1" s="119" t="s">
        <v>33</v>
      </c>
      <c r="AL1" s="120"/>
      <c r="AM1" s="119" t="s">
        <v>20</v>
      </c>
      <c r="AN1" s="120"/>
      <c r="AO1" s="119" t="s">
        <v>30</v>
      </c>
      <c r="AP1" s="120"/>
      <c r="AQ1" s="119" t="s">
        <v>45</v>
      </c>
      <c r="AR1" s="120"/>
      <c r="AS1" s="119" t="s">
        <v>21</v>
      </c>
      <c r="AT1" s="120"/>
      <c r="AU1" s="119" t="s">
        <v>12</v>
      </c>
      <c r="AV1" s="120"/>
      <c r="AW1" s="119" t="s">
        <v>38</v>
      </c>
      <c r="AX1" s="120"/>
      <c r="AY1" s="119" t="s">
        <v>13</v>
      </c>
      <c r="AZ1" s="120"/>
      <c r="BA1" s="119" t="s">
        <v>43</v>
      </c>
      <c r="BB1" s="120"/>
      <c r="BC1" s="119" t="s">
        <v>18</v>
      </c>
      <c r="BD1" s="120"/>
      <c r="BE1" s="119" t="s">
        <v>15</v>
      </c>
      <c r="BF1" s="119"/>
      <c r="BG1" s="121" t="s">
        <v>25</v>
      </c>
      <c r="BH1" s="122"/>
      <c r="BI1" s="119" t="s">
        <v>27</v>
      </c>
      <c r="BJ1" s="120"/>
      <c r="BK1" s="119" t="s">
        <v>22</v>
      </c>
      <c r="BL1" s="120"/>
      <c r="BM1" s="119" t="s">
        <v>46</v>
      </c>
      <c r="BN1" s="120"/>
      <c r="BO1" s="37"/>
      <c r="BP1" s="36" t="s">
        <v>63</v>
      </c>
    </row>
    <row r="2" spans="1:68"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row>
    <row r="3" spans="1:68" ht="9.9499999999999993" customHeight="1" x14ac:dyDescent="0.25">
      <c r="A3" s="117" t="s">
        <v>47</v>
      </c>
      <c r="B3" s="35" t="s">
        <v>81</v>
      </c>
      <c r="C3" s="42"/>
      <c r="D3" s="43"/>
      <c r="E3" s="42"/>
      <c r="F3" s="35">
        <f>COUNTIFS(DataRegularSeason20242025!$E$2:$E$1315,TotalTeamGames20242025!E$1,DataRegularSeason20242025!$D$2:$D$1315,TotalTeamGames20242025!$A3)</f>
        <v>1</v>
      </c>
      <c r="G3" s="42"/>
      <c r="H3" s="35">
        <f>COUNTIFS(DataRegularSeason20242025!$E$2:$E$1315,TotalTeamGames20242025!G$1,DataRegularSeason20242025!$D$2:$D$1315,TotalTeamGames20242025!$A3)</f>
        <v>1</v>
      </c>
      <c r="I3" s="42"/>
      <c r="J3" s="35">
        <f>COUNTIFS(DataRegularSeason20242025!$E$2:$E$1315,TotalTeamGames20242025!I$1,DataRegularSeason20242025!$D$2:$D$1315,TotalTeamGames20242025!$A3)</f>
        <v>1</v>
      </c>
      <c r="K3" s="42"/>
      <c r="L3" s="35">
        <f>COUNTIFS(DataRegularSeason20242025!$E$2:$E$1315,TotalTeamGames20242025!K$1,DataRegularSeason20242025!$D$2:$D$1315,TotalTeamGames20242025!$A3)</f>
        <v>1</v>
      </c>
      <c r="M3" s="42"/>
      <c r="N3" s="35">
        <f>COUNTIFS(DataRegularSeason20242025!$E$2:$E$1315,TotalTeamGames20242025!M$1,DataRegularSeason20242025!$D$2:$D$1315,TotalTeamGames20242025!$A3)</f>
        <v>2</v>
      </c>
      <c r="O3" s="42"/>
      <c r="P3" s="35">
        <f>COUNTIFS(DataRegularSeason20242025!$E$2:$E$1315,TotalTeamGames20242025!O$1,DataRegularSeason20242025!$D$2:$D$1315,TotalTeamGames20242025!$A3)</f>
        <v>1</v>
      </c>
      <c r="Q3" s="42"/>
      <c r="R3" s="35">
        <f>COUNTIFS(DataRegularSeason20242025!$E$2:$E$1315,TotalTeamGames20242025!Q$1,DataRegularSeason20242025!$D$2:$D$1315,TotalTeamGames20242025!$A3)</f>
        <v>1</v>
      </c>
      <c r="S3" s="42"/>
      <c r="T3" s="35">
        <f>COUNTIFS(DataRegularSeason20242025!$E$2:$E$1315,TotalTeamGames20242025!S$1,DataRegularSeason20242025!$D$2:$D$1315,TotalTeamGames20242025!$A3)</f>
        <v>2</v>
      </c>
      <c r="U3" s="42"/>
      <c r="V3" s="35">
        <f>COUNTIFS(DataRegularSeason20242025!$E$2:$E$1315,TotalTeamGames20242025!U$1,DataRegularSeason20242025!$D$2:$D$1315,TotalTeamGames20242025!$A3)</f>
        <v>1</v>
      </c>
      <c r="W3" s="42"/>
      <c r="X3" s="35">
        <f>COUNTIFS(DataRegularSeason20242025!$E$2:$E$1315,TotalTeamGames20242025!W$1,DataRegularSeason20242025!$D$2:$D$1315,TotalTeamGames20242025!$A3)</f>
        <v>2</v>
      </c>
      <c r="Y3" s="42"/>
      <c r="Z3" s="35">
        <f>COUNTIFS(DataRegularSeason20242025!$E$2:$E$1315,TotalTeamGames20242025!Y$1,DataRegularSeason20242025!$D$2:$D$1315,TotalTeamGames20242025!$A3)</f>
        <v>1</v>
      </c>
      <c r="AA3" s="42"/>
      <c r="AB3" s="35">
        <f>COUNTIFS(DataRegularSeason20242025!$E$2:$E$1315,TotalTeamGames20242025!AA$1,DataRegularSeason20242025!$D$2:$D$1315,TotalTeamGames20242025!$A3)</f>
        <v>2</v>
      </c>
      <c r="AC3" s="42"/>
      <c r="AD3" s="35">
        <f>COUNTIFS(DataRegularSeason20242025!$E$2:$E$1315,TotalTeamGames20242025!AC$1,DataRegularSeason20242025!$D$2:$D$1315,TotalTeamGames20242025!$A3)</f>
        <v>1</v>
      </c>
      <c r="AE3" s="42"/>
      <c r="AF3" s="35">
        <f>COUNTIFS(DataRegularSeason20242025!$E$2:$E$1315,TotalTeamGames20242025!AE$1,DataRegularSeason20242025!$D$2:$D$1315,TotalTeamGames20242025!$A3)</f>
        <v>1</v>
      </c>
      <c r="AG3" s="42"/>
      <c r="AH3" s="35">
        <f>COUNTIFS(DataRegularSeason20242025!$E$2:$E$1315,TotalTeamGames20242025!AG$1,DataRegularSeason20242025!$D$2:$D$1315,TotalTeamGames20242025!$A3)</f>
        <v>1</v>
      </c>
      <c r="AI3" s="42"/>
      <c r="AJ3" s="35">
        <f>COUNTIFS(DataRegularSeason20242025!$E$2:$E$1315,TotalTeamGames20242025!AI$1,DataRegularSeason20242025!$D$2:$D$1315,TotalTeamGames20242025!$A3)</f>
        <v>1</v>
      </c>
      <c r="AK3" s="42"/>
      <c r="AL3" s="35">
        <f>COUNTIFS(DataRegularSeason20242025!$E$2:$E$1315,TotalTeamGames20242025!AK$1,DataRegularSeason20242025!$D$2:$D$1315,TotalTeamGames20242025!$A3)</f>
        <v>1</v>
      </c>
      <c r="AM3" s="42"/>
      <c r="AN3" s="35">
        <f>COUNTIFS(DataRegularSeason20242025!$E$2:$E$1315,TotalTeamGames20242025!AM$1,DataRegularSeason20242025!$D$2:$D$1315,TotalTeamGames20242025!$A3)</f>
        <v>1</v>
      </c>
      <c r="AO3" s="42"/>
      <c r="AP3" s="35">
        <f>COUNTIFS(DataRegularSeason20242025!$E$2:$E$1315,TotalTeamGames20242025!AO$1,DataRegularSeason20242025!$D$2:$D$1315,TotalTeamGames20242025!$A3)</f>
        <v>1</v>
      </c>
      <c r="AQ3" s="42"/>
      <c r="AR3" s="35">
        <f>COUNTIFS(DataRegularSeason20242025!$E$2:$E$1315,TotalTeamGames20242025!AQ$1,DataRegularSeason20242025!$D$2:$D$1315,TotalTeamGames20242025!$A3)</f>
        <v>1</v>
      </c>
      <c r="AS3" s="42"/>
      <c r="AT3" s="35">
        <f>COUNTIFS(DataRegularSeason20242025!$E$2:$E$1315,TotalTeamGames20242025!AS$1,DataRegularSeason20242025!$D$2:$D$1315,TotalTeamGames20242025!$A3)</f>
        <v>1</v>
      </c>
      <c r="AU3" s="42"/>
      <c r="AV3" s="35">
        <f>COUNTIFS(DataRegularSeason20242025!$E$2:$E$1315,TotalTeamGames20242025!AU$1,DataRegularSeason20242025!$D$2:$D$1315,TotalTeamGames20242025!$A3)</f>
        <v>2</v>
      </c>
      <c r="AW3" s="42"/>
      <c r="AX3" s="35">
        <f>COUNTIFS(DataRegularSeason20242025!$E$2:$E$1315,TotalTeamGames20242025!AW$1,DataRegularSeason20242025!$D$2:$D$1315,TotalTeamGames20242025!$A3)</f>
        <v>1</v>
      </c>
      <c r="AY3" s="42"/>
      <c r="AZ3" s="35">
        <f>COUNTIFS(DataRegularSeason20242025!$E$2:$E$1315,TotalTeamGames20242025!AY$1,DataRegularSeason20242025!$D$2:$D$1315,TotalTeamGames20242025!$A3)</f>
        <v>2</v>
      </c>
      <c r="BA3" s="42"/>
      <c r="BB3" s="35">
        <f>COUNTIFS(DataRegularSeason20242025!$E$2:$E$1315,TotalTeamGames20242025!BA$1,DataRegularSeason20242025!$D$2:$D$1315,TotalTeamGames20242025!$A3)</f>
        <v>1</v>
      </c>
      <c r="BC3" s="42"/>
      <c r="BD3" s="35">
        <f>COUNTIFS(DataRegularSeason20242025!$E$2:$E$1315,TotalTeamGames20242025!BC$1,DataRegularSeason20242025!$D$2:$D$1315,TotalTeamGames20242025!$A3)</f>
        <v>1</v>
      </c>
      <c r="BE3" s="42"/>
      <c r="BF3" s="34">
        <f>COUNTIFS(DataRegularSeason20242025!$E$2:$E$1315,TotalTeamGames20242025!BE$1,DataRegularSeason20242025!$D$2:$D$1315,TotalTeamGames20242025!$A3)</f>
        <v>2</v>
      </c>
      <c r="BG3" s="47"/>
      <c r="BH3" s="35">
        <f>COUNTIFS(DataRegularSeason20242025!$E$2:$E$1315,TotalTeamGames20242025!BG$1,DataRegularSeason20242025!$D$2:$D$1315,TotalTeamGames20242025!$A3)</f>
        <v>2</v>
      </c>
      <c r="BI3" s="42"/>
      <c r="BJ3" s="35">
        <f>COUNTIFS(DataRegularSeason20242025!$E$2:$E$1315,TotalTeamGames20242025!BI$1,DataRegularSeason20242025!$D$2:$D$1315,TotalTeamGames20242025!$A3)</f>
        <v>2</v>
      </c>
      <c r="BK3" s="42"/>
      <c r="BL3" s="35">
        <f>COUNTIFS(DataRegularSeason20242025!$E$2:$E$1315,TotalTeamGames20242025!BK$1,DataRegularSeason20242025!$D$2:$D$1315,TotalTeamGames20242025!$A3)</f>
        <v>2</v>
      </c>
      <c r="BM3" s="42"/>
      <c r="BN3" s="35">
        <f>COUNTIFS(DataRegularSeason20242025!$E$2:$E$1315,TotalTeamGames20242025!BM$1,DataRegularSeason20242025!$D$2:$D$1315,TotalTeamGames20242025!$A3)</f>
        <v>1</v>
      </c>
      <c r="BO3" s="37">
        <f>SUM(C3:BN3)</f>
        <v>41</v>
      </c>
      <c r="BP3" s="116">
        <f>BO3+BO4</f>
        <v>82</v>
      </c>
    </row>
    <row r="4" spans="1:68" ht="9.9499999999999993" customHeight="1" x14ac:dyDescent="0.25">
      <c r="A4" s="118"/>
      <c r="B4" s="39" t="s">
        <v>80</v>
      </c>
      <c r="C4" s="45"/>
      <c r="D4" s="46"/>
      <c r="E4" s="38">
        <f>COUNTIFS(DataRegularSeason20242025!$D$2:$D$1315,TotalTeamGames20242025!E$1,DataRegularSeason20242025!$E$2:$E$1315,TotalTeamGames20242025!$A3)</f>
        <v>1</v>
      </c>
      <c r="F4" s="46"/>
      <c r="G4" s="38">
        <f>COUNTIFS(DataRegularSeason20242025!$D$2:$D$1315,TotalTeamGames20242025!G$1,DataRegularSeason20242025!$E$2:$E$1315,TotalTeamGames20242025!$A3)</f>
        <v>1</v>
      </c>
      <c r="H4" s="46"/>
      <c r="I4" s="38">
        <f>COUNTIFS(DataRegularSeason20242025!$D$2:$D$1315,TotalTeamGames20242025!I$1,DataRegularSeason20242025!$E$2:$E$1315,TotalTeamGames20242025!$A3)</f>
        <v>1</v>
      </c>
      <c r="J4" s="46"/>
      <c r="K4" s="38">
        <f>COUNTIFS(DataRegularSeason20242025!$D$2:$D$1315,TotalTeamGames20242025!K$1,DataRegularSeason20242025!$E$2:$E$1315,TotalTeamGames20242025!$A3)</f>
        <v>1</v>
      </c>
      <c r="L4" s="46"/>
      <c r="M4" s="38">
        <f>COUNTIFS(DataRegularSeason20242025!$D$2:$D$1315,TotalTeamGames20242025!M$1,DataRegularSeason20242025!$E$2:$E$1315,TotalTeamGames20242025!$A3)</f>
        <v>2</v>
      </c>
      <c r="N4" s="46"/>
      <c r="O4" s="38">
        <f>COUNTIFS(DataRegularSeason20242025!$D$2:$D$1315,TotalTeamGames20242025!O$1,DataRegularSeason20242025!$E$2:$E$1315,TotalTeamGames20242025!$A3)</f>
        <v>2</v>
      </c>
      <c r="P4" s="46"/>
      <c r="Q4" s="38">
        <f>COUNTIFS(DataRegularSeason20242025!$D$2:$D$1315,TotalTeamGames20242025!Q$1,DataRegularSeason20242025!$E$2:$E$1315,TotalTeamGames20242025!$A3)</f>
        <v>2</v>
      </c>
      <c r="R4" s="46"/>
      <c r="S4" s="38">
        <f>COUNTIFS(DataRegularSeason20242025!$D$2:$D$1315,TotalTeamGames20242025!S$1,DataRegularSeason20242025!$E$2:$E$1315,TotalTeamGames20242025!$A3)</f>
        <v>1</v>
      </c>
      <c r="T4" s="46"/>
      <c r="U4" s="38">
        <f>COUNTIFS(DataRegularSeason20242025!$D$2:$D$1315,TotalTeamGames20242025!U$1,DataRegularSeason20242025!$E$2:$E$1315,TotalTeamGames20242025!$A3)</f>
        <v>1</v>
      </c>
      <c r="V4" s="46"/>
      <c r="W4" s="38">
        <f>COUNTIFS(DataRegularSeason20242025!$D$2:$D$1315,TotalTeamGames20242025!W$1,DataRegularSeason20242025!$E$2:$E$1315,TotalTeamGames20242025!$A3)</f>
        <v>2</v>
      </c>
      <c r="X4" s="46"/>
      <c r="Y4" s="38">
        <f>COUNTIFS(DataRegularSeason20242025!$D$2:$D$1315,TotalTeamGames20242025!Y$1,DataRegularSeason20242025!$E$2:$E$1315,TotalTeamGames20242025!$A3)</f>
        <v>1</v>
      </c>
      <c r="Z4" s="46"/>
      <c r="AA4" s="38">
        <f>COUNTIFS(DataRegularSeason20242025!$D$2:$D$1315,TotalTeamGames20242025!AA$1,DataRegularSeason20242025!$E$2:$E$1315,TotalTeamGames20242025!$A3)</f>
        <v>2</v>
      </c>
      <c r="AB4" s="46"/>
      <c r="AC4" s="38">
        <f>COUNTIFS(DataRegularSeason20242025!$D$2:$D$1315,TotalTeamGames20242025!AC$1,DataRegularSeason20242025!$E$2:$E$1315,TotalTeamGames20242025!$A3)</f>
        <v>2</v>
      </c>
      <c r="AD4" s="46"/>
      <c r="AE4" s="38">
        <f>COUNTIFS(DataRegularSeason20242025!$D$2:$D$1315,TotalTeamGames20242025!AE$1,DataRegularSeason20242025!$E$2:$E$1315,TotalTeamGames20242025!$A3)</f>
        <v>1</v>
      </c>
      <c r="AF4" s="46"/>
      <c r="AG4" s="38">
        <f>COUNTIFS(DataRegularSeason20242025!$D$2:$D$1315,TotalTeamGames20242025!AG$1,DataRegularSeason20242025!$E$2:$E$1315,TotalTeamGames20242025!$A3)</f>
        <v>1</v>
      </c>
      <c r="AH4" s="46"/>
      <c r="AI4" s="38">
        <f>COUNTIFS(DataRegularSeason20242025!$D$2:$D$1315,TotalTeamGames20242025!AI$1,DataRegularSeason20242025!$E$2:$E$1315,TotalTeamGames20242025!$A3)</f>
        <v>2</v>
      </c>
      <c r="AJ4" s="46"/>
      <c r="AK4" s="38">
        <f>COUNTIFS(DataRegularSeason20242025!$D$2:$D$1315,TotalTeamGames20242025!AK$1,DataRegularSeason20242025!$E$2:$E$1315,TotalTeamGames20242025!$A3)</f>
        <v>1</v>
      </c>
      <c r="AL4" s="46"/>
      <c r="AM4" s="38">
        <f>COUNTIFS(DataRegularSeason20242025!$D$2:$D$1315,TotalTeamGames20242025!AM$1,DataRegularSeason20242025!$E$2:$E$1315,TotalTeamGames20242025!$A3)</f>
        <v>1</v>
      </c>
      <c r="AN4" s="46"/>
      <c r="AO4" s="38">
        <f>COUNTIFS(DataRegularSeason20242025!$D$2:$D$1315,TotalTeamGames20242025!AO$1,DataRegularSeason20242025!$E$2:$E$1315,TotalTeamGames20242025!$A3)</f>
        <v>1</v>
      </c>
      <c r="AP4" s="46"/>
      <c r="AQ4" s="38">
        <f>COUNTIFS(DataRegularSeason20242025!$D$2:$D$1315,TotalTeamGames20242025!AQ$1,DataRegularSeason20242025!$E$2:$E$1315,TotalTeamGames20242025!$A3)</f>
        <v>1</v>
      </c>
      <c r="AR4" s="46"/>
      <c r="AS4" s="38">
        <f>COUNTIFS(DataRegularSeason20242025!$D$2:$D$1315,TotalTeamGames20242025!AS$1,DataRegularSeason20242025!$E$2:$E$1315,TotalTeamGames20242025!$A3)</f>
        <v>1</v>
      </c>
      <c r="AT4" s="46"/>
      <c r="AU4" s="38">
        <f>COUNTIFS(DataRegularSeason20242025!$D$2:$D$1315,TotalTeamGames20242025!AU$1,DataRegularSeason20242025!$E$2:$E$1315,TotalTeamGames20242025!$A3)</f>
        <v>1</v>
      </c>
      <c r="AV4" s="46"/>
      <c r="AW4" s="38">
        <f>COUNTIFS(DataRegularSeason20242025!$D$2:$D$1315,TotalTeamGames20242025!AW$1,DataRegularSeason20242025!$E$2:$E$1315,TotalTeamGames20242025!$A3)</f>
        <v>2</v>
      </c>
      <c r="AX4" s="46"/>
      <c r="AY4" s="38">
        <f>COUNTIFS(DataRegularSeason20242025!$D$2:$D$1315,TotalTeamGames20242025!AY$1,DataRegularSeason20242025!$E$2:$E$1315,TotalTeamGames20242025!$A3)</f>
        <v>1</v>
      </c>
      <c r="AZ4" s="46"/>
      <c r="BA4" s="38">
        <f>COUNTIFS(DataRegularSeason20242025!$D$2:$D$1315,TotalTeamGames20242025!BA$1,DataRegularSeason20242025!$E$2:$E$1315,TotalTeamGames20242025!$A3)</f>
        <v>1</v>
      </c>
      <c r="BB4" s="46"/>
      <c r="BC4" s="38">
        <f>COUNTIFS(DataRegularSeason20242025!$D$2:$D$1315,TotalTeamGames20242025!BC$1,DataRegularSeason20242025!$E$2:$E$1315,TotalTeamGames20242025!$A3)</f>
        <v>1</v>
      </c>
      <c r="BD4" s="46"/>
      <c r="BE4" s="38">
        <f>COUNTIFS(DataRegularSeason20242025!$D$2:$D$1315,TotalTeamGames20242025!BE$1,DataRegularSeason20242025!$E$2:$E$1315,TotalTeamGames20242025!$A3)</f>
        <v>1</v>
      </c>
      <c r="BF4" s="45"/>
      <c r="BG4" s="40">
        <f>COUNTIFS(DataRegularSeason20242025!$D$2:$D$1315,TotalTeamGames20242025!BG$1,DataRegularSeason20242025!$E$2:$E$1315,TotalTeamGames20242025!$A3)</f>
        <v>2</v>
      </c>
      <c r="BH4" s="46"/>
      <c r="BI4" s="38">
        <f>COUNTIFS(DataRegularSeason20242025!$D$2:$D$1315,TotalTeamGames20242025!BI$1,DataRegularSeason20242025!$E$2:$E$1315,TotalTeamGames20242025!$A3)</f>
        <v>2</v>
      </c>
      <c r="BJ4" s="46"/>
      <c r="BK4" s="38">
        <f>COUNTIFS(DataRegularSeason20242025!$D$2:$D$1315,TotalTeamGames20242025!BK$1,DataRegularSeason20242025!$E$2:$E$1315,TotalTeamGames20242025!$A3)</f>
        <v>1</v>
      </c>
      <c r="BL4" s="46"/>
      <c r="BM4" s="38">
        <f>COUNTIFS(DataRegularSeason20242025!$D$2:$D$1315,TotalTeamGames20242025!BM$1,DataRegularSeason20242025!$E$2:$E$1315,TotalTeamGames20242025!$A3)</f>
        <v>1</v>
      </c>
      <c r="BN4" s="46"/>
      <c r="BO4" s="41">
        <f>SUM(C4:BN4)</f>
        <v>41</v>
      </c>
      <c r="BP4" s="116"/>
    </row>
    <row r="5" spans="1:68" ht="9.9499999999999993" customHeight="1" x14ac:dyDescent="0.25">
      <c r="A5" s="117" t="s">
        <v>16</v>
      </c>
      <c r="B5" s="35" t="s">
        <v>81</v>
      </c>
      <c r="C5" s="42"/>
      <c r="D5" s="35">
        <f>COUNTIFS(DataRegularSeason20242025!$E$2:$E$1315,TotalTeamGames20242025!C$1,DataRegularSeason20242025!$D$2:$D$1315,TotalTeamGames20242025!$A5)</f>
        <v>1</v>
      </c>
      <c r="E5" s="42"/>
      <c r="F5" s="43"/>
      <c r="G5" s="42"/>
      <c r="H5" s="35">
        <f>COUNTIFS(DataRegularSeason20242025!$E$2:$E$1315,TotalTeamGames20242025!G$1,DataRegularSeason20242025!$D$2:$D$1315,TotalTeamGames20242025!$A5)</f>
        <v>2</v>
      </c>
      <c r="I5" s="42"/>
      <c r="J5" s="35">
        <f>COUNTIFS(DataRegularSeason20242025!$E$2:$E$1315,TotalTeamGames20242025!I$1,DataRegularSeason20242025!$D$2:$D$1315,TotalTeamGames20242025!$A5)</f>
        <v>2</v>
      </c>
      <c r="K5" s="42"/>
      <c r="L5" s="35">
        <f>COUNTIFS(DataRegularSeason20242025!$E$2:$E$1315,TotalTeamGames20242025!K$1,DataRegularSeason20242025!$D$2:$D$1315,TotalTeamGames20242025!$A5)</f>
        <v>1</v>
      </c>
      <c r="M5" s="42"/>
      <c r="N5" s="35">
        <f>COUNTIFS(DataRegularSeason20242025!$E$2:$E$1315,TotalTeamGames20242025!M$1,DataRegularSeason20242025!$D$2:$D$1315,TotalTeamGames20242025!$A5)</f>
        <v>1</v>
      </c>
      <c r="O5" s="42"/>
      <c r="P5" s="35">
        <f>COUNTIFS(DataRegularSeason20242025!$E$2:$E$1315,TotalTeamGames20242025!O$1,DataRegularSeason20242025!$D$2:$D$1315,TotalTeamGames20242025!$A5)</f>
        <v>1</v>
      </c>
      <c r="Q5" s="42"/>
      <c r="R5" s="35">
        <f>COUNTIFS(DataRegularSeason20242025!$E$2:$E$1315,TotalTeamGames20242025!Q$1,DataRegularSeason20242025!$D$2:$D$1315,TotalTeamGames20242025!$A5)</f>
        <v>1</v>
      </c>
      <c r="S5" s="42"/>
      <c r="T5" s="35">
        <f>COUNTIFS(DataRegularSeason20242025!$E$2:$E$1315,TotalTeamGames20242025!S$1,DataRegularSeason20242025!$D$2:$D$1315,TotalTeamGames20242025!$A5)</f>
        <v>1</v>
      </c>
      <c r="U5" s="42"/>
      <c r="V5" s="35">
        <f>COUNTIFS(DataRegularSeason20242025!$E$2:$E$1315,TotalTeamGames20242025!U$1,DataRegularSeason20242025!$D$2:$D$1315,TotalTeamGames20242025!$A5)</f>
        <v>2</v>
      </c>
      <c r="W5" s="42"/>
      <c r="X5" s="35">
        <f>COUNTIFS(DataRegularSeason20242025!$E$2:$E$1315,TotalTeamGames20242025!W$1,DataRegularSeason20242025!$D$2:$D$1315,TotalTeamGames20242025!$A5)</f>
        <v>1</v>
      </c>
      <c r="Y5" s="42"/>
      <c r="Z5" s="35">
        <f>COUNTIFS(DataRegularSeason20242025!$E$2:$E$1315,TotalTeamGames20242025!Y$1,DataRegularSeason20242025!$D$2:$D$1315,TotalTeamGames20242025!$A5)</f>
        <v>2</v>
      </c>
      <c r="AA5" s="42"/>
      <c r="AB5" s="35">
        <f>COUNTIFS(DataRegularSeason20242025!$E$2:$E$1315,TotalTeamGames20242025!AA$1,DataRegularSeason20242025!$D$2:$D$1315,TotalTeamGames20242025!$A5)</f>
        <v>1</v>
      </c>
      <c r="AC5" s="42"/>
      <c r="AD5" s="35">
        <f>COUNTIFS(DataRegularSeason20242025!$E$2:$E$1315,TotalTeamGames20242025!AC$1,DataRegularSeason20242025!$D$2:$D$1315,TotalTeamGames20242025!$A5)</f>
        <v>1</v>
      </c>
      <c r="AE5" s="42"/>
      <c r="AF5" s="35">
        <f>COUNTIFS(DataRegularSeason20242025!$E$2:$E$1315,TotalTeamGames20242025!AE$1,DataRegularSeason20242025!$D$2:$D$1315,TotalTeamGames20242025!$A5)</f>
        <v>1</v>
      </c>
      <c r="AG5" s="42"/>
      <c r="AH5" s="35">
        <f>COUNTIFS(DataRegularSeason20242025!$E$2:$E$1315,TotalTeamGames20242025!AG$1,DataRegularSeason20242025!$D$2:$D$1315,TotalTeamGames20242025!$A5)</f>
        <v>2</v>
      </c>
      <c r="AI5" s="42"/>
      <c r="AJ5" s="35">
        <f>COUNTIFS(DataRegularSeason20242025!$E$2:$E$1315,TotalTeamGames20242025!AI$1,DataRegularSeason20242025!$D$2:$D$1315,TotalTeamGames20242025!$A5)</f>
        <v>1</v>
      </c>
      <c r="AK5" s="42"/>
      <c r="AL5" s="35">
        <f>COUNTIFS(DataRegularSeason20242025!$E$2:$E$1315,TotalTeamGames20242025!AK$1,DataRegularSeason20242025!$D$2:$D$1315,TotalTeamGames20242025!$A5)</f>
        <v>1</v>
      </c>
      <c r="AM5" s="42"/>
      <c r="AN5" s="35">
        <f>COUNTIFS(DataRegularSeason20242025!$E$2:$E$1315,TotalTeamGames20242025!AM$1,DataRegularSeason20242025!$D$2:$D$1315,TotalTeamGames20242025!$A5)</f>
        <v>2</v>
      </c>
      <c r="AO5" s="42"/>
      <c r="AP5" s="35">
        <f>COUNTIFS(DataRegularSeason20242025!$E$2:$E$1315,TotalTeamGames20242025!AO$1,DataRegularSeason20242025!$D$2:$D$1315,TotalTeamGames20242025!$A5)</f>
        <v>2</v>
      </c>
      <c r="AQ5" s="42"/>
      <c r="AR5" s="35">
        <f>COUNTIFS(DataRegularSeason20242025!$E$2:$E$1315,TotalTeamGames20242025!AQ$1,DataRegularSeason20242025!$D$2:$D$1315,TotalTeamGames20242025!$A5)</f>
        <v>1</v>
      </c>
      <c r="AS5" s="42"/>
      <c r="AT5" s="35">
        <f>COUNTIFS(DataRegularSeason20242025!$E$2:$E$1315,TotalTeamGames20242025!AS$1,DataRegularSeason20242025!$D$2:$D$1315,TotalTeamGames20242025!$A5)</f>
        <v>2</v>
      </c>
      <c r="AU5" s="42"/>
      <c r="AV5" s="35">
        <f>COUNTIFS(DataRegularSeason20242025!$E$2:$E$1315,TotalTeamGames20242025!AU$1,DataRegularSeason20242025!$D$2:$D$1315,TotalTeamGames20242025!$A5)</f>
        <v>1</v>
      </c>
      <c r="AW5" s="42"/>
      <c r="AX5" s="35">
        <f>COUNTIFS(DataRegularSeason20242025!$E$2:$E$1315,TotalTeamGames20242025!AW$1,DataRegularSeason20242025!$D$2:$D$1315,TotalTeamGames20242025!$A5)</f>
        <v>1</v>
      </c>
      <c r="AY5" s="42"/>
      <c r="AZ5" s="35">
        <f>COUNTIFS(DataRegularSeason20242025!$E$2:$E$1315,TotalTeamGames20242025!AY$1,DataRegularSeason20242025!$D$2:$D$1315,TotalTeamGames20242025!$A5)</f>
        <v>1</v>
      </c>
      <c r="BA5" s="42"/>
      <c r="BB5" s="35">
        <f>COUNTIFS(DataRegularSeason20242025!$E$2:$E$1315,TotalTeamGames20242025!BA$1,DataRegularSeason20242025!$D$2:$D$1315,TotalTeamGames20242025!$A5)</f>
        <v>2</v>
      </c>
      <c r="BC5" s="42"/>
      <c r="BD5" s="35">
        <f>COUNTIFS(DataRegularSeason20242025!$E$2:$E$1315,TotalTeamGames20242025!BC$1,DataRegularSeason20242025!$D$2:$D$1315,TotalTeamGames20242025!$A5)</f>
        <v>2</v>
      </c>
      <c r="BE5" s="42"/>
      <c r="BF5" s="34">
        <f>COUNTIFS(DataRegularSeason20242025!$E$2:$E$1315,TotalTeamGames20242025!BE$1,DataRegularSeason20242025!$D$2:$D$1315,TotalTeamGames20242025!$A5)</f>
        <v>1</v>
      </c>
      <c r="BG5" s="47"/>
      <c r="BH5" s="35">
        <f>COUNTIFS(DataRegularSeason20242025!$E$2:$E$1315,TotalTeamGames20242025!BG$1,DataRegularSeason20242025!$D$2:$D$1315,TotalTeamGames20242025!$A5)</f>
        <v>1</v>
      </c>
      <c r="BI5" s="42"/>
      <c r="BJ5" s="35">
        <f>COUNTIFS(DataRegularSeason20242025!$E$2:$E$1315,TotalTeamGames20242025!BI$1,DataRegularSeason20242025!$D$2:$D$1315,TotalTeamGames20242025!$A5)</f>
        <v>1</v>
      </c>
      <c r="BK5" s="42"/>
      <c r="BL5" s="35">
        <f>COUNTIFS(DataRegularSeason20242025!$E$2:$E$1315,TotalTeamGames20242025!BK$1,DataRegularSeason20242025!$D$2:$D$1315,TotalTeamGames20242025!$A5)</f>
        <v>1</v>
      </c>
      <c r="BM5" s="42"/>
      <c r="BN5" s="35">
        <f>COUNTIFS(DataRegularSeason20242025!$E$2:$E$1315,TotalTeamGames20242025!BM$1,DataRegularSeason20242025!$D$2:$D$1315,TotalTeamGames20242025!$A5)</f>
        <v>1</v>
      </c>
      <c r="BO5" s="37">
        <f t="shared" ref="BO5:BO66" si="0">SUM(C5:BN5)</f>
        <v>41</v>
      </c>
      <c r="BP5" s="116">
        <f t="shared" ref="BP5" si="1">BO5+BO6</f>
        <v>82</v>
      </c>
    </row>
    <row r="6" spans="1:68" ht="9.9499999999999993" customHeight="1" x14ac:dyDescent="0.25">
      <c r="A6" s="118"/>
      <c r="B6" s="39" t="s">
        <v>80</v>
      </c>
      <c r="C6" s="38">
        <f>COUNTIFS(DataRegularSeason20242025!$D$2:$D$1315,TotalTeamGames20242025!C$1,DataRegularSeason20242025!$E$2:$E$1315,TotalTeamGames20242025!$A5)</f>
        <v>1</v>
      </c>
      <c r="D6" s="46"/>
      <c r="E6" s="45"/>
      <c r="F6" s="46"/>
      <c r="G6" s="38">
        <f>COUNTIFS(DataRegularSeason20242025!$D$2:$D$1315,TotalTeamGames20242025!G$1,DataRegularSeason20242025!$E$2:$E$1315,TotalTeamGames20242025!$A5)</f>
        <v>2</v>
      </c>
      <c r="H6" s="46"/>
      <c r="I6" s="38">
        <f>COUNTIFS(DataRegularSeason20242025!$D$2:$D$1315,TotalTeamGames20242025!I$1,DataRegularSeason20242025!$E$2:$E$1315,TotalTeamGames20242025!$A5)</f>
        <v>1</v>
      </c>
      <c r="J6" s="46"/>
      <c r="K6" s="38">
        <f>COUNTIFS(DataRegularSeason20242025!$D$2:$D$1315,TotalTeamGames20242025!K$1,DataRegularSeason20242025!$E$2:$E$1315,TotalTeamGames20242025!$A5)</f>
        <v>2</v>
      </c>
      <c r="L6" s="46"/>
      <c r="M6" s="38">
        <f>COUNTIFS(DataRegularSeason20242025!$D$2:$D$1315,TotalTeamGames20242025!M$1,DataRegularSeason20242025!$E$2:$E$1315,TotalTeamGames20242025!$A5)</f>
        <v>1</v>
      </c>
      <c r="N6" s="46"/>
      <c r="O6" s="38">
        <f>COUNTIFS(DataRegularSeason20242025!$D$2:$D$1315,TotalTeamGames20242025!O$1,DataRegularSeason20242025!$E$2:$E$1315,TotalTeamGames20242025!$A5)</f>
        <v>1</v>
      </c>
      <c r="P6" s="46"/>
      <c r="Q6" s="38">
        <f>COUNTIFS(DataRegularSeason20242025!$D$2:$D$1315,TotalTeamGames20242025!Q$1,DataRegularSeason20242025!$E$2:$E$1315,TotalTeamGames20242025!$A5)</f>
        <v>1</v>
      </c>
      <c r="R6" s="46"/>
      <c r="S6" s="38">
        <f>COUNTIFS(DataRegularSeason20242025!$D$2:$D$1315,TotalTeamGames20242025!S$1,DataRegularSeason20242025!$E$2:$E$1315,TotalTeamGames20242025!$A5)</f>
        <v>1</v>
      </c>
      <c r="T6" s="46"/>
      <c r="U6" s="38">
        <f>COUNTIFS(DataRegularSeason20242025!$D$2:$D$1315,TotalTeamGames20242025!U$1,DataRegularSeason20242025!$E$2:$E$1315,TotalTeamGames20242025!$A5)</f>
        <v>1</v>
      </c>
      <c r="V6" s="46"/>
      <c r="W6" s="38">
        <f>COUNTIFS(DataRegularSeason20242025!$D$2:$D$1315,TotalTeamGames20242025!W$1,DataRegularSeason20242025!$E$2:$E$1315,TotalTeamGames20242025!$A5)</f>
        <v>1</v>
      </c>
      <c r="X6" s="46"/>
      <c r="Y6" s="38">
        <f>COUNTIFS(DataRegularSeason20242025!$D$2:$D$1315,TotalTeamGames20242025!Y$1,DataRegularSeason20242025!$E$2:$E$1315,TotalTeamGames20242025!$A5)</f>
        <v>2</v>
      </c>
      <c r="Z6" s="46"/>
      <c r="AA6" s="38">
        <f>COUNTIFS(DataRegularSeason20242025!$D$2:$D$1315,TotalTeamGames20242025!AA$1,DataRegularSeason20242025!$E$2:$E$1315,TotalTeamGames20242025!$A5)</f>
        <v>1</v>
      </c>
      <c r="AB6" s="46"/>
      <c r="AC6" s="38">
        <f>COUNTIFS(DataRegularSeason20242025!$D$2:$D$1315,TotalTeamGames20242025!AC$1,DataRegularSeason20242025!$E$2:$E$1315,TotalTeamGames20242025!$A5)</f>
        <v>1</v>
      </c>
      <c r="AD6" s="46"/>
      <c r="AE6" s="38">
        <f>COUNTIFS(DataRegularSeason20242025!$D$2:$D$1315,TotalTeamGames20242025!AE$1,DataRegularSeason20242025!$E$2:$E$1315,TotalTeamGames20242025!$A5)</f>
        <v>2</v>
      </c>
      <c r="AF6" s="46"/>
      <c r="AG6" s="38">
        <f>COUNTIFS(DataRegularSeason20242025!$D$2:$D$1315,TotalTeamGames20242025!AG$1,DataRegularSeason20242025!$E$2:$E$1315,TotalTeamGames20242025!$A5)</f>
        <v>1</v>
      </c>
      <c r="AH6" s="46"/>
      <c r="AI6" s="38">
        <f>COUNTIFS(DataRegularSeason20242025!$D$2:$D$1315,TotalTeamGames20242025!AI$1,DataRegularSeason20242025!$E$2:$E$1315,TotalTeamGames20242025!$A5)</f>
        <v>1</v>
      </c>
      <c r="AJ6" s="46"/>
      <c r="AK6" s="38">
        <f>COUNTIFS(DataRegularSeason20242025!$D$2:$D$1315,TotalTeamGames20242025!AK$1,DataRegularSeason20242025!$E$2:$E$1315,TotalTeamGames20242025!$A5)</f>
        <v>2</v>
      </c>
      <c r="AL6" s="46"/>
      <c r="AM6" s="38">
        <f>COUNTIFS(DataRegularSeason20242025!$D$2:$D$1315,TotalTeamGames20242025!AM$1,DataRegularSeason20242025!$E$2:$E$1315,TotalTeamGames20242025!$A5)</f>
        <v>1</v>
      </c>
      <c r="AN6" s="46"/>
      <c r="AO6" s="38">
        <f>COUNTIFS(DataRegularSeason20242025!$D$2:$D$1315,TotalTeamGames20242025!AO$1,DataRegularSeason20242025!$E$2:$E$1315,TotalTeamGames20242025!$A5)</f>
        <v>2</v>
      </c>
      <c r="AP6" s="46"/>
      <c r="AQ6" s="38">
        <f>COUNTIFS(DataRegularSeason20242025!$D$2:$D$1315,TotalTeamGames20242025!AQ$1,DataRegularSeason20242025!$E$2:$E$1315,TotalTeamGames20242025!$A5)</f>
        <v>2</v>
      </c>
      <c r="AR6" s="46"/>
      <c r="AS6" s="38">
        <f>COUNTIFS(DataRegularSeason20242025!$D$2:$D$1315,TotalTeamGames20242025!AS$1,DataRegularSeason20242025!$E$2:$E$1315,TotalTeamGames20242025!$A5)</f>
        <v>1</v>
      </c>
      <c r="AT6" s="46"/>
      <c r="AU6" s="38">
        <f>COUNTIFS(DataRegularSeason20242025!$D$2:$D$1315,TotalTeamGames20242025!AU$1,DataRegularSeason20242025!$E$2:$E$1315,TotalTeamGames20242025!$A5)</f>
        <v>1</v>
      </c>
      <c r="AV6" s="46"/>
      <c r="AW6" s="38">
        <f>COUNTIFS(DataRegularSeason20242025!$D$2:$D$1315,TotalTeamGames20242025!AW$1,DataRegularSeason20242025!$E$2:$E$1315,TotalTeamGames20242025!$A5)</f>
        <v>1</v>
      </c>
      <c r="AX6" s="46"/>
      <c r="AY6" s="38">
        <f>COUNTIFS(DataRegularSeason20242025!$D$2:$D$1315,TotalTeamGames20242025!AY$1,DataRegularSeason20242025!$E$2:$E$1315,TotalTeamGames20242025!$A5)</f>
        <v>1</v>
      </c>
      <c r="AZ6" s="46"/>
      <c r="BA6" s="38">
        <f>COUNTIFS(DataRegularSeason20242025!$D$2:$D$1315,TotalTeamGames20242025!BA$1,DataRegularSeason20242025!$E$2:$E$1315,TotalTeamGames20242025!$A5)</f>
        <v>2</v>
      </c>
      <c r="BB6" s="46"/>
      <c r="BC6" s="38">
        <f>COUNTIFS(DataRegularSeason20242025!$D$2:$D$1315,TotalTeamGames20242025!BC$1,DataRegularSeason20242025!$E$2:$E$1315,TotalTeamGames20242025!$A5)</f>
        <v>2</v>
      </c>
      <c r="BD6" s="46"/>
      <c r="BE6" s="38">
        <f>COUNTIFS(DataRegularSeason20242025!$D$2:$D$1315,TotalTeamGames20242025!BE$1,DataRegularSeason20242025!$E$2:$E$1315,TotalTeamGames20242025!$A5)</f>
        <v>1</v>
      </c>
      <c r="BF6" s="45"/>
      <c r="BG6" s="40">
        <f>COUNTIFS(DataRegularSeason20242025!$D$2:$D$1315,TotalTeamGames20242025!BG$1,DataRegularSeason20242025!$E$2:$E$1315,TotalTeamGames20242025!$A5)</f>
        <v>1</v>
      </c>
      <c r="BH6" s="46"/>
      <c r="BI6" s="38">
        <f>COUNTIFS(DataRegularSeason20242025!$D$2:$D$1315,TotalTeamGames20242025!BI$1,DataRegularSeason20242025!$E$2:$E$1315,TotalTeamGames20242025!$A5)</f>
        <v>1</v>
      </c>
      <c r="BJ6" s="46"/>
      <c r="BK6" s="38">
        <f>COUNTIFS(DataRegularSeason20242025!$D$2:$D$1315,TotalTeamGames20242025!BK$1,DataRegularSeason20242025!$E$2:$E$1315,TotalTeamGames20242025!$A5)</f>
        <v>1</v>
      </c>
      <c r="BL6" s="46"/>
      <c r="BM6" s="38">
        <f>COUNTIFS(DataRegularSeason20242025!$D$2:$D$1315,TotalTeamGames20242025!BM$1,DataRegularSeason20242025!$E$2:$E$1315,TotalTeamGames20242025!$A5)</f>
        <v>2</v>
      </c>
      <c r="BN6" s="46"/>
      <c r="BO6" s="41">
        <f t="shared" si="0"/>
        <v>41</v>
      </c>
      <c r="BP6" s="116"/>
    </row>
    <row r="7" spans="1:68" ht="9.9499999999999993" customHeight="1" x14ac:dyDescent="0.25">
      <c r="A7" s="117" t="s">
        <v>29</v>
      </c>
      <c r="B7" s="35" t="s">
        <v>81</v>
      </c>
      <c r="C7" s="42"/>
      <c r="D7" s="35">
        <f>COUNTIFS(DataRegularSeason20242025!$E$2:$E$1315,TotalTeamGames20242025!C$1,DataRegularSeason20242025!$D$2:$D$1315,TotalTeamGames20242025!$A7)</f>
        <v>1</v>
      </c>
      <c r="E7" s="42"/>
      <c r="F7" s="35">
        <f>COUNTIFS(DataRegularSeason20242025!$E$2:$E$1315,TotalTeamGames20242025!E$1,DataRegularSeason20242025!$D$2:$D$1315,TotalTeamGames20242025!$A7)</f>
        <v>2</v>
      </c>
      <c r="G7" s="42"/>
      <c r="H7" s="43"/>
      <c r="I7" s="42"/>
      <c r="J7" s="35">
        <f>COUNTIFS(DataRegularSeason20242025!$E$2:$E$1315,TotalTeamGames20242025!I$1,DataRegularSeason20242025!$D$2:$D$1315,TotalTeamGames20242025!$A7)</f>
        <v>1</v>
      </c>
      <c r="K7" s="42"/>
      <c r="L7" s="35">
        <f>COUNTIFS(DataRegularSeason20242025!$E$2:$E$1315,TotalTeamGames20242025!K$1,DataRegularSeason20242025!$D$2:$D$1315,TotalTeamGames20242025!$A7)</f>
        <v>2</v>
      </c>
      <c r="M7" s="42"/>
      <c r="N7" s="35">
        <f>COUNTIFS(DataRegularSeason20242025!$E$2:$E$1315,TotalTeamGames20242025!M$1,DataRegularSeason20242025!$D$2:$D$1315,TotalTeamGames20242025!$A7)</f>
        <v>1</v>
      </c>
      <c r="O7" s="42"/>
      <c r="P7" s="35">
        <f>COUNTIFS(DataRegularSeason20242025!$E$2:$E$1315,TotalTeamGames20242025!O$1,DataRegularSeason20242025!$D$2:$D$1315,TotalTeamGames20242025!$A7)</f>
        <v>1</v>
      </c>
      <c r="Q7" s="42"/>
      <c r="R7" s="35">
        <f>COUNTIFS(DataRegularSeason20242025!$E$2:$E$1315,TotalTeamGames20242025!Q$1,DataRegularSeason20242025!$D$2:$D$1315,TotalTeamGames20242025!$A7)</f>
        <v>1</v>
      </c>
      <c r="S7" s="42"/>
      <c r="T7" s="35">
        <f>COUNTIFS(DataRegularSeason20242025!$E$2:$E$1315,TotalTeamGames20242025!S$1,DataRegularSeason20242025!$D$2:$D$1315,TotalTeamGames20242025!$A7)</f>
        <v>1</v>
      </c>
      <c r="U7" s="42"/>
      <c r="V7" s="35">
        <f>COUNTIFS(DataRegularSeason20242025!$E$2:$E$1315,TotalTeamGames20242025!U$1,DataRegularSeason20242025!$D$2:$D$1315,TotalTeamGames20242025!$A7)</f>
        <v>2</v>
      </c>
      <c r="W7" s="42"/>
      <c r="X7" s="35">
        <f>COUNTIFS(DataRegularSeason20242025!$E$2:$E$1315,TotalTeamGames20242025!W$1,DataRegularSeason20242025!$D$2:$D$1315,TotalTeamGames20242025!$A7)</f>
        <v>1</v>
      </c>
      <c r="Y7" s="42"/>
      <c r="Z7" s="35">
        <f>COUNTIFS(DataRegularSeason20242025!$E$2:$E$1315,TotalTeamGames20242025!Y$1,DataRegularSeason20242025!$D$2:$D$1315,TotalTeamGames20242025!$A7)</f>
        <v>2</v>
      </c>
      <c r="AA7" s="42"/>
      <c r="AB7" s="35">
        <f>COUNTIFS(DataRegularSeason20242025!$E$2:$E$1315,TotalTeamGames20242025!AA$1,DataRegularSeason20242025!$D$2:$D$1315,TotalTeamGames20242025!$A7)</f>
        <v>1</v>
      </c>
      <c r="AC7" s="42"/>
      <c r="AD7" s="35">
        <f>COUNTIFS(DataRegularSeason20242025!$E$2:$E$1315,TotalTeamGames20242025!AC$1,DataRegularSeason20242025!$D$2:$D$1315,TotalTeamGames20242025!$A7)</f>
        <v>1</v>
      </c>
      <c r="AE7" s="42"/>
      <c r="AF7" s="35">
        <f>COUNTIFS(DataRegularSeason20242025!$E$2:$E$1315,TotalTeamGames20242025!AE$1,DataRegularSeason20242025!$D$2:$D$1315,TotalTeamGames20242025!$A7)</f>
        <v>2</v>
      </c>
      <c r="AG7" s="42"/>
      <c r="AH7" s="35">
        <f>COUNTIFS(DataRegularSeason20242025!$E$2:$E$1315,TotalTeamGames20242025!AG$1,DataRegularSeason20242025!$D$2:$D$1315,TotalTeamGames20242025!$A7)</f>
        <v>1</v>
      </c>
      <c r="AI7" s="42"/>
      <c r="AJ7" s="35">
        <f>COUNTIFS(DataRegularSeason20242025!$E$2:$E$1315,TotalTeamGames20242025!AI$1,DataRegularSeason20242025!$D$2:$D$1315,TotalTeamGames20242025!$A7)</f>
        <v>1</v>
      </c>
      <c r="AK7" s="42"/>
      <c r="AL7" s="35">
        <f>COUNTIFS(DataRegularSeason20242025!$E$2:$E$1315,TotalTeamGames20242025!AK$1,DataRegularSeason20242025!$D$2:$D$1315,TotalTeamGames20242025!$A7)</f>
        <v>2</v>
      </c>
      <c r="AM7" s="42"/>
      <c r="AN7" s="35">
        <f>COUNTIFS(DataRegularSeason20242025!$E$2:$E$1315,TotalTeamGames20242025!AM$1,DataRegularSeason20242025!$D$2:$D$1315,TotalTeamGames20242025!$A7)</f>
        <v>1</v>
      </c>
      <c r="AO7" s="42"/>
      <c r="AP7" s="35">
        <f>COUNTIFS(DataRegularSeason20242025!$E$2:$E$1315,TotalTeamGames20242025!AO$1,DataRegularSeason20242025!$D$2:$D$1315,TotalTeamGames20242025!$A7)</f>
        <v>2</v>
      </c>
      <c r="AQ7" s="42"/>
      <c r="AR7" s="35">
        <f>COUNTIFS(DataRegularSeason20242025!$E$2:$E$1315,TotalTeamGames20242025!AQ$1,DataRegularSeason20242025!$D$2:$D$1315,TotalTeamGames20242025!$A7)</f>
        <v>2</v>
      </c>
      <c r="AS7" s="42"/>
      <c r="AT7" s="35">
        <f>COUNTIFS(DataRegularSeason20242025!$E$2:$E$1315,TotalTeamGames20242025!AS$1,DataRegularSeason20242025!$D$2:$D$1315,TotalTeamGames20242025!$A7)</f>
        <v>1</v>
      </c>
      <c r="AU7" s="42"/>
      <c r="AV7" s="35">
        <f>COUNTIFS(DataRegularSeason20242025!$E$2:$E$1315,TotalTeamGames20242025!AU$1,DataRegularSeason20242025!$D$2:$D$1315,TotalTeamGames20242025!$A7)</f>
        <v>1</v>
      </c>
      <c r="AW7" s="42"/>
      <c r="AX7" s="35">
        <f>COUNTIFS(DataRegularSeason20242025!$E$2:$E$1315,TotalTeamGames20242025!AW$1,DataRegularSeason20242025!$D$2:$D$1315,TotalTeamGames20242025!$A7)</f>
        <v>1</v>
      </c>
      <c r="AY7" s="42"/>
      <c r="AZ7" s="35">
        <f>COUNTIFS(DataRegularSeason20242025!$E$2:$E$1315,TotalTeamGames20242025!AY$1,DataRegularSeason20242025!$D$2:$D$1315,TotalTeamGames20242025!$A7)</f>
        <v>1</v>
      </c>
      <c r="BA7" s="42"/>
      <c r="BB7" s="35">
        <f>COUNTIFS(DataRegularSeason20242025!$E$2:$E$1315,TotalTeamGames20242025!BA$1,DataRegularSeason20242025!$D$2:$D$1315,TotalTeamGames20242025!$A7)</f>
        <v>2</v>
      </c>
      <c r="BC7" s="42"/>
      <c r="BD7" s="35">
        <f>COUNTIFS(DataRegularSeason20242025!$E$2:$E$1315,TotalTeamGames20242025!BC$1,DataRegularSeason20242025!$D$2:$D$1315,TotalTeamGames20242025!$A7)</f>
        <v>1</v>
      </c>
      <c r="BE7" s="42"/>
      <c r="BF7" s="34">
        <f>COUNTIFS(DataRegularSeason20242025!$E$2:$E$1315,TotalTeamGames20242025!BE$1,DataRegularSeason20242025!$D$2:$D$1315,TotalTeamGames20242025!$A7)</f>
        <v>1</v>
      </c>
      <c r="BG7" s="47"/>
      <c r="BH7" s="35">
        <f>COUNTIFS(DataRegularSeason20242025!$E$2:$E$1315,TotalTeamGames20242025!BG$1,DataRegularSeason20242025!$D$2:$D$1315,TotalTeamGames20242025!$A7)</f>
        <v>1</v>
      </c>
      <c r="BI7" s="42"/>
      <c r="BJ7" s="35">
        <f>COUNTIFS(DataRegularSeason20242025!$E$2:$E$1315,TotalTeamGames20242025!BI$1,DataRegularSeason20242025!$D$2:$D$1315,TotalTeamGames20242025!$A7)</f>
        <v>1</v>
      </c>
      <c r="BK7" s="42"/>
      <c r="BL7" s="35">
        <f>COUNTIFS(DataRegularSeason20242025!$E$2:$E$1315,TotalTeamGames20242025!BK$1,DataRegularSeason20242025!$D$2:$D$1315,TotalTeamGames20242025!$A7)</f>
        <v>1</v>
      </c>
      <c r="BM7" s="42"/>
      <c r="BN7" s="35">
        <f>COUNTIFS(DataRegularSeason20242025!$E$2:$E$1315,TotalTeamGames20242025!BM$1,DataRegularSeason20242025!$D$2:$D$1315,TotalTeamGames20242025!$A7)</f>
        <v>2</v>
      </c>
      <c r="BO7" s="37">
        <f t="shared" si="0"/>
        <v>41</v>
      </c>
      <c r="BP7" s="116">
        <f t="shared" ref="BP7" si="2">BO7+BO8</f>
        <v>82</v>
      </c>
    </row>
    <row r="8" spans="1:68" ht="9.9499999999999993" customHeight="1" x14ac:dyDescent="0.25">
      <c r="A8" s="118"/>
      <c r="B8" s="39" t="s">
        <v>80</v>
      </c>
      <c r="C8" s="38">
        <f>COUNTIFS(DataRegularSeason20242025!$D$2:$D$1315,TotalTeamGames20242025!C$1,DataRegularSeason20242025!$E$2:$E$1315,TotalTeamGames20242025!$A7)</f>
        <v>1</v>
      </c>
      <c r="D8" s="46"/>
      <c r="E8" s="38">
        <f>COUNTIFS(DataRegularSeason20242025!$D$2:$D$1315,TotalTeamGames20242025!E$1,DataRegularSeason20242025!$E$2:$E$1315,TotalTeamGames20242025!$A7)</f>
        <v>2</v>
      </c>
      <c r="F8" s="46"/>
      <c r="G8" s="45"/>
      <c r="H8" s="46"/>
      <c r="I8" s="38">
        <f>COUNTIFS(DataRegularSeason20242025!$D$2:$D$1315,TotalTeamGames20242025!I$1,DataRegularSeason20242025!$E$2:$E$1315,TotalTeamGames20242025!$A7)</f>
        <v>2</v>
      </c>
      <c r="J8" s="46"/>
      <c r="K8" s="38">
        <f>COUNTIFS(DataRegularSeason20242025!$D$2:$D$1315,TotalTeamGames20242025!K$1,DataRegularSeason20242025!$E$2:$E$1315,TotalTeamGames20242025!$A7)</f>
        <v>1</v>
      </c>
      <c r="L8" s="46"/>
      <c r="M8" s="38">
        <f>COUNTIFS(DataRegularSeason20242025!$D$2:$D$1315,TotalTeamGames20242025!M$1,DataRegularSeason20242025!$E$2:$E$1315,TotalTeamGames20242025!$A7)</f>
        <v>1</v>
      </c>
      <c r="N8" s="46"/>
      <c r="O8" s="38">
        <f>COUNTIFS(DataRegularSeason20242025!$D$2:$D$1315,TotalTeamGames20242025!O$1,DataRegularSeason20242025!$E$2:$E$1315,TotalTeamGames20242025!$A7)</f>
        <v>1</v>
      </c>
      <c r="P8" s="46"/>
      <c r="Q8" s="38">
        <f>COUNTIFS(DataRegularSeason20242025!$D$2:$D$1315,TotalTeamGames20242025!Q$1,DataRegularSeason20242025!$E$2:$E$1315,TotalTeamGames20242025!$A7)</f>
        <v>1</v>
      </c>
      <c r="R8" s="46"/>
      <c r="S8" s="38">
        <f>COUNTIFS(DataRegularSeason20242025!$D$2:$D$1315,TotalTeamGames20242025!S$1,DataRegularSeason20242025!$E$2:$E$1315,TotalTeamGames20242025!$A7)</f>
        <v>1</v>
      </c>
      <c r="T8" s="46"/>
      <c r="U8" s="38">
        <f>COUNTIFS(DataRegularSeason20242025!$D$2:$D$1315,TotalTeamGames20242025!U$1,DataRegularSeason20242025!$E$2:$E$1315,TotalTeamGames20242025!$A7)</f>
        <v>2</v>
      </c>
      <c r="V8" s="46"/>
      <c r="W8" s="38">
        <f>COUNTIFS(DataRegularSeason20242025!$D$2:$D$1315,TotalTeamGames20242025!W$1,DataRegularSeason20242025!$E$2:$E$1315,TotalTeamGames20242025!$A7)</f>
        <v>1</v>
      </c>
      <c r="X8" s="46"/>
      <c r="Y8" s="38">
        <f>COUNTIFS(DataRegularSeason20242025!$D$2:$D$1315,TotalTeamGames20242025!Y$1,DataRegularSeason20242025!$E$2:$E$1315,TotalTeamGames20242025!$A7)</f>
        <v>2</v>
      </c>
      <c r="Z8" s="46"/>
      <c r="AA8" s="38">
        <f>COUNTIFS(DataRegularSeason20242025!$D$2:$D$1315,TotalTeamGames20242025!AA$1,DataRegularSeason20242025!$E$2:$E$1315,TotalTeamGames20242025!$A7)</f>
        <v>1</v>
      </c>
      <c r="AB8" s="46"/>
      <c r="AC8" s="38">
        <f>COUNTIFS(DataRegularSeason20242025!$D$2:$D$1315,TotalTeamGames20242025!AC$1,DataRegularSeason20242025!$E$2:$E$1315,TotalTeamGames20242025!$A7)</f>
        <v>1</v>
      </c>
      <c r="AD8" s="46"/>
      <c r="AE8" s="38">
        <f>COUNTIFS(DataRegularSeason20242025!$D$2:$D$1315,TotalTeamGames20242025!AE$1,DataRegularSeason20242025!$E$2:$E$1315,TotalTeamGames20242025!$A7)</f>
        <v>2</v>
      </c>
      <c r="AF8" s="46"/>
      <c r="AG8" s="38">
        <f>COUNTIFS(DataRegularSeason20242025!$D$2:$D$1315,TotalTeamGames20242025!AG$1,DataRegularSeason20242025!$E$2:$E$1315,TotalTeamGames20242025!$A7)</f>
        <v>2</v>
      </c>
      <c r="AH8" s="46"/>
      <c r="AI8" s="38">
        <f>COUNTIFS(DataRegularSeason20242025!$D$2:$D$1315,TotalTeamGames20242025!AI$1,DataRegularSeason20242025!$E$2:$E$1315,TotalTeamGames20242025!$A7)</f>
        <v>1</v>
      </c>
      <c r="AJ8" s="46"/>
      <c r="AK8" s="38">
        <f>COUNTIFS(DataRegularSeason20242025!$D$2:$D$1315,TotalTeamGames20242025!AK$1,DataRegularSeason20242025!$E$2:$E$1315,TotalTeamGames20242025!$A7)</f>
        <v>1</v>
      </c>
      <c r="AL8" s="46"/>
      <c r="AM8" s="38">
        <f>COUNTIFS(DataRegularSeason20242025!$D$2:$D$1315,TotalTeamGames20242025!AM$1,DataRegularSeason20242025!$E$2:$E$1315,TotalTeamGames20242025!$A7)</f>
        <v>2</v>
      </c>
      <c r="AN8" s="46"/>
      <c r="AO8" s="38">
        <f>COUNTIFS(DataRegularSeason20242025!$D$2:$D$1315,TotalTeamGames20242025!AO$1,DataRegularSeason20242025!$E$2:$E$1315,TotalTeamGames20242025!$A7)</f>
        <v>2</v>
      </c>
      <c r="AP8" s="46"/>
      <c r="AQ8" s="38">
        <f>COUNTIFS(DataRegularSeason20242025!$D$2:$D$1315,TotalTeamGames20242025!AQ$1,DataRegularSeason20242025!$E$2:$E$1315,TotalTeamGames20242025!$A7)</f>
        <v>1</v>
      </c>
      <c r="AR8" s="46"/>
      <c r="AS8" s="38">
        <f>COUNTIFS(DataRegularSeason20242025!$D$2:$D$1315,TotalTeamGames20242025!AS$1,DataRegularSeason20242025!$E$2:$E$1315,TotalTeamGames20242025!$A7)</f>
        <v>2</v>
      </c>
      <c r="AT8" s="46"/>
      <c r="AU8" s="38">
        <f>COUNTIFS(DataRegularSeason20242025!$D$2:$D$1315,TotalTeamGames20242025!AU$1,DataRegularSeason20242025!$E$2:$E$1315,TotalTeamGames20242025!$A7)</f>
        <v>1</v>
      </c>
      <c r="AV8" s="46"/>
      <c r="AW8" s="38">
        <f>COUNTIFS(DataRegularSeason20242025!$D$2:$D$1315,TotalTeamGames20242025!AW$1,DataRegularSeason20242025!$E$2:$E$1315,TotalTeamGames20242025!$A7)</f>
        <v>1</v>
      </c>
      <c r="AX8" s="46"/>
      <c r="AY8" s="38">
        <f>COUNTIFS(DataRegularSeason20242025!$D$2:$D$1315,TotalTeamGames20242025!AY$1,DataRegularSeason20242025!$E$2:$E$1315,TotalTeamGames20242025!$A7)</f>
        <v>1</v>
      </c>
      <c r="AZ8" s="46"/>
      <c r="BA8" s="38">
        <f>COUNTIFS(DataRegularSeason20242025!$D$2:$D$1315,TotalTeamGames20242025!BA$1,DataRegularSeason20242025!$E$2:$E$1315,TotalTeamGames20242025!$A7)</f>
        <v>1</v>
      </c>
      <c r="BB8" s="46"/>
      <c r="BC8" s="38">
        <f>COUNTIFS(DataRegularSeason20242025!$D$2:$D$1315,TotalTeamGames20242025!BC$1,DataRegularSeason20242025!$E$2:$E$1315,TotalTeamGames20242025!$A7)</f>
        <v>2</v>
      </c>
      <c r="BD8" s="46"/>
      <c r="BE8" s="38">
        <f>COUNTIFS(DataRegularSeason20242025!$D$2:$D$1315,TotalTeamGames20242025!BE$1,DataRegularSeason20242025!$E$2:$E$1315,TotalTeamGames20242025!$A7)</f>
        <v>1</v>
      </c>
      <c r="BF8" s="45"/>
      <c r="BG8" s="40">
        <f>COUNTIFS(DataRegularSeason20242025!$D$2:$D$1315,TotalTeamGames20242025!BG$1,DataRegularSeason20242025!$E$2:$E$1315,TotalTeamGames20242025!$A7)</f>
        <v>1</v>
      </c>
      <c r="BH8" s="46"/>
      <c r="BI8" s="38">
        <f>COUNTIFS(DataRegularSeason20242025!$D$2:$D$1315,TotalTeamGames20242025!BI$1,DataRegularSeason20242025!$E$2:$E$1315,TotalTeamGames20242025!$A7)</f>
        <v>1</v>
      </c>
      <c r="BJ8" s="46"/>
      <c r="BK8" s="38">
        <f>COUNTIFS(DataRegularSeason20242025!$D$2:$D$1315,TotalTeamGames20242025!BK$1,DataRegularSeason20242025!$E$2:$E$1315,TotalTeamGames20242025!$A7)</f>
        <v>1</v>
      </c>
      <c r="BL8" s="46"/>
      <c r="BM8" s="38">
        <f>COUNTIFS(DataRegularSeason20242025!$D$2:$D$1315,TotalTeamGames20242025!BM$1,DataRegularSeason20242025!$E$2:$E$1315,TotalTeamGames20242025!$A7)</f>
        <v>1</v>
      </c>
      <c r="BN8" s="46"/>
      <c r="BO8" s="41">
        <f t="shared" si="0"/>
        <v>41</v>
      </c>
      <c r="BP8" s="116"/>
    </row>
    <row r="9" spans="1:68" ht="9.9499999999999993" customHeight="1" x14ac:dyDescent="0.25">
      <c r="A9" s="117" t="s">
        <v>44</v>
      </c>
      <c r="B9" s="35" t="s">
        <v>81</v>
      </c>
      <c r="C9" s="42"/>
      <c r="D9" s="35">
        <f>COUNTIFS(DataRegularSeason20242025!$E$2:$E$1315,TotalTeamGames20242025!C$1,DataRegularSeason20242025!$D$2:$D$1315,TotalTeamGames20242025!$A9)</f>
        <v>1</v>
      </c>
      <c r="E9" s="42"/>
      <c r="F9" s="35">
        <f>COUNTIFS(DataRegularSeason20242025!$E$2:$E$1315,TotalTeamGames20242025!E$1,DataRegularSeason20242025!$D$2:$D$1315,TotalTeamGames20242025!$A9)</f>
        <v>1</v>
      </c>
      <c r="G9" s="42"/>
      <c r="H9" s="35">
        <f>COUNTIFS(DataRegularSeason20242025!$E$2:$E$1315,TotalTeamGames20242025!G$1,DataRegularSeason20242025!$D$2:$D$1315,TotalTeamGames20242025!$A9)</f>
        <v>2</v>
      </c>
      <c r="I9" s="42"/>
      <c r="J9" s="43"/>
      <c r="K9" s="42"/>
      <c r="L9" s="35">
        <f>COUNTIFS(DataRegularSeason20242025!$E$2:$E$1315,TotalTeamGames20242025!K$1,DataRegularSeason20242025!$D$2:$D$1315,TotalTeamGames20242025!$A9)</f>
        <v>2</v>
      </c>
      <c r="M9" s="42"/>
      <c r="N9" s="35">
        <f>COUNTIFS(DataRegularSeason20242025!$E$2:$E$1315,TotalTeamGames20242025!M$1,DataRegularSeason20242025!$D$2:$D$1315,TotalTeamGames20242025!$A9)</f>
        <v>1</v>
      </c>
      <c r="O9" s="42"/>
      <c r="P9" s="35">
        <f>COUNTIFS(DataRegularSeason20242025!$E$2:$E$1315,TotalTeamGames20242025!O$1,DataRegularSeason20242025!$D$2:$D$1315,TotalTeamGames20242025!$A9)</f>
        <v>1</v>
      </c>
      <c r="Q9" s="42"/>
      <c r="R9" s="35">
        <f>COUNTIFS(DataRegularSeason20242025!$E$2:$E$1315,TotalTeamGames20242025!Q$1,DataRegularSeason20242025!$D$2:$D$1315,TotalTeamGames20242025!$A9)</f>
        <v>1</v>
      </c>
      <c r="S9" s="42"/>
      <c r="T9" s="35">
        <f>COUNTIFS(DataRegularSeason20242025!$E$2:$E$1315,TotalTeamGames20242025!S$1,DataRegularSeason20242025!$D$2:$D$1315,TotalTeamGames20242025!$A9)</f>
        <v>1</v>
      </c>
      <c r="U9" s="42"/>
      <c r="V9" s="35">
        <f>COUNTIFS(DataRegularSeason20242025!$E$2:$E$1315,TotalTeamGames20242025!U$1,DataRegularSeason20242025!$D$2:$D$1315,TotalTeamGames20242025!$A9)</f>
        <v>2</v>
      </c>
      <c r="W9" s="42"/>
      <c r="X9" s="35">
        <f>COUNTIFS(DataRegularSeason20242025!$E$2:$E$1315,TotalTeamGames20242025!W$1,DataRegularSeason20242025!$D$2:$D$1315,TotalTeamGames20242025!$A9)</f>
        <v>1</v>
      </c>
      <c r="Y9" s="42"/>
      <c r="Z9" s="35">
        <f>COUNTIFS(DataRegularSeason20242025!$E$2:$E$1315,TotalTeamGames20242025!Y$1,DataRegularSeason20242025!$D$2:$D$1315,TotalTeamGames20242025!$A9)</f>
        <v>2</v>
      </c>
      <c r="AA9" s="42"/>
      <c r="AB9" s="35">
        <f>COUNTIFS(DataRegularSeason20242025!$E$2:$E$1315,TotalTeamGames20242025!AA$1,DataRegularSeason20242025!$D$2:$D$1315,TotalTeamGames20242025!$A9)</f>
        <v>1</v>
      </c>
      <c r="AC9" s="42"/>
      <c r="AD9" s="35">
        <f>COUNTIFS(DataRegularSeason20242025!$E$2:$E$1315,TotalTeamGames20242025!AC$1,DataRegularSeason20242025!$D$2:$D$1315,TotalTeamGames20242025!$A9)</f>
        <v>1</v>
      </c>
      <c r="AE9" s="42"/>
      <c r="AF9" s="35">
        <f>COUNTIFS(DataRegularSeason20242025!$E$2:$E$1315,TotalTeamGames20242025!AE$1,DataRegularSeason20242025!$D$2:$D$1315,TotalTeamGames20242025!$A9)</f>
        <v>2</v>
      </c>
      <c r="AG9" s="42"/>
      <c r="AH9" s="35">
        <f>COUNTIFS(DataRegularSeason20242025!$E$2:$E$1315,TotalTeamGames20242025!AG$1,DataRegularSeason20242025!$D$2:$D$1315,TotalTeamGames20242025!$A9)</f>
        <v>2</v>
      </c>
      <c r="AI9" s="42"/>
      <c r="AJ9" s="35">
        <f>COUNTIFS(DataRegularSeason20242025!$E$2:$E$1315,TotalTeamGames20242025!AI$1,DataRegularSeason20242025!$D$2:$D$1315,TotalTeamGames20242025!$A9)</f>
        <v>1</v>
      </c>
      <c r="AK9" s="42"/>
      <c r="AL9" s="35">
        <f>COUNTIFS(DataRegularSeason20242025!$E$2:$E$1315,TotalTeamGames20242025!AK$1,DataRegularSeason20242025!$D$2:$D$1315,TotalTeamGames20242025!$A9)</f>
        <v>2</v>
      </c>
      <c r="AM9" s="42"/>
      <c r="AN9" s="35">
        <f>COUNTIFS(DataRegularSeason20242025!$E$2:$E$1315,TotalTeamGames20242025!AM$1,DataRegularSeason20242025!$D$2:$D$1315,TotalTeamGames20242025!$A9)</f>
        <v>2</v>
      </c>
      <c r="AO9" s="42"/>
      <c r="AP9" s="35">
        <f>COUNTIFS(DataRegularSeason20242025!$E$2:$E$1315,TotalTeamGames20242025!AO$1,DataRegularSeason20242025!$D$2:$D$1315,TotalTeamGames20242025!$A9)</f>
        <v>1</v>
      </c>
      <c r="AQ9" s="42"/>
      <c r="AR9" s="35">
        <f>COUNTIFS(DataRegularSeason20242025!$E$2:$E$1315,TotalTeamGames20242025!AQ$1,DataRegularSeason20242025!$D$2:$D$1315,TotalTeamGames20242025!$A9)</f>
        <v>2</v>
      </c>
      <c r="AS9" s="42"/>
      <c r="AT9" s="35">
        <f>COUNTIFS(DataRegularSeason20242025!$E$2:$E$1315,TotalTeamGames20242025!AS$1,DataRegularSeason20242025!$D$2:$D$1315,TotalTeamGames20242025!$A9)</f>
        <v>1</v>
      </c>
      <c r="AU9" s="42"/>
      <c r="AV9" s="35">
        <f>COUNTIFS(DataRegularSeason20242025!$E$2:$E$1315,TotalTeamGames20242025!AU$1,DataRegularSeason20242025!$D$2:$D$1315,TotalTeamGames20242025!$A9)</f>
        <v>1</v>
      </c>
      <c r="AW9" s="42"/>
      <c r="AX9" s="35">
        <f>COUNTIFS(DataRegularSeason20242025!$E$2:$E$1315,TotalTeamGames20242025!AW$1,DataRegularSeason20242025!$D$2:$D$1315,TotalTeamGames20242025!$A9)</f>
        <v>1</v>
      </c>
      <c r="AY9" s="42"/>
      <c r="AZ9" s="35">
        <f>COUNTIFS(DataRegularSeason20242025!$E$2:$E$1315,TotalTeamGames20242025!AY$1,DataRegularSeason20242025!$D$2:$D$1315,TotalTeamGames20242025!$A9)</f>
        <v>1</v>
      </c>
      <c r="BA9" s="42"/>
      <c r="BB9" s="35">
        <f>COUNTIFS(DataRegularSeason20242025!$E$2:$E$1315,TotalTeamGames20242025!BA$1,DataRegularSeason20242025!$D$2:$D$1315,TotalTeamGames20242025!$A9)</f>
        <v>1</v>
      </c>
      <c r="BC9" s="42"/>
      <c r="BD9" s="35">
        <f>COUNTIFS(DataRegularSeason20242025!$E$2:$E$1315,TotalTeamGames20242025!BC$1,DataRegularSeason20242025!$D$2:$D$1315,TotalTeamGames20242025!$A9)</f>
        <v>1</v>
      </c>
      <c r="BE9" s="42"/>
      <c r="BF9" s="34">
        <f>COUNTIFS(DataRegularSeason20242025!$E$2:$E$1315,TotalTeamGames20242025!BE$1,DataRegularSeason20242025!$D$2:$D$1315,TotalTeamGames20242025!$A9)</f>
        <v>1</v>
      </c>
      <c r="BG9" s="47"/>
      <c r="BH9" s="35">
        <f>COUNTIFS(DataRegularSeason20242025!$E$2:$E$1315,TotalTeamGames20242025!BG$1,DataRegularSeason20242025!$D$2:$D$1315,TotalTeamGames20242025!$A9)</f>
        <v>1</v>
      </c>
      <c r="BI9" s="42"/>
      <c r="BJ9" s="35">
        <f>COUNTIFS(DataRegularSeason20242025!$E$2:$E$1315,TotalTeamGames20242025!BI$1,DataRegularSeason20242025!$D$2:$D$1315,TotalTeamGames20242025!$A9)</f>
        <v>1</v>
      </c>
      <c r="BK9" s="42"/>
      <c r="BL9" s="35">
        <f>COUNTIFS(DataRegularSeason20242025!$E$2:$E$1315,TotalTeamGames20242025!BK$1,DataRegularSeason20242025!$D$2:$D$1315,TotalTeamGames20242025!$A9)</f>
        <v>1</v>
      </c>
      <c r="BM9" s="42"/>
      <c r="BN9" s="35">
        <f>COUNTIFS(DataRegularSeason20242025!$E$2:$E$1315,TotalTeamGames20242025!BM$1,DataRegularSeason20242025!$D$2:$D$1315,TotalTeamGames20242025!$A9)</f>
        <v>2</v>
      </c>
      <c r="BO9" s="37">
        <f t="shared" si="0"/>
        <v>41</v>
      </c>
      <c r="BP9" s="116">
        <f t="shared" ref="BP9" si="3">BO9+BO10</f>
        <v>82</v>
      </c>
    </row>
    <row r="10" spans="1:68" ht="9.9499999999999993" customHeight="1" x14ac:dyDescent="0.25">
      <c r="A10" s="118"/>
      <c r="B10" s="39" t="s">
        <v>80</v>
      </c>
      <c r="C10" s="38">
        <f>COUNTIFS(DataRegularSeason20242025!$D$2:$D$1315,TotalTeamGames20242025!C$1,DataRegularSeason20242025!$E$2:$E$1315,TotalTeamGames20242025!$A9)</f>
        <v>1</v>
      </c>
      <c r="D10" s="46"/>
      <c r="E10" s="38">
        <f>COUNTIFS(DataRegularSeason20242025!$D$2:$D$1315,TotalTeamGames20242025!E$1,DataRegularSeason20242025!$E$2:$E$1315,TotalTeamGames20242025!$A9)</f>
        <v>2</v>
      </c>
      <c r="F10" s="46"/>
      <c r="G10" s="38">
        <f>COUNTIFS(DataRegularSeason20242025!$D$2:$D$1315,TotalTeamGames20242025!G$1,DataRegularSeason20242025!$E$2:$E$1315,TotalTeamGames20242025!$A9)</f>
        <v>1</v>
      </c>
      <c r="H10" s="46"/>
      <c r="I10" s="45"/>
      <c r="J10" s="46"/>
      <c r="K10" s="38">
        <f>COUNTIFS(DataRegularSeason20242025!$D$2:$D$1315,TotalTeamGames20242025!K$1,DataRegularSeason20242025!$E$2:$E$1315,TotalTeamGames20242025!$A9)</f>
        <v>2</v>
      </c>
      <c r="L10" s="46"/>
      <c r="M10" s="38">
        <f>COUNTIFS(DataRegularSeason20242025!$D$2:$D$1315,TotalTeamGames20242025!M$1,DataRegularSeason20242025!$E$2:$E$1315,TotalTeamGames20242025!$A9)</f>
        <v>1</v>
      </c>
      <c r="N10" s="46"/>
      <c r="O10" s="38">
        <f>COUNTIFS(DataRegularSeason20242025!$D$2:$D$1315,TotalTeamGames20242025!O$1,DataRegularSeason20242025!$E$2:$E$1315,TotalTeamGames20242025!$A9)</f>
        <v>1</v>
      </c>
      <c r="P10" s="46"/>
      <c r="Q10" s="38">
        <f>COUNTIFS(DataRegularSeason20242025!$D$2:$D$1315,TotalTeamGames20242025!Q$1,DataRegularSeason20242025!$E$2:$E$1315,TotalTeamGames20242025!$A9)</f>
        <v>1</v>
      </c>
      <c r="R10" s="46"/>
      <c r="S10" s="38">
        <f>COUNTIFS(DataRegularSeason20242025!$D$2:$D$1315,TotalTeamGames20242025!S$1,DataRegularSeason20242025!$E$2:$E$1315,TotalTeamGames20242025!$A9)</f>
        <v>1</v>
      </c>
      <c r="T10" s="46"/>
      <c r="U10" s="38">
        <f>COUNTIFS(DataRegularSeason20242025!$D$2:$D$1315,TotalTeamGames20242025!U$1,DataRegularSeason20242025!$E$2:$E$1315,TotalTeamGames20242025!$A9)</f>
        <v>1</v>
      </c>
      <c r="V10" s="46"/>
      <c r="W10" s="38">
        <f>COUNTIFS(DataRegularSeason20242025!$D$2:$D$1315,TotalTeamGames20242025!W$1,DataRegularSeason20242025!$E$2:$E$1315,TotalTeamGames20242025!$A9)</f>
        <v>1</v>
      </c>
      <c r="X10" s="46"/>
      <c r="Y10" s="38">
        <f>COUNTIFS(DataRegularSeason20242025!$D$2:$D$1315,TotalTeamGames20242025!Y$1,DataRegularSeason20242025!$E$2:$E$1315,TotalTeamGames20242025!$A9)</f>
        <v>1</v>
      </c>
      <c r="Z10" s="46"/>
      <c r="AA10" s="38">
        <f>COUNTIFS(DataRegularSeason20242025!$D$2:$D$1315,TotalTeamGames20242025!AA$1,DataRegularSeason20242025!$E$2:$E$1315,TotalTeamGames20242025!$A9)</f>
        <v>1</v>
      </c>
      <c r="AB10" s="46"/>
      <c r="AC10" s="38">
        <f>COUNTIFS(DataRegularSeason20242025!$D$2:$D$1315,TotalTeamGames20242025!AC$1,DataRegularSeason20242025!$E$2:$E$1315,TotalTeamGames20242025!$A9)</f>
        <v>1</v>
      </c>
      <c r="AD10" s="46"/>
      <c r="AE10" s="38">
        <f>COUNTIFS(DataRegularSeason20242025!$D$2:$D$1315,TotalTeamGames20242025!AE$1,DataRegularSeason20242025!$E$2:$E$1315,TotalTeamGames20242025!$A9)</f>
        <v>1</v>
      </c>
      <c r="AF10" s="46"/>
      <c r="AG10" s="38">
        <f>COUNTIFS(DataRegularSeason20242025!$D$2:$D$1315,TotalTeamGames20242025!AG$1,DataRegularSeason20242025!$E$2:$E$1315,TotalTeamGames20242025!$A9)</f>
        <v>2</v>
      </c>
      <c r="AH10" s="46"/>
      <c r="AI10" s="38">
        <f>COUNTIFS(DataRegularSeason20242025!$D$2:$D$1315,TotalTeamGames20242025!AI$1,DataRegularSeason20242025!$E$2:$E$1315,TotalTeamGames20242025!$A9)</f>
        <v>1</v>
      </c>
      <c r="AJ10" s="46"/>
      <c r="AK10" s="38">
        <f>COUNTIFS(DataRegularSeason20242025!$D$2:$D$1315,TotalTeamGames20242025!AK$1,DataRegularSeason20242025!$E$2:$E$1315,TotalTeamGames20242025!$A9)</f>
        <v>2</v>
      </c>
      <c r="AL10" s="46"/>
      <c r="AM10" s="38">
        <f>COUNTIFS(DataRegularSeason20242025!$D$2:$D$1315,TotalTeamGames20242025!AM$1,DataRegularSeason20242025!$E$2:$E$1315,TotalTeamGames20242025!$A9)</f>
        <v>2</v>
      </c>
      <c r="AN10" s="46"/>
      <c r="AO10" s="38">
        <f>COUNTIFS(DataRegularSeason20242025!$D$2:$D$1315,TotalTeamGames20242025!AO$1,DataRegularSeason20242025!$E$2:$E$1315,TotalTeamGames20242025!$A9)</f>
        <v>2</v>
      </c>
      <c r="AP10" s="46"/>
      <c r="AQ10" s="38">
        <f>COUNTIFS(DataRegularSeason20242025!$D$2:$D$1315,TotalTeamGames20242025!AQ$1,DataRegularSeason20242025!$E$2:$E$1315,TotalTeamGames20242025!$A9)</f>
        <v>1</v>
      </c>
      <c r="AR10" s="46"/>
      <c r="AS10" s="38">
        <f>COUNTIFS(DataRegularSeason20242025!$D$2:$D$1315,TotalTeamGames20242025!AS$1,DataRegularSeason20242025!$E$2:$E$1315,TotalTeamGames20242025!$A9)</f>
        <v>2</v>
      </c>
      <c r="AT10" s="46"/>
      <c r="AU10" s="38">
        <f>COUNTIFS(DataRegularSeason20242025!$D$2:$D$1315,TotalTeamGames20242025!AU$1,DataRegularSeason20242025!$E$2:$E$1315,TotalTeamGames20242025!$A9)</f>
        <v>1</v>
      </c>
      <c r="AV10" s="46"/>
      <c r="AW10" s="38">
        <f>COUNTIFS(DataRegularSeason20242025!$D$2:$D$1315,TotalTeamGames20242025!AW$1,DataRegularSeason20242025!$E$2:$E$1315,TotalTeamGames20242025!$A9)</f>
        <v>1</v>
      </c>
      <c r="AX10" s="46"/>
      <c r="AY10" s="38">
        <f>COUNTIFS(DataRegularSeason20242025!$D$2:$D$1315,TotalTeamGames20242025!AY$1,DataRegularSeason20242025!$E$2:$E$1315,TotalTeamGames20242025!$A9)</f>
        <v>1</v>
      </c>
      <c r="AZ10" s="46"/>
      <c r="BA10" s="38">
        <f>COUNTIFS(DataRegularSeason20242025!$D$2:$D$1315,TotalTeamGames20242025!BA$1,DataRegularSeason20242025!$E$2:$E$1315,TotalTeamGames20242025!$A9)</f>
        <v>2</v>
      </c>
      <c r="BB10" s="46"/>
      <c r="BC10" s="38">
        <f>COUNTIFS(DataRegularSeason20242025!$D$2:$D$1315,TotalTeamGames20242025!BC$1,DataRegularSeason20242025!$E$2:$E$1315,TotalTeamGames20242025!$A9)</f>
        <v>2</v>
      </c>
      <c r="BD10" s="46"/>
      <c r="BE10" s="38">
        <f>COUNTIFS(DataRegularSeason20242025!$D$2:$D$1315,TotalTeamGames20242025!BE$1,DataRegularSeason20242025!$E$2:$E$1315,TotalTeamGames20242025!$A9)</f>
        <v>1</v>
      </c>
      <c r="BF10" s="45"/>
      <c r="BG10" s="40">
        <f>COUNTIFS(DataRegularSeason20242025!$D$2:$D$1315,TotalTeamGames20242025!BG$1,DataRegularSeason20242025!$E$2:$E$1315,TotalTeamGames20242025!$A9)</f>
        <v>1</v>
      </c>
      <c r="BH10" s="46"/>
      <c r="BI10" s="38">
        <f>COUNTIFS(DataRegularSeason20242025!$D$2:$D$1315,TotalTeamGames20242025!BI$1,DataRegularSeason20242025!$E$2:$E$1315,TotalTeamGames20242025!$A9)</f>
        <v>1</v>
      </c>
      <c r="BJ10" s="46"/>
      <c r="BK10" s="38">
        <f>COUNTIFS(DataRegularSeason20242025!$D$2:$D$1315,TotalTeamGames20242025!BK$1,DataRegularSeason20242025!$E$2:$E$1315,TotalTeamGames20242025!$A9)</f>
        <v>1</v>
      </c>
      <c r="BL10" s="46"/>
      <c r="BM10" s="38">
        <f>COUNTIFS(DataRegularSeason20242025!$D$2:$D$1315,TotalTeamGames20242025!BM$1,DataRegularSeason20242025!$E$2:$E$1315,TotalTeamGames20242025!$A9)</f>
        <v>2</v>
      </c>
      <c r="BN10" s="46"/>
      <c r="BO10" s="41">
        <f t="shared" si="0"/>
        <v>41</v>
      </c>
      <c r="BP10" s="116"/>
    </row>
    <row r="11" spans="1:68" ht="9.9499999999999993" customHeight="1" x14ac:dyDescent="0.25">
      <c r="A11" s="117" t="s">
        <v>36</v>
      </c>
      <c r="B11" s="35" t="s">
        <v>81</v>
      </c>
      <c r="C11" s="42"/>
      <c r="D11" s="35">
        <f>COUNTIFS(DataRegularSeason20242025!$E$2:$E$1315,TotalTeamGames20242025!C$1,DataRegularSeason20242025!$D$2:$D$1315,TotalTeamGames20242025!$A11)</f>
        <v>1</v>
      </c>
      <c r="E11" s="42"/>
      <c r="F11" s="35">
        <f>COUNTIFS(DataRegularSeason20242025!$E$2:$E$1315,TotalTeamGames20242025!E$1,DataRegularSeason20242025!$D$2:$D$1315,TotalTeamGames20242025!$A11)</f>
        <v>2</v>
      </c>
      <c r="G11" s="42"/>
      <c r="H11" s="35">
        <f>COUNTIFS(DataRegularSeason20242025!$E$2:$E$1315,TotalTeamGames20242025!G$1,DataRegularSeason20242025!$D$2:$D$1315,TotalTeamGames20242025!$A11)</f>
        <v>1</v>
      </c>
      <c r="I11" s="42"/>
      <c r="J11" s="35">
        <f>COUNTIFS(DataRegularSeason20242025!$E$2:$E$1315,TotalTeamGames20242025!I$1,DataRegularSeason20242025!$D$2:$D$1315,TotalTeamGames20242025!$A11)</f>
        <v>2</v>
      </c>
      <c r="K11" s="42"/>
      <c r="L11" s="43"/>
      <c r="M11" s="42"/>
      <c r="N11" s="35">
        <f>COUNTIFS(DataRegularSeason20242025!$E$2:$E$1315,TotalTeamGames20242025!M$1,DataRegularSeason20242025!$D$2:$D$1315,TotalTeamGames20242025!$A11)</f>
        <v>1</v>
      </c>
      <c r="O11" s="42"/>
      <c r="P11" s="35">
        <f>COUNTIFS(DataRegularSeason20242025!$E$2:$E$1315,TotalTeamGames20242025!O$1,DataRegularSeason20242025!$D$2:$D$1315,TotalTeamGames20242025!$A11)</f>
        <v>1</v>
      </c>
      <c r="Q11" s="42"/>
      <c r="R11" s="35">
        <f>COUNTIFS(DataRegularSeason20242025!$E$2:$E$1315,TotalTeamGames20242025!Q$1,DataRegularSeason20242025!$D$2:$D$1315,TotalTeamGames20242025!$A11)</f>
        <v>1</v>
      </c>
      <c r="S11" s="42"/>
      <c r="T11" s="35">
        <f>COUNTIFS(DataRegularSeason20242025!$E$2:$E$1315,TotalTeamGames20242025!S$1,DataRegularSeason20242025!$D$2:$D$1315,TotalTeamGames20242025!$A11)</f>
        <v>1</v>
      </c>
      <c r="U11" s="42"/>
      <c r="V11" s="35">
        <f>COUNTIFS(DataRegularSeason20242025!$E$2:$E$1315,TotalTeamGames20242025!U$1,DataRegularSeason20242025!$D$2:$D$1315,TotalTeamGames20242025!$A11)</f>
        <v>1</v>
      </c>
      <c r="W11" s="42"/>
      <c r="X11" s="35">
        <f>COUNTIFS(DataRegularSeason20242025!$E$2:$E$1315,TotalTeamGames20242025!W$1,DataRegularSeason20242025!$D$2:$D$1315,TotalTeamGames20242025!$A11)</f>
        <v>1</v>
      </c>
      <c r="Y11" s="42"/>
      <c r="Z11" s="35">
        <f>COUNTIFS(DataRegularSeason20242025!$E$2:$E$1315,TotalTeamGames20242025!Y$1,DataRegularSeason20242025!$D$2:$D$1315,TotalTeamGames20242025!$A11)</f>
        <v>1</v>
      </c>
      <c r="AA11" s="42"/>
      <c r="AB11" s="35">
        <f>COUNTIFS(DataRegularSeason20242025!$E$2:$E$1315,TotalTeamGames20242025!AA$1,DataRegularSeason20242025!$D$2:$D$1315,TotalTeamGames20242025!$A11)</f>
        <v>1</v>
      </c>
      <c r="AC11" s="42"/>
      <c r="AD11" s="35">
        <f>COUNTIFS(DataRegularSeason20242025!$E$2:$E$1315,TotalTeamGames20242025!AC$1,DataRegularSeason20242025!$D$2:$D$1315,TotalTeamGames20242025!$A11)</f>
        <v>1</v>
      </c>
      <c r="AE11" s="42"/>
      <c r="AF11" s="35">
        <f>COUNTIFS(DataRegularSeason20242025!$E$2:$E$1315,TotalTeamGames20242025!AE$1,DataRegularSeason20242025!$D$2:$D$1315,TotalTeamGames20242025!$A11)</f>
        <v>1</v>
      </c>
      <c r="AG11" s="42"/>
      <c r="AH11" s="35">
        <f>COUNTIFS(DataRegularSeason20242025!$E$2:$E$1315,TotalTeamGames20242025!AG$1,DataRegularSeason20242025!$D$2:$D$1315,TotalTeamGames20242025!$A11)</f>
        <v>1</v>
      </c>
      <c r="AI11" s="42"/>
      <c r="AJ11" s="35">
        <f>COUNTIFS(DataRegularSeason20242025!$E$2:$E$1315,TotalTeamGames20242025!AI$1,DataRegularSeason20242025!$D$2:$D$1315,TotalTeamGames20242025!$A11)</f>
        <v>1</v>
      </c>
      <c r="AK11" s="42"/>
      <c r="AL11" s="35">
        <f>COUNTIFS(DataRegularSeason20242025!$E$2:$E$1315,TotalTeamGames20242025!AK$1,DataRegularSeason20242025!$D$2:$D$1315,TotalTeamGames20242025!$A11)</f>
        <v>2</v>
      </c>
      <c r="AM11" s="42"/>
      <c r="AN11" s="35">
        <f>COUNTIFS(DataRegularSeason20242025!$E$2:$E$1315,TotalTeamGames20242025!AM$1,DataRegularSeason20242025!$D$2:$D$1315,TotalTeamGames20242025!$A11)</f>
        <v>2</v>
      </c>
      <c r="AO11" s="42"/>
      <c r="AP11" s="35">
        <f>COUNTIFS(DataRegularSeason20242025!$E$2:$E$1315,TotalTeamGames20242025!AO$1,DataRegularSeason20242025!$D$2:$D$1315,TotalTeamGames20242025!$A11)</f>
        <v>2</v>
      </c>
      <c r="AQ11" s="42"/>
      <c r="AR11" s="35">
        <f>COUNTIFS(DataRegularSeason20242025!$E$2:$E$1315,TotalTeamGames20242025!AQ$1,DataRegularSeason20242025!$D$2:$D$1315,TotalTeamGames20242025!$A11)</f>
        <v>2</v>
      </c>
      <c r="AS11" s="42"/>
      <c r="AT11" s="35">
        <f>COUNTIFS(DataRegularSeason20242025!$E$2:$E$1315,TotalTeamGames20242025!AS$1,DataRegularSeason20242025!$D$2:$D$1315,TotalTeamGames20242025!$A11)</f>
        <v>2</v>
      </c>
      <c r="AU11" s="42"/>
      <c r="AV11" s="35">
        <f>COUNTIFS(DataRegularSeason20242025!$E$2:$E$1315,TotalTeamGames20242025!AU$1,DataRegularSeason20242025!$D$2:$D$1315,TotalTeamGames20242025!$A11)</f>
        <v>1</v>
      </c>
      <c r="AW11" s="42"/>
      <c r="AX11" s="35">
        <f>COUNTIFS(DataRegularSeason20242025!$E$2:$E$1315,TotalTeamGames20242025!AW$1,DataRegularSeason20242025!$D$2:$D$1315,TotalTeamGames20242025!$A11)</f>
        <v>1</v>
      </c>
      <c r="AY11" s="42"/>
      <c r="AZ11" s="35">
        <f>COUNTIFS(DataRegularSeason20242025!$E$2:$E$1315,TotalTeamGames20242025!AY$1,DataRegularSeason20242025!$D$2:$D$1315,TotalTeamGames20242025!$A11)</f>
        <v>1</v>
      </c>
      <c r="BA11" s="42"/>
      <c r="BB11" s="35">
        <f>COUNTIFS(DataRegularSeason20242025!$E$2:$E$1315,TotalTeamGames20242025!BA$1,DataRegularSeason20242025!$D$2:$D$1315,TotalTeamGames20242025!$A11)</f>
        <v>2</v>
      </c>
      <c r="BC11" s="42"/>
      <c r="BD11" s="35">
        <f>COUNTIFS(DataRegularSeason20242025!$E$2:$E$1315,TotalTeamGames20242025!BC$1,DataRegularSeason20242025!$D$2:$D$1315,TotalTeamGames20242025!$A11)</f>
        <v>2</v>
      </c>
      <c r="BE11" s="42"/>
      <c r="BF11" s="34">
        <f>COUNTIFS(DataRegularSeason20242025!$E$2:$E$1315,TotalTeamGames20242025!BE$1,DataRegularSeason20242025!$D$2:$D$1315,TotalTeamGames20242025!$A11)</f>
        <v>1</v>
      </c>
      <c r="BG11" s="47"/>
      <c r="BH11" s="35">
        <f>COUNTIFS(DataRegularSeason20242025!$E$2:$E$1315,TotalTeamGames20242025!BG$1,DataRegularSeason20242025!$D$2:$D$1315,TotalTeamGames20242025!$A11)</f>
        <v>1</v>
      </c>
      <c r="BI11" s="42"/>
      <c r="BJ11" s="35">
        <f>COUNTIFS(DataRegularSeason20242025!$E$2:$E$1315,TotalTeamGames20242025!BI$1,DataRegularSeason20242025!$D$2:$D$1315,TotalTeamGames20242025!$A11)</f>
        <v>1</v>
      </c>
      <c r="BK11" s="42"/>
      <c r="BL11" s="35">
        <f>COUNTIFS(DataRegularSeason20242025!$E$2:$E$1315,TotalTeamGames20242025!BK$1,DataRegularSeason20242025!$D$2:$D$1315,TotalTeamGames20242025!$A11)</f>
        <v>1</v>
      </c>
      <c r="BM11" s="42"/>
      <c r="BN11" s="35">
        <f>COUNTIFS(DataRegularSeason20242025!$E$2:$E$1315,TotalTeamGames20242025!BM$1,DataRegularSeason20242025!$D$2:$D$1315,TotalTeamGames20242025!$A11)</f>
        <v>2</v>
      </c>
      <c r="BO11" s="37">
        <f t="shared" si="0"/>
        <v>41</v>
      </c>
      <c r="BP11" s="116">
        <f t="shared" ref="BP11" si="4">BO11+BO12</f>
        <v>82</v>
      </c>
    </row>
    <row r="12" spans="1:68" ht="9.9499999999999993" customHeight="1" x14ac:dyDescent="0.25">
      <c r="A12" s="118"/>
      <c r="B12" s="39" t="s">
        <v>80</v>
      </c>
      <c r="C12" s="38">
        <f>COUNTIFS(DataRegularSeason20242025!$D$2:$D$1315,TotalTeamGames20242025!C$1,DataRegularSeason20242025!$E$2:$E$1315,TotalTeamGames20242025!$A11)</f>
        <v>1</v>
      </c>
      <c r="D12" s="46"/>
      <c r="E12" s="38">
        <f>COUNTIFS(DataRegularSeason20242025!$D$2:$D$1315,TotalTeamGames20242025!E$1,DataRegularSeason20242025!$E$2:$E$1315,TotalTeamGames20242025!$A11)</f>
        <v>1</v>
      </c>
      <c r="F12" s="46"/>
      <c r="G12" s="38">
        <f>COUNTIFS(DataRegularSeason20242025!$D$2:$D$1315,TotalTeamGames20242025!G$1,DataRegularSeason20242025!$E$2:$E$1315,TotalTeamGames20242025!$A11)</f>
        <v>2</v>
      </c>
      <c r="H12" s="46"/>
      <c r="I12" s="38">
        <f>COUNTIFS(DataRegularSeason20242025!$D$2:$D$1315,TotalTeamGames20242025!I$1,DataRegularSeason20242025!$E$2:$E$1315,TotalTeamGames20242025!$A11)</f>
        <v>2</v>
      </c>
      <c r="J12" s="46"/>
      <c r="K12" s="45"/>
      <c r="L12" s="46"/>
      <c r="M12" s="38">
        <f>COUNTIFS(DataRegularSeason20242025!$D$2:$D$1315,TotalTeamGames20242025!M$1,DataRegularSeason20242025!$E$2:$E$1315,TotalTeamGames20242025!$A11)</f>
        <v>1</v>
      </c>
      <c r="N12" s="46"/>
      <c r="O12" s="38">
        <f>COUNTIFS(DataRegularSeason20242025!$D$2:$D$1315,TotalTeamGames20242025!O$1,DataRegularSeason20242025!$E$2:$E$1315,TotalTeamGames20242025!$A11)</f>
        <v>1</v>
      </c>
      <c r="P12" s="46"/>
      <c r="Q12" s="38">
        <f>COUNTIFS(DataRegularSeason20242025!$D$2:$D$1315,TotalTeamGames20242025!Q$1,DataRegularSeason20242025!$E$2:$E$1315,TotalTeamGames20242025!$A11)</f>
        <v>1</v>
      </c>
      <c r="R12" s="46"/>
      <c r="S12" s="38">
        <f>COUNTIFS(DataRegularSeason20242025!$D$2:$D$1315,TotalTeamGames20242025!S$1,DataRegularSeason20242025!$E$2:$E$1315,TotalTeamGames20242025!$A11)</f>
        <v>1</v>
      </c>
      <c r="T12" s="46"/>
      <c r="U12" s="38">
        <f>COUNTIFS(DataRegularSeason20242025!$D$2:$D$1315,TotalTeamGames20242025!U$1,DataRegularSeason20242025!$E$2:$E$1315,TotalTeamGames20242025!$A11)</f>
        <v>2</v>
      </c>
      <c r="V12" s="46"/>
      <c r="W12" s="38">
        <f>COUNTIFS(DataRegularSeason20242025!$D$2:$D$1315,TotalTeamGames20242025!W$1,DataRegularSeason20242025!$E$2:$E$1315,TotalTeamGames20242025!$A11)</f>
        <v>1</v>
      </c>
      <c r="X12" s="46"/>
      <c r="Y12" s="38">
        <f>COUNTIFS(DataRegularSeason20242025!$D$2:$D$1315,TotalTeamGames20242025!Y$1,DataRegularSeason20242025!$E$2:$E$1315,TotalTeamGames20242025!$A11)</f>
        <v>2</v>
      </c>
      <c r="Z12" s="46"/>
      <c r="AA12" s="38">
        <f>COUNTIFS(DataRegularSeason20242025!$D$2:$D$1315,TotalTeamGames20242025!AA$1,DataRegularSeason20242025!$E$2:$E$1315,TotalTeamGames20242025!$A11)</f>
        <v>1</v>
      </c>
      <c r="AB12" s="46"/>
      <c r="AC12" s="38">
        <f>COUNTIFS(DataRegularSeason20242025!$D$2:$D$1315,TotalTeamGames20242025!AC$1,DataRegularSeason20242025!$E$2:$E$1315,TotalTeamGames20242025!$A11)</f>
        <v>1</v>
      </c>
      <c r="AD12" s="46"/>
      <c r="AE12" s="38">
        <f>COUNTIFS(DataRegularSeason20242025!$D$2:$D$1315,TotalTeamGames20242025!AE$1,DataRegularSeason20242025!$E$2:$E$1315,TotalTeamGames20242025!$A11)</f>
        <v>2</v>
      </c>
      <c r="AF12" s="46"/>
      <c r="AG12" s="38">
        <f>COUNTIFS(DataRegularSeason20242025!$D$2:$D$1315,TotalTeamGames20242025!AG$1,DataRegularSeason20242025!$E$2:$E$1315,TotalTeamGames20242025!$A11)</f>
        <v>2</v>
      </c>
      <c r="AH12" s="46"/>
      <c r="AI12" s="38">
        <f>COUNTIFS(DataRegularSeason20242025!$D$2:$D$1315,TotalTeamGames20242025!AI$1,DataRegularSeason20242025!$E$2:$E$1315,TotalTeamGames20242025!$A11)</f>
        <v>1</v>
      </c>
      <c r="AJ12" s="46"/>
      <c r="AK12" s="38">
        <f>COUNTIFS(DataRegularSeason20242025!$D$2:$D$1315,TotalTeamGames20242025!AK$1,DataRegularSeason20242025!$E$2:$E$1315,TotalTeamGames20242025!$A11)</f>
        <v>2</v>
      </c>
      <c r="AL12" s="46"/>
      <c r="AM12" s="38">
        <f>COUNTIFS(DataRegularSeason20242025!$D$2:$D$1315,TotalTeamGames20242025!AM$1,DataRegularSeason20242025!$E$2:$E$1315,TotalTeamGames20242025!$A11)</f>
        <v>2</v>
      </c>
      <c r="AN12" s="46"/>
      <c r="AO12" s="38">
        <f>COUNTIFS(DataRegularSeason20242025!$D$2:$D$1315,TotalTeamGames20242025!AO$1,DataRegularSeason20242025!$E$2:$E$1315,TotalTeamGames20242025!$A11)</f>
        <v>1</v>
      </c>
      <c r="AP12" s="46"/>
      <c r="AQ12" s="38">
        <f>COUNTIFS(DataRegularSeason20242025!$D$2:$D$1315,TotalTeamGames20242025!AQ$1,DataRegularSeason20242025!$E$2:$E$1315,TotalTeamGames20242025!$A11)</f>
        <v>2</v>
      </c>
      <c r="AR12" s="46"/>
      <c r="AS12" s="38">
        <f>COUNTIFS(DataRegularSeason20242025!$D$2:$D$1315,TotalTeamGames20242025!AS$1,DataRegularSeason20242025!$E$2:$E$1315,TotalTeamGames20242025!$A11)</f>
        <v>1</v>
      </c>
      <c r="AT12" s="46"/>
      <c r="AU12" s="38">
        <f>COUNTIFS(DataRegularSeason20242025!$D$2:$D$1315,TotalTeamGames20242025!AU$1,DataRegularSeason20242025!$E$2:$E$1315,TotalTeamGames20242025!$A11)</f>
        <v>1</v>
      </c>
      <c r="AV12" s="46"/>
      <c r="AW12" s="38">
        <f>COUNTIFS(DataRegularSeason20242025!$D$2:$D$1315,TotalTeamGames20242025!AW$1,DataRegularSeason20242025!$E$2:$E$1315,TotalTeamGames20242025!$A11)</f>
        <v>1</v>
      </c>
      <c r="AX12" s="46"/>
      <c r="AY12" s="38">
        <f>COUNTIFS(DataRegularSeason20242025!$D$2:$D$1315,TotalTeamGames20242025!AY$1,DataRegularSeason20242025!$E$2:$E$1315,TotalTeamGames20242025!$A11)</f>
        <v>1</v>
      </c>
      <c r="AZ12" s="46"/>
      <c r="BA12" s="38">
        <f>COUNTIFS(DataRegularSeason20242025!$D$2:$D$1315,TotalTeamGames20242025!BA$1,DataRegularSeason20242025!$E$2:$E$1315,TotalTeamGames20242025!$A11)</f>
        <v>1</v>
      </c>
      <c r="BB12" s="46"/>
      <c r="BC12" s="38">
        <f>COUNTIFS(DataRegularSeason20242025!$D$2:$D$1315,TotalTeamGames20242025!BC$1,DataRegularSeason20242025!$E$2:$E$1315,TotalTeamGames20242025!$A11)</f>
        <v>1</v>
      </c>
      <c r="BD12" s="46"/>
      <c r="BE12" s="38">
        <f>COUNTIFS(DataRegularSeason20242025!$D$2:$D$1315,TotalTeamGames20242025!BE$1,DataRegularSeason20242025!$E$2:$E$1315,TotalTeamGames20242025!$A11)</f>
        <v>1</v>
      </c>
      <c r="BF12" s="45"/>
      <c r="BG12" s="40">
        <f>COUNTIFS(DataRegularSeason20242025!$D$2:$D$1315,TotalTeamGames20242025!BG$1,DataRegularSeason20242025!$E$2:$E$1315,TotalTeamGames20242025!$A11)</f>
        <v>1</v>
      </c>
      <c r="BH12" s="46"/>
      <c r="BI12" s="38">
        <f>COUNTIFS(DataRegularSeason20242025!$D$2:$D$1315,TotalTeamGames20242025!BI$1,DataRegularSeason20242025!$E$2:$E$1315,TotalTeamGames20242025!$A11)</f>
        <v>1</v>
      </c>
      <c r="BJ12" s="46"/>
      <c r="BK12" s="38">
        <f>COUNTIFS(DataRegularSeason20242025!$D$2:$D$1315,TotalTeamGames20242025!BK$1,DataRegularSeason20242025!$E$2:$E$1315,TotalTeamGames20242025!$A11)</f>
        <v>1</v>
      </c>
      <c r="BL12" s="46"/>
      <c r="BM12" s="38">
        <f>COUNTIFS(DataRegularSeason20242025!$D$2:$D$1315,TotalTeamGames20242025!BM$1,DataRegularSeason20242025!$E$2:$E$1315,TotalTeamGames20242025!$A11)</f>
        <v>2</v>
      </c>
      <c r="BN12" s="46"/>
      <c r="BO12" s="41">
        <f t="shared" si="0"/>
        <v>41</v>
      </c>
      <c r="BP12" s="116"/>
    </row>
    <row r="13" spans="1:68" ht="9.9499999999999993" customHeight="1" x14ac:dyDescent="0.25">
      <c r="A13" s="117" t="s">
        <v>24</v>
      </c>
      <c r="B13" s="35" t="s">
        <v>81</v>
      </c>
      <c r="C13" s="42"/>
      <c r="D13" s="35">
        <f>COUNTIFS(DataRegularSeason20242025!$E$2:$E$1315,TotalTeamGames20242025!C$1,DataRegularSeason20242025!$D$2:$D$1315,TotalTeamGames20242025!$A13)</f>
        <v>2</v>
      </c>
      <c r="E13" s="42"/>
      <c r="F13" s="35">
        <f>COUNTIFS(DataRegularSeason20242025!$E$2:$E$1315,TotalTeamGames20242025!E$1,DataRegularSeason20242025!$D$2:$D$1315,TotalTeamGames20242025!$A13)</f>
        <v>1</v>
      </c>
      <c r="G13" s="42"/>
      <c r="H13" s="35">
        <f>COUNTIFS(DataRegularSeason20242025!$E$2:$E$1315,TotalTeamGames20242025!G$1,DataRegularSeason20242025!$D$2:$D$1315,TotalTeamGames20242025!$A13)</f>
        <v>1</v>
      </c>
      <c r="I13" s="42"/>
      <c r="J13" s="35">
        <f>COUNTIFS(DataRegularSeason20242025!$E$2:$E$1315,TotalTeamGames20242025!I$1,DataRegularSeason20242025!$D$2:$D$1315,TotalTeamGames20242025!$A13)</f>
        <v>1</v>
      </c>
      <c r="K13" s="42"/>
      <c r="L13" s="35">
        <f>COUNTIFS(DataRegularSeason20242025!$E$2:$E$1315,TotalTeamGames20242025!K$1,DataRegularSeason20242025!$D$2:$D$1315,TotalTeamGames20242025!$A13)</f>
        <v>1</v>
      </c>
      <c r="M13" s="42"/>
      <c r="N13" s="43"/>
      <c r="O13" s="42"/>
      <c r="P13" s="35">
        <f>COUNTIFS(DataRegularSeason20242025!$E$2:$E$1315,TotalTeamGames20242025!O$1,DataRegularSeason20242025!$D$2:$D$1315,TotalTeamGames20242025!$A13)</f>
        <v>1</v>
      </c>
      <c r="Q13" s="42"/>
      <c r="R13" s="35">
        <f>COUNTIFS(DataRegularSeason20242025!$E$2:$E$1315,TotalTeamGames20242025!Q$1,DataRegularSeason20242025!$D$2:$D$1315,TotalTeamGames20242025!$A13)</f>
        <v>1</v>
      </c>
      <c r="S13" s="42"/>
      <c r="T13" s="35">
        <f>COUNTIFS(DataRegularSeason20242025!$E$2:$E$1315,TotalTeamGames20242025!S$1,DataRegularSeason20242025!$D$2:$D$1315,TotalTeamGames20242025!$A13)</f>
        <v>2</v>
      </c>
      <c r="U13" s="42"/>
      <c r="V13" s="35">
        <f>COUNTIFS(DataRegularSeason20242025!$E$2:$E$1315,TotalTeamGames20242025!U$1,DataRegularSeason20242025!$D$2:$D$1315,TotalTeamGames20242025!$A13)</f>
        <v>1</v>
      </c>
      <c r="W13" s="42"/>
      <c r="X13" s="35">
        <f>COUNTIFS(DataRegularSeason20242025!$E$2:$E$1315,TotalTeamGames20242025!W$1,DataRegularSeason20242025!$D$2:$D$1315,TotalTeamGames20242025!$A13)</f>
        <v>2</v>
      </c>
      <c r="Y13" s="42"/>
      <c r="Z13" s="35">
        <f>COUNTIFS(DataRegularSeason20242025!$E$2:$E$1315,TotalTeamGames20242025!Y$1,DataRegularSeason20242025!$D$2:$D$1315,TotalTeamGames20242025!$A13)</f>
        <v>1</v>
      </c>
      <c r="AA13" s="42"/>
      <c r="AB13" s="35">
        <f>COUNTIFS(DataRegularSeason20242025!$E$2:$E$1315,TotalTeamGames20242025!AA$1,DataRegularSeason20242025!$D$2:$D$1315,TotalTeamGames20242025!$A13)</f>
        <v>1</v>
      </c>
      <c r="AC13" s="42"/>
      <c r="AD13" s="35">
        <f>COUNTIFS(DataRegularSeason20242025!$E$2:$E$1315,TotalTeamGames20242025!AC$1,DataRegularSeason20242025!$D$2:$D$1315,TotalTeamGames20242025!$A13)</f>
        <v>1</v>
      </c>
      <c r="AE13" s="42"/>
      <c r="AF13" s="35">
        <f>COUNTIFS(DataRegularSeason20242025!$E$2:$E$1315,TotalTeamGames20242025!AE$1,DataRegularSeason20242025!$D$2:$D$1315,TotalTeamGames20242025!$A13)</f>
        <v>1</v>
      </c>
      <c r="AG13" s="42"/>
      <c r="AH13" s="35">
        <f>COUNTIFS(DataRegularSeason20242025!$E$2:$E$1315,TotalTeamGames20242025!AG$1,DataRegularSeason20242025!$D$2:$D$1315,TotalTeamGames20242025!$A13)</f>
        <v>1</v>
      </c>
      <c r="AI13" s="42"/>
      <c r="AJ13" s="35">
        <f>COUNTIFS(DataRegularSeason20242025!$E$2:$E$1315,TotalTeamGames20242025!AI$1,DataRegularSeason20242025!$D$2:$D$1315,TotalTeamGames20242025!$A13)</f>
        <v>1</v>
      </c>
      <c r="AK13" s="42"/>
      <c r="AL13" s="35">
        <f>COUNTIFS(DataRegularSeason20242025!$E$2:$E$1315,TotalTeamGames20242025!AK$1,DataRegularSeason20242025!$D$2:$D$1315,TotalTeamGames20242025!$A13)</f>
        <v>1</v>
      </c>
      <c r="AM13" s="42"/>
      <c r="AN13" s="35">
        <f>COUNTIFS(DataRegularSeason20242025!$E$2:$E$1315,TotalTeamGames20242025!AM$1,DataRegularSeason20242025!$D$2:$D$1315,TotalTeamGames20242025!$A13)</f>
        <v>1</v>
      </c>
      <c r="AO13" s="42"/>
      <c r="AP13" s="35">
        <f>COUNTIFS(DataRegularSeason20242025!$E$2:$E$1315,TotalTeamGames20242025!AO$1,DataRegularSeason20242025!$D$2:$D$1315,TotalTeamGames20242025!$A13)</f>
        <v>1</v>
      </c>
      <c r="AQ13" s="42"/>
      <c r="AR13" s="35">
        <f>COUNTIFS(DataRegularSeason20242025!$E$2:$E$1315,TotalTeamGames20242025!AQ$1,DataRegularSeason20242025!$D$2:$D$1315,TotalTeamGames20242025!$A13)</f>
        <v>1</v>
      </c>
      <c r="AS13" s="42"/>
      <c r="AT13" s="35">
        <f>COUNTIFS(DataRegularSeason20242025!$E$2:$E$1315,TotalTeamGames20242025!AS$1,DataRegularSeason20242025!$D$2:$D$1315,TotalTeamGames20242025!$A13)</f>
        <v>1</v>
      </c>
      <c r="AU13" s="42"/>
      <c r="AV13" s="35">
        <f>COUNTIFS(DataRegularSeason20242025!$E$2:$E$1315,TotalTeamGames20242025!AU$1,DataRegularSeason20242025!$D$2:$D$1315,TotalTeamGames20242025!$A13)</f>
        <v>2</v>
      </c>
      <c r="AW13" s="42"/>
      <c r="AX13" s="35">
        <f>COUNTIFS(DataRegularSeason20242025!$E$2:$E$1315,TotalTeamGames20242025!AW$1,DataRegularSeason20242025!$D$2:$D$1315,TotalTeamGames20242025!$A13)</f>
        <v>2</v>
      </c>
      <c r="AY13" s="42"/>
      <c r="AZ13" s="35">
        <f>COUNTIFS(DataRegularSeason20242025!$E$2:$E$1315,TotalTeamGames20242025!AY$1,DataRegularSeason20242025!$D$2:$D$1315,TotalTeamGames20242025!$A13)</f>
        <v>2</v>
      </c>
      <c r="BA13" s="42"/>
      <c r="BB13" s="35">
        <f>COUNTIFS(DataRegularSeason20242025!$E$2:$E$1315,TotalTeamGames20242025!BA$1,DataRegularSeason20242025!$D$2:$D$1315,TotalTeamGames20242025!$A13)</f>
        <v>1</v>
      </c>
      <c r="BC13" s="42"/>
      <c r="BD13" s="35">
        <f>COUNTIFS(DataRegularSeason20242025!$E$2:$E$1315,TotalTeamGames20242025!BC$1,DataRegularSeason20242025!$D$2:$D$1315,TotalTeamGames20242025!$A13)</f>
        <v>1</v>
      </c>
      <c r="BE13" s="42"/>
      <c r="BF13" s="34">
        <f>COUNTIFS(DataRegularSeason20242025!$E$2:$E$1315,TotalTeamGames20242025!BE$1,DataRegularSeason20242025!$D$2:$D$1315,TotalTeamGames20242025!$A13)</f>
        <v>2</v>
      </c>
      <c r="BG13" s="47"/>
      <c r="BH13" s="35">
        <f>COUNTIFS(DataRegularSeason20242025!$E$2:$E$1315,TotalTeamGames20242025!BG$1,DataRegularSeason20242025!$D$2:$D$1315,TotalTeamGames20242025!$A13)</f>
        <v>2</v>
      </c>
      <c r="BI13" s="42"/>
      <c r="BJ13" s="35">
        <f>COUNTIFS(DataRegularSeason20242025!$E$2:$E$1315,TotalTeamGames20242025!BI$1,DataRegularSeason20242025!$D$2:$D$1315,TotalTeamGames20242025!$A13)</f>
        <v>2</v>
      </c>
      <c r="BK13" s="42"/>
      <c r="BL13" s="35">
        <f>COUNTIFS(DataRegularSeason20242025!$E$2:$E$1315,TotalTeamGames20242025!BK$1,DataRegularSeason20242025!$D$2:$D$1315,TotalTeamGames20242025!$A13)</f>
        <v>2</v>
      </c>
      <c r="BM13" s="42"/>
      <c r="BN13" s="35">
        <f>COUNTIFS(DataRegularSeason20242025!$E$2:$E$1315,TotalTeamGames20242025!BM$1,DataRegularSeason20242025!$D$2:$D$1315,TotalTeamGames20242025!$A13)</f>
        <v>1</v>
      </c>
      <c r="BO13" s="37">
        <f t="shared" si="0"/>
        <v>41</v>
      </c>
      <c r="BP13" s="116">
        <f t="shared" ref="BP13" si="5">BO13+BO14</f>
        <v>82</v>
      </c>
    </row>
    <row r="14" spans="1:68" ht="9.9499999999999993" customHeight="1" x14ac:dyDescent="0.25">
      <c r="A14" s="118"/>
      <c r="B14" s="39" t="s">
        <v>80</v>
      </c>
      <c r="C14" s="38">
        <f>COUNTIFS(DataRegularSeason20242025!$D$2:$D$1315,TotalTeamGames20242025!C$1,DataRegularSeason20242025!$E$2:$E$1315,TotalTeamGames20242025!$A13)</f>
        <v>2</v>
      </c>
      <c r="D14" s="46"/>
      <c r="E14" s="38">
        <f>COUNTIFS(DataRegularSeason20242025!$D$2:$D$1315,TotalTeamGames20242025!E$1,DataRegularSeason20242025!$E$2:$E$1315,TotalTeamGames20242025!$A13)</f>
        <v>1</v>
      </c>
      <c r="F14" s="46"/>
      <c r="G14" s="38">
        <f>COUNTIFS(DataRegularSeason20242025!$D$2:$D$1315,TotalTeamGames20242025!G$1,DataRegularSeason20242025!$E$2:$E$1315,TotalTeamGames20242025!$A13)</f>
        <v>1</v>
      </c>
      <c r="H14" s="46"/>
      <c r="I14" s="38">
        <f>COUNTIFS(DataRegularSeason20242025!$D$2:$D$1315,TotalTeamGames20242025!I$1,DataRegularSeason20242025!$E$2:$E$1315,TotalTeamGames20242025!$A13)</f>
        <v>1</v>
      </c>
      <c r="J14" s="46"/>
      <c r="K14" s="38">
        <f>COUNTIFS(DataRegularSeason20242025!$D$2:$D$1315,TotalTeamGames20242025!K$1,DataRegularSeason20242025!$E$2:$E$1315,TotalTeamGames20242025!$A13)</f>
        <v>1</v>
      </c>
      <c r="L14" s="46"/>
      <c r="M14" s="45"/>
      <c r="N14" s="46"/>
      <c r="O14" s="38">
        <f>COUNTIFS(DataRegularSeason20242025!$D$2:$D$1315,TotalTeamGames20242025!O$1,DataRegularSeason20242025!$E$2:$E$1315,TotalTeamGames20242025!$A13)</f>
        <v>2</v>
      </c>
      <c r="P14" s="46"/>
      <c r="Q14" s="38">
        <f>COUNTIFS(DataRegularSeason20242025!$D$2:$D$1315,TotalTeamGames20242025!Q$1,DataRegularSeason20242025!$E$2:$E$1315,TotalTeamGames20242025!$A13)</f>
        <v>2</v>
      </c>
      <c r="R14" s="46"/>
      <c r="S14" s="38">
        <f>COUNTIFS(DataRegularSeason20242025!$D$2:$D$1315,TotalTeamGames20242025!S$1,DataRegularSeason20242025!$E$2:$E$1315,TotalTeamGames20242025!$A13)</f>
        <v>1</v>
      </c>
      <c r="T14" s="46"/>
      <c r="U14" s="38">
        <f>COUNTIFS(DataRegularSeason20242025!$D$2:$D$1315,TotalTeamGames20242025!U$1,DataRegularSeason20242025!$E$2:$E$1315,TotalTeamGames20242025!$A13)</f>
        <v>1</v>
      </c>
      <c r="V14" s="46"/>
      <c r="W14" s="38">
        <f>COUNTIFS(DataRegularSeason20242025!$D$2:$D$1315,TotalTeamGames20242025!W$1,DataRegularSeason20242025!$E$2:$E$1315,TotalTeamGames20242025!$A13)</f>
        <v>1</v>
      </c>
      <c r="X14" s="46"/>
      <c r="Y14" s="38">
        <f>COUNTIFS(DataRegularSeason20242025!$D$2:$D$1315,TotalTeamGames20242025!Y$1,DataRegularSeason20242025!$E$2:$E$1315,TotalTeamGames20242025!$A13)</f>
        <v>1</v>
      </c>
      <c r="Z14" s="46"/>
      <c r="AA14" s="38">
        <f>COUNTIFS(DataRegularSeason20242025!$D$2:$D$1315,TotalTeamGames20242025!AA$1,DataRegularSeason20242025!$E$2:$E$1315,TotalTeamGames20242025!$A13)</f>
        <v>2</v>
      </c>
      <c r="AB14" s="46"/>
      <c r="AC14" s="38">
        <f>COUNTIFS(DataRegularSeason20242025!$D$2:$D$1315,TotalTeamGames20242025!AC$1,DataRegularSeason20242025!$E$2:$E$1315,TotalTeamGames20242025!$A13)</f>
        <v>2</v>
      </c>
      <c r="AD14" s="46"/>
      <c r="AE14" s="38">
        <f>COUNTIFS(DataRegularSeason20242025!$D$2:$D$1315,TotalTeamGames20242025!AE$1,DataRegularSeason20242025!$E$2:$E$1315,TotalTeamGames20242025!$A13)</f>
        <v>1</v>
      </c>
      <c r="AF14" s="46"/>
      <c r="AG14" s="38">
        <f>COUNTIFS(DataRegularSeason20242025!$D$2:$D$1315,TotalTeamGames20242025!AG$1,DataRegularSeason20242025!$E$2:$E$1315,TotalTeamGames20242025!$A13)</f>
        <v>1</v>
      </c>
      <c r="AH14" s="46"/>
      <c r="AI14" s="38">
        <f>COUNTIFS(DataRegularSeason20242025!$D$2:$D$1315,TotalTeamGames20242025!AI$1,DataRegularSeason20242025!$E$2:$E$1315,TotalTeamGames20242025!$A13)</f>
        <v>2</v>
      </c>
      <c r="AJ14" s="46"/>
      <c r="AK14" s="38">
        <f>COUNTIFS(DataRegularSeason20242025!$D$2:$D$1315,TotalTeamGames20242025!AK$1,DataRegularSeason20242025!$E$2:$E$1315,TotalTeamGames20242025!$A13)</f>
        <v>1</v>
      </c>
      <c r="AL14" s="46"/>
      <c r="AM14" s="38">
        <f>COUNTIFS(DataRegularSeason20242025!$D$2:$D$1315,TotalTeamGames20242025!AM$1,DataRegularSeason20242025!$E$2:$E$1315,TotalTeamGames20242025!$A13)</f>
        <v>1</v>
      </c>
      <c r="AN14" s="46"/>
      <c r="AO14" s="38">
        <f>COUNTIFS(DataRegularSeason20242025!$D$2:$D$1315,TotalTeamGames20242025!AO$1,DataRegularSeason20242025!$E$2:$E$1315,TotalTeamGames20242025!$A13)</f>
        <v>1</v>
      </c>
      <c r="AP14" s="46"/>
      <c r="AQ14" s="38">
        <f>COUNTIFS(DataRegularSeason20242025!$D$2:$D$1315,TotalTeamGames20242025!AQ$1,DataRegularSeason20242025!$E$2:$E$1315,TotalTeamGames20242025!$A13)</f>
        <v>1</v>
      </c>
      <c r="AR14" s="46"/>
      <c r="AS14" s="38">
        <f>COUNTIFS(DataRegularSeason20242025!$D$2:$D$1315,TotalTeamGames20242025!AS$1,DataRegularSeason20242025!$E$2:$E$1315,TotalTeamGames20242025!$A13)</f>
        <v>1</v>
      </c>
      <c r="AT14" s="46"/>
      <c r="AU14" s="38">
        <f>COUNTIFS(DataRegularSeason20242025!$D$2:$D$1315,TotalTeamGames20242025!AU$1,DataRegularSeason20242025!$E$2:$E$1315,TotalTeamGames20242025!$A13)</f>
        <v>2</v>
      </c>
      <c r="AV14" s="46"/>
      <c r="AW14" s="38">
        <f>COUNTIFS(DataRegularSeason20242025!$D$2:$D$1315,TotalTeamGames20242025!AW$1,DataRegularSeason20242025!$E$2:$E$1315,TotalTeamGames20242025!$A13)</f>
        <v>2</v>
      </c>
      <c r="AX14" s="46"/>
      <c r="AY14" s="38">
        <f>COUNTIFS(DataRegularSeason20242025!$D$2:$D$1315,TotalTeamGames20242025!AY$1,DataRegularSeason20242025!$E$2:$E$1315,TotalTeamGames20242025!$A13)</f>
        <v>1</v>
      </c>
      <c r="AZ14" s="46"/>
      <c r="BA14" s="38">
        <f>COUNTIFS(DataRegularSeason20242025!$D$2:$D$1315,TotalTeamGames20242025!BA$1,DataRegularSeason20242025!$E$2:$E$1315,TotalTeamGames20242025!$A13)</f>
        <v>1</v>
      </c>
      <c r="BB14" s="46"/>
      <c r="BC14" s="38">
        <f>COUNTIFS(DataRegularSeason20242025!$D$2:$D$1315,TotalTeamGames20242025!BC$1,DataRegularSeason20242025!$E$2:$E$1315,TotalTeamGames20242025!$A13)</f>
        <v>1</v>
      </c>
      <c r="BD14" s="46"/>
      <c r="BE14" s="38">
        <f>COUNTIFS(DataRegularSeason20242025!$D$2:$D$1315,TotalTeamGames20242025!BE$1,DataRegularSeason20242025!$E$2:$E$1315,TotalTeamGames20242025!$A13)</f>
        <v>1</v>
      </c>
      <c r="BF14" s="45"/>
      <c r="BG14" s="40">
        <f>COUNTIFS(DataRegularSeason20242025!$D$2:$D$1315,TotalTeamGames20242025!BG$1,DataRegularSeason20242025!$E$2:$E$1315,TotalTeamGames20242025!$A13)</f>
        <v>2</v>
      </c>
      <c r="BH14" s="46"/>
      <c r="BI14" s="38">
        <f>COUNTIFS(DataRegularSeason20242025!$D$2:$D$1315,TotalTeamGames20242025!BI$1,DataRegularSeason20242025!$E$2:$E$1315,TotalTeamGames20242025!$A13)</f>
        <v>2</v>
      </c>
      <c r="BJ14" s="46"/>
      <c r="BK14" s="38">
        <f>COUNTIFS(DataRegularSeason20242025!$D$2:$D$1315,TotalTeamGames20242025!BK$1,DataRegularSeason20242025!$E$2:$E$1315,TotalTeamGames20242025!$A13)</f>
        <v>1</v>
      </c>
      <c r="BL14" s="46"/>
      <c r="BM14" s="38">
        <f>COUNTIFS(DataRegularSeason20242025!$D$2:$D$1315,TotalTeamGames20242025!BM$1,DataRegularSeason20242025!$E$2:$E$1315,TotalTeamGames20242025!$A13)</f>
        <v>1</v>
      </c>
      <c r="BN14" s="46"/>
      <c r="BO14" s="41">
        <f t="shared" si="0"/>
        <v>41</v>
      </c>
      <c r="BP14" s="116"/>
    </row>
    <row r="15" spans="1:68" ht="9.9499999999999993" customHeight="1" x14ac:dyDescent="0.25">
      <c r="A15" s="117" t="s">
        <v>17</v>
      </c>
      <c r="B15" s="35" t="s">
        <v>81</v>
      </c>
      <c r="C15" s="42"/>
      <c r="D15" s="35">
        <f>COUNTIFS(DataRegularSeason20242025!$E$2:$E$1315,TotalTeamGames20242025!C$1,DataRegularSeason20242025!$D$2:$D$1315,TotalTeamGames20242025!$A15)</f>
        <v>2</v>
      </c>
      <c r="E15" s="42"/>
      <c r="F15" s="35">
        <f>COUNTIFS(DataRegularSeason20242025!$E$2:$E$1315,TotalTeamGames20242025!E$1,DataRegularSeason20242025!$D$2:$D$1315,TotalTeamGames20242025!$A15)</f>
        <v>1</v>
      </c>
      <c r="G15" s="42"/>
      <c r="H15" s="35">
        <f>COUNTIFS(DataRegularSeason20242025!$E$2:$E$1315,TotalTeamGames20242025!G$1,DataRegularSeason20242025!$D$2:$D$1315,TotalTeamGames20242025!$A15)</f>
        <v>1</v>
      </c>
      <c r="I15" s="42"/>
      <c r="J15" s="35">
        <f>COUNTIFS(DataRegularSeason20242025!$E$2:$E$1315,TotalTeamGames20242025!I$1,DataRegularSeason20242025!$D$2:$D$1315,TotalTeamGames20242025!$A15)</f>
        <v>1</v>
      </c>
      <c r="K15" s="42"/>
      <c r="L15" s="35">
        <f>COUNTIFS(DataRegularSeason20242025!$E$2:$E$1315,TotalTeamGames20242025!K$1,DataRegularSeason20242025!$D$2:$D$1315,TotalTeamGames20242025!$A15)</f>
        <v>1</v>
      </c>
      <c r="M15" s="42"/>
      <c r="N15" s="35">
        <f>COUNTIFS(DataRegularSeason20242025!$E$2:$E$1315,TotalTeamGames20242025!M$1,DataRegularSeason20242025!$D$2:$D$1315,TotalTeamGames20242025!$A15)</f>
        <v>2</v>
      </c>
      <c r="O15" s="42"/>
      <c r="P15" s="43"/>
      <c r="Q15" s="42"/>
      <c r="R15" s="35">
        <f>COUNTIFS(DataRegularSeason20242025!$E$2:$E$1315,TotalTeamGames20242025!Q$1,DataRegularSeason20242025!$D$2:$D$1315,TotalTeamGames20242025!$A15)</f>
        <v>2</v>
      </c>
      <c r="S15" s="42"/>
      <c r="T15" s="35">
        <f>COUNTIFS(DataRegularSeason20242025!$E$2:$E$1315,TotalTeamGames20242025!S$1,DataRegularSeason20242025!$D$2:$D$1315,TotalTeamGames20242025!$A15)</f>
        <v>2</v>
      </c>
      <c r="U15" s="42"/>
      <c r="V15" s="35">
        <f>COUNTIFS(DataRegularSeason20242025!$E$2:$E$1315,TotalTeamGames20242025!U$1,DataRegularSeason20242025!$D$2:$D$1315,TotalTeamGames20242025!$A15)</f>
        <v>1</v>
      </c>
      <c r="W15" s="42"/>
      <c r="X15" s="35">
        <f>COUNTIFS(DataRegularSeason20242025!$E$2:$E$1315,TotalTeamGames20242025!W$1,DataRegularSeason20242025!$D$2:$D$1315,TotalTeamGames20242025!$A15)</f>
        <v>1</v>
      </c>
      <c r="Y15" s="42"/>
      <c r="Z15" s="35">
        <f>COUNTIFS(DataRegularSeason20242025!$E$2:$E$1315,TotalTeamGames20242025!Y$1,DataRegularSeason20242025!$D$2:$D$1315,TotalTeamGames20242025!$A15)</f>
        <v>1</v>
      </c>
      <c r="AA15" s="42"/>
      <c r="AB15" s="35">
        <f>COUNTIFS(DataRegularSeason20242025!$E$2:$E$1315,TotalTeamGames20242025!AA$1,DataRegularSeason20242025!$D$2:$D$1315,TotalTeamGames20242025!$A15)</f>
        <v>1</v>
      </c>
      <c r="AC15" s="42"/>
      <c r="AD15" s="35">
        <f>COUNTIFS(DataRegularSeason20242025!$E$2:$E$1315,TotalTeamGames20242025!AC$1,DataRegularSeason20242025!$D$2:$D$1315,TotalTeamGames20242025!$A15)</f>
        <v>2</v>
      </c>
      <c r="AE15" s="42"/>
      <c r="AF15" s="35">
        <f>COUNTIFS(DataRegularSeason20242025!$E$2:$E$1315,TotalTeamGames20242025!AE$1,DataRegularSeason20242025!$D$2:$D$1315,TotalTeamGames20242025!$A15)</f>
        <v>1</v>
      </c>
      <c r="AG15" s="42"/>
      <c r="AH15" s="35">
        <f>COUNTIFS(DataRegularSeason20242025!$E$2:$E$1315,TotalTeamGames20242025!AG$1,DataRegularSeason20242025!$D$2:$D$1315,TotalTeamGames20242025!$A15)</f>
        <v>1</v>
      </c>
      <c r="AI15" s="42"/>
      <c r="AJ15" s="35">
        <f>COUNTIFS(DataRegularSeason20242025!$E$2:$E$1315,TotalTeamGames20242025!AI$1,DataRegularSeason20242025!$D$2:$D$1315,TotalTeamGames20242025!$A15)</f>
        <v>2</v>
      </c>
      <c r="AK15" s="42"/>
      <c r="AL15" s="35">
        <f>COUNTIFS(DataRegularSeason20242025!$E$2:$E$1315,TotalTeamGames20242025!AK$1,DataRegularSeason20242025!$D$2:$D$1315,TotalTeamGames20242025!$A15)</f>
        <v>1</v>
      </c>
      <c r="AM15" s="42"/>
      <c r="AN15" s="35">
        <f>COUNTIFS(DataRegularSeason20242025!$E$2:$E$1315,TotalTeamGames20242025!AM$1,DataRegularSeason20242025!$D$2:$D$1315,TotalTeamGames20242025!$A15)</f>
        <v>1</v>
      </c>
      <c r="AO15" s="42"/>
      <c r="AP15" s="35">
        <f>COUNTIFS(DataRegularSeason20242025!$E$2:$E$1315,TotalTeamGames20242025!AO$1,DataRegularSeason20242025!$D$2:$D$1315,TotalTeamGames20242025!$A15)</f>
        <v>1</v>
      </c>
      <c r="AQ15" s="42"/>
      <c r="AR15" s="35">
        <f>COUNTIFS(DataRegularSeason20242025!$E$2:$E$1315,TotalTeamGames20242025!AQ$1,DataRegularSeason20242025!$D$2:$D$1315,TotalTeamGames20242025!$A15)</f>
        <v>1</v>
      </c>
      <c r="AS15" s="42"/>
      <c r="AT15" s="35">
        <f>COUNTIFS(DataRegularSeason20242025!$E$2:$E$1315,TotalTeamGames20242025!AS$1,DataRegularSeason20242025!$D$2:$D$1315,TotalTeamGames20242025!$A15)</f>
        <v>1</v>
      </c>
      <c r="AU15" s="42"/>
      <c r="AV15" s="35">
        <f>COUNTIFS(DataRegularSeason20242025!$E$2:$E$1315,TotalTeamGames20242025!AU$1,DataRegularSeason20242025!$D$2:$D$1315,TotalTeamGames20242025!$A15)</f>
        <v>1</v>
      </c>
      <c r="AW15" s="42"/>
      <c r="AX15" s="35">
        <f>COUNTIFS(DataRegularSeason20242025!$E$2:$E$1315,TotalTeamGames20242025!AW$1,DataRegularSeason20242025!$D$2:$D$1315,TotalTeamGames20242025!$A15)</f>
        <v>2</v>
      </c>
      <c r="AY15" s="42"/>
      <c r="AZ15" s="35">
        <f>COUNTIFS(DataRegularSeason20242025!$E$2:$E$1315,TotalTeamGames20242025!AY$1,DataRegularSeason20242025!$D$2:$D$1315,TotalTeamGames20242025!$A15)</f>
        <v>2</v>
      </c>
      <c r="BA15" s="42"/>
      <c r="BB15" s="35">
        <f>COUNTIFS(DataRegularSeason20242025!$E$2:$E$1315,TotalTeamGames20242025!BA$1,DataRegularSeason20242025!$D$2:$D$1315,TotalTeamGames20242025!$A15)</f>
        <v>1</v>
      </c>
      <c r="BC15" s="42"/>
      <c r="BD15" s="35">
        <f>COUNTIFS(DataRegularSeason20242025!$E$2:$E$1315,TotalTeamGames20242025!BC$1,DataRegularSeason20242025!$D$2:$D$1315,TotalTeamGames20242025!$A15)</f>
        <v>1</v>
      </c>
      <c r="BE15" s="42"/>
      <c r="BF15" s="34">
        <f>COUNTIFS(DataRegularSeason20242025!$E$2:$E$1315,TotalTeamGames20242025!BE$1,DataRegularSeason20242025!$D$2:$D$1315,TotalTeamGames20242025!$A15)</f>
        <v>2</v>
      </c>
      <c r="BG15" s="47"/>
      <c r="BH15" s="35">
        <f>COUNTIFS(DataRegularSeason20242025!$E$2:$E$1315,TotalTeamGames20242025!BG$1,DataRegularSeason20242025!$D$2:$D$1315,TotalTeamGames20242025!$A15)</f>
        <v>2</v>
      </c>
      <c r="BI15" s="42"/>
      <c r="BJ15" s="35">
        <f>COUNTIFS(DataRegularSeason20242025!$E$2:$E$1315,TotalTeamGames20242025!BI$1,DataRegularSeason20242025!$D$2:$D$1315,TotalTeamGames20242025!$A15)</f>
        <v>1</v>
      </c>
      <c r="BK15" s="42"/>
      <c r="BL15" s="35">
        <f>COUNTIFS(DataRegularSeason20242025!$E$2:$E$1315,TotalTeamGames20242025!BK$1,DataRegularSeason20242025!$D$2:$D$1315,TotalTeamGames20242025!$A15)</f>
        <v>1</v>
      </c>
      <c r="BM15" s="42"/>
      <c r="BN15" s="35">
        <f>COUNTIFS(DataRegularSeason20242025!$E$2:$E$1315,TotalTeamGames20242025!BM$1,DataRegularSeason20242025!$D$2:$D$1315,TotalTeamGames20242025!$A15)</f>
        <v>1</v>
      </c>
      <c r="BO15" s="37">
        <f t="shared" si="0"/>
        <v>41</v>
      </c>
      <c r="BP15" s="116">
        <f t="shared" ref="BP15" si="6">BO15+BO16</f>
        <v>82</v>
      </c>
    </row>
    <row r="16" spans="1:68" ht="9.9499999999999993" customHeight="1" x14ac:dyDescent="0.25">
      <c r="A16" s="118"/>
      <c r="B16" s="39" t="s">
        <v>80</v>
      </c>
      <c r="C16" s="38">
        <f>COUNTIFS(DataRegularSeason20242025!$D$2:$D$1315,TotalTeamGames20242025!C$1,DataRegularSeason20242025!$E$2:$E$1315,TotalTeamGames20242025!$A15)</f>
        <v>1</v>
      </c>
      <c r="D16" s="46"/>
      <c r="E16" s="38">
        <f>COUNTIFS(DataRegularSeason20242025!$D$2:$D$1315,TotalTeamGames20242025!E$1,DataRegularSeason20242025!$E$2:$E$1315,TotalTeamGames20242025!$A15)</f>
        <v>1</v>
      </c>
      <c r="F16" s="46"/>
      <c r="G16" s="38">
        <f>COUNTIFS(DataRegularSeason20242025!$D$2:$D$1315,TotalTeamGames20242025!G$1,DataRegularSeason20242025!$E$2:$E$1315,TotalTeamGames20242025!$A15)</f>
        <v>1</v>
      </c>
      <c r="H16" s="46"/>
      <c r="I16" s="38">
        <f>COUNTIFS(DataRegularSeason20242025!$D$2:$D$1315,TotalTeamGames20242025!I$1,DataRegularSeason20242025!$E$2:$E$1315,TotalTeamGames20242025!$A15)</f>
        <v>1</v>
      </c>
      <c r="J16" s="46"/>
      <c r="K16" s="38">
        <f>COUNTIFS(DataRegularSeason20242025!$D$2:$D$1315,TotalTeamGames20242025!K$1,DataRegularSeason20242025!$E$2:$E$1315,TotalTeamGames20242025!$A15)</f>
        <v>1</v>
      </c>
      <c r="L16" s="46"/>
      <c r="M16" s="38">
        <f>COUNTIFS(DataRegularSeason20242025!$D$2:$D$1315,TotalTeamGames20242025!M$1,DataRegularSeason20242025!$E$2:$E$1315,TotalTeamGames20242025!$A15)</f>
        <v>1</v>
      </c>
      <c r="N16" s="46"/>
      <c r="O16" s="45"/>
      <c r="P16" s="46"/>
      <c r="Q16" s="38">
        <f>COUNTIFS(DataRegularSeason20242025!$D$2:$D$1315,TotalTeamGames20242025!Q$1,DataRegularSeason20242025!$E$2:$E$1315,TotalTeamGames20242025!$A15)</f>
        <v>2</v>
      </c>
      <c r="R16" s="46"/>
      <c r="S16" s="38">
        <f>COUNTIFS(DataRegularSeason20242025!$D$2:$D$1315,TotalTeamGames20242025!S$1,DataRegularSeason20242025!$E$2:$E$1315,TotalTeamGames20242025!$A15)</f>
        <v>2</v>
      </c>
      <c r="T16" s="46"/>
      <c r="U16" s="38">
        <f>COUNTIFS(DataRegularSeason20242025!$D$2:$D$1315,TotalTeamGames20242025!U$1,DataRegularSeason20242025!$E$2:$E$1315,TotalTeamGames20242025!$A15)</f>
        <v>1</v>
      </c>
      <c r="V16" s="46"/>
      <c r="W16" s="38">
        <f>COUNTIFS(DataRegularSeason20242025!$D$2:$D$1315,TotalTeamGames20242025!W$1,DataRegularSeason20242025!$E$2:$E$1315,TotalTeamGames20242025!$A15)</f>
        <v>2</v>
      </c>
      <c r="X16" s="46"/>
      <c r="Y16" s="38">
        <f>COUNTIFS(DataRegularSeason20242025!$D$2:$D$1315,TotalTeamGames20242025!Y$1,DataRegularSeason20242025!$E$2:$E$1315,TotalTeamGames20242025!$A15)</f>
        <v>1</v>
      </c>
      <c r="Z16" s="46"/>
      <c r="AA16" s="38">
        <f>COUNTIFS(DataRegularSeason20242025!$D$2:$D$1315,TotalTeamGames20242025!AA$1,DataRegularSeason20242025!$E$2:$E$1315,TotalTeamGames20242025!$A15)</f>
        <v>2</v>
      </c>
      <c r="AB16" s="46"/>
      <c r="AC16" s="38">
        <f>COUNTIFS(DataRegularSeason20242025!$D$2:$D$1315,TotalTeamGames20242025!AC$1,DataRegularSeason20242025!$E$2:$E$1315,TotalTeamGames20242025!$A15)</f>
        <v>2</v>
      </c>
      <c r="AD16" s="46"/>
      <c r="AE16" s="38">
        <f>COUNTIFS(DataRegularSeason20242025!$D$2:$D$1315,TotalTeamGames20242025!AE$1,DataRegularSeason20242025!$E$2:$E$1315,TotalTeamGames20242025!$A15)</f>
        <v>1</v>
      </c>
      <c r="AF16" s="46"/>
      <c r="AG16" s="38">
        <f>COUNTIFS(DataRegularSeason20242025!$D$2:$D$1315,TotalTeamGames20242025!AG$1,DataRegularSeason20242025!$E$2:$E$1315,TotalTeamGames20242025!$A15)</f>
        <v>1</v>
      </c>
      <c r="AH16" s="46"/>
      <c r="AI16" s="38">
        <f>COUNTIFS(DataRegularSeason20242025!$D$2:$D$1315,TotalTeamGames20242025!AI$1,DataRegularSeason20242025!$E$2:$E$1315,TotalTeamGames20242025!$A15)</f>
        <v>2</v>
      </c>
      <c r="AJ16" s="46"/>
      <c r="AK16" s="38">
        <f>COUNTIFS(DataRegularSeason20242025!$D$2:$D$1315,TotalTeamGames20242025!AK$1,DataRegularSeason20242025!$E$2:$E$1315,TotalTeamGames20242025!$A15)</f>
        <v>1</v>
      </c>
      <c r="AL16" s="46"/>
      <c r="AM16" s="38">
        <f>COUNTIFS(DataRegularSeason20242025!$D$2:$D$1315,TotalTeamGames20242025!AM$1,DataRegularSeason20242025!$E$2:$E$1315,TotalTeamGames20242025!$A15)</f>
        <v>1</v>
      </c>
      <c r="AN16" s="46"/>
      <c r="AO16" s="38">
        <f>COUNTIFS(DataRegularSeason20242025!$D$2:$D$1315,TotalTeamGames20242025!AO$1,DataRegularSeason20242025!$E$2:$E$1315,TotalTeamGames20242025!$A15)</f>
        <v>1</v>
      </c>
      <c r="AP16" s="46"/>
      <c r="AQ16" s="38">
        <f>COUNTIFS(DataRegularSeason20242025!$D$2:$D$1315,TotalTeamGames20242025!AQ$1,DataRegularSeason20242025!$E$2:$E$1315,TotalTeamGames20242025!$A15)</f>
        <v>1</v>
      </c>
      <c r="AR16" s="46"/>
      <c r="AS16" s="38">
        <f>COUNTIFS(DataRegularSeason20242025!$D$2:$D$1315,TotalTeamGames20242025!AS$1,DataRegularSeason20242025!$E$2:$E$1315,TotalTeamGames20242025!$A15)</f>
        <v>1</v>
      </c>
      <c r="AT16" s="46"/>
      <c r="AU16" s="38">
        <f>COUNTIFS(DataRegularSeason20242025!$D$2:$D$1315,TotalTeamGames20242025!AU$1,DataRegularSeason20242025!$E$2:$E$1315,TotalTeamGames20242025!$A15)</f>
        <v>2</v>
      </c>
      <c r="AV16" s="46"/>
      <c r="AW16" s="38">
        <f>COUNTIFS(DataRegularSeason20242025!$D$2:$D$1315,TotalTeamGames20242025!AW$1,DataRegularSeason20242025!$E$2:$E$1315,TotalTeamGames20242025!$A15)</f>
        <v>1</v>
      </c>
      <c r="AX16" s="46"/>
      <c r="AY16" s="38">
        <f>COUNTIFS(DataRegularSeason20242025!$D$2:$D$1315,TotalTeamGames20242025!AY$1,DataRegularSeason20242025!$E$2:$E$1315,TotalTeamGames20242025!$A15)</f>
        <v>1</v>
      </c>
      <c r="AZ16" s="46"/>
      <c r="BA16" s="38">
        <f>COUNTIFS(DataRegularSeason20242025!$D$2:$D$1315,TotalTeamGames20242025!BA$1,DataRegularSeason20242025!$E$2:$E$1315,TotalTeamGames20242025!$A15)</f>
        <v>1</v>
      </c>
      <c r="BB16" s="46"/>
      <c r="BC16" s="38">
        <f>COUNTIFS(DataRegularSeason20242025!$D$2:$D$1315,TotalTeamGames20242025!BC$1,DataRegularSeason20242025!$E$2:$E$1315,TotalTeamGames20242025!$A15)</f>
        <v>1</v>
      </c>
      <c r="BD16" s="46"/>
      <c r="BE16" s="38">
        <f>COUNTIFS(DataRegularSeason20242025!$D$2:$D$1315,TotalTeamGames20242025!BE$1,DataRegularSeason20242025!$E$2:$E$1315,TotalTeamGames20242025!$A15)</f>
        <v>2</v>
      </c>
      <c r="BF16" s="45"/>
      <c r="BG16" s="40">
        <f>COUNTIFS(DataRegularSeason20242025!$D$2:$D$1315,TotalTeamGames20242025!BG$1,DataRegularSeason20242025!$E$2:$E$1315,TotalTeamGames20242025!$A15)</f>
        <v>1</v>
      </c>
      <c r="BH16" s="46"/>
      <c r="BI16" s="38">
        <f>COUNTIFS(DataRegularSeason20242025!$D$2:$D$1315,TotalTeamGames20242025!BI$1,DataRegularSeason20242025!$E$2:$E$1315,TotalTeamGames20242025!$A15)</f>
        <v>2</v>
      </c>
      <c r="BJ16" s="46"/>
      <c r="BK16" s="38">
        <f>COUNTIFS(DataRegularSeason20242025!$D$2:$D$1315,TotalTeamGames20242025!BK$1,DataRegularSeason20242025!$E$2:$E$1315,TotalTeamGames20242025!$A15)</f>
        <v>2</v>
      </c>
      <c r="BL16" s="46"/>
      <c r="BM16" s="38">
        <f>COUNTIFS(DataRegularSeason20242025!$D$2:$D$1315,TotalTeamGames20242025!BM$1,DataRegularSeason20242025!$E$2:$E$1315,TotalTeamGames20242025!$A15)</f>
        <v>1</v>
      </c>
      <c r="BN16" s="46"/>
      <c r="BO16" s="41">
        <f t="shared" si="0"/>
        <v>41</v>
      </c>
      <c r="BP16" s="116"/>
    </row>
    <row r="17" spans="1:68" ht="9.9499999999999993" customHeight="1" x14ac:dyDescent="0.25">
      <c r="A17" s="117" t="s">
        <v>26</v>
      </c>
      <c r="B17" s="35" t="s">
        <v>81</v>
      </c>
      <c r="C17" s="42"/>
      <c r="D17" s="35">
        <f>COUNTIFS(DataRegularSeason20242025!$E$2:$E$1315,TotalTeamGames20242025!C$1,DataRegularSeason20242025!$D$2:$D$1315,TotalTeamGames20242025!$A17)</f>
        <v>2</v>
      </c>
      <c r="E17" s="42"/>
      <c r="F17" s="35">
        <f>COUNTIFS(DataRegularSeason20242025!$E$2:$E$1315,TotalTeamGames20242025!E$1,DataRegularSeason20242025!$D$2:$D$1315,TotalTeamGames20242025!$A17)</f>
        <v>1</v>
      </c>
      <c r="G17" s="42"/>
      <c r="H17" s="35">
        <f>COUNTIFS(DataRegularSeason20242025!$E$2:$E$1315,TotalTeamGames20242025!G$1,DataRegularSeason20242025!$D$2:$D$1315,TotalTeamGames20242025!$A17)</f>
        <v>1</v>
      </c>
      <c r="I17" s="42"/>
      <c r="J17" s="35">
        <f>COUNTIFS(DataRegularSeason20242025!$E$2:$E$1315,TotalTeamGames20242025!I$1,DataRegularSeason20242025!$D$2:$D$1315,TotalTeamGames20242025!$A17)</f>
        <v>1</v>
      </c>
      <c r="K17" s="42"/>
      <c r="L17" s="35">
        <f>COUNTIFS(DataRegularSeason20242025!$E$2:$E$1315,TotalTeamGames20242025!K$1,DataRegularSeason20242025!$D$2:$D$1315,TotalTeamGames20242025!$A17)</f>
        <v>1</v>
      </c>
      <c r="M17" s="42"/>
      <c r="N17" s="35">
        <f>COUNTIFS(DataRegularSeason20242025!$E$2:$E$1315,TotalTeamGames20242025!M$1,DataRegularSeason20242025!$D$2:$D$1315,TotalTeamGames20242025!$A17)</f>
        <v>2</v>
      </c>
      <c r="O17" s="42"/>
      <c r="P17" s="35">
        <f>COUNTIFS(DataRegularSeason20242025!$E$2:$E$1315,TotalTeamGames20242025!O$1,DataRegularSeason20242025!$D$2:$D$1315,TotalTeamGames20242025!$A17)</f>
        <v>2</v>
      </c>
      <c r="Q17" s="42"/>
      <c r="R17" s="43"/>
      <c r="S17" s="42"/>
      <c r="T17" s="35">
        <f>COUNTIFS(DataRegularSeason20242025!$E$2:$E$1315,TotalTeamGames20242025!S$1,DataRegularSeason20242025!$D$2:$D$1315,TotalTeamGames20242025!$A17)</f>
        <v>1</v>
      </c>
      <c r="U17" s="42"/>
      <c r="V17" s="35">
        <f>COUNTIFS(DataRegularSeason20242025!$E$2:$E$1315,TotalTeamGames20242025!U$1,DataRegularSeason20242025!$D$2:$D$1315,TotalTeamGames20242025!$A17)</f>
        <v>1</v>
      </c>
      <c r="W17" s="42"/>
      <c r="X17" s="35">
        <f>COUNTIFS(DataRegularSeason20242025!$E$2:$E$1315,TotalTeamGames20242025!W$1,DataRegularSeason20242025!$D$2:$D$1315,TotalTeamGames20242025!$A17)</f>
        <v>1</v>
      </c>
      <c r="Y17" s="42"/>
      <c r="Z17" s="35">
        <f>COUNTIFS(DataRegularSeason20242025!$E$2:$E$1315,TotalTeamGames20242025!Y$1,DataRegularSeason20242025!$D$2:$D$1315,TotalTeamGames20242025!$A17)</f>
        <v>1</v>
      </c>
      <c r="AA17" s="42"/>
      <c r="AB17" s="35">
        <f>COUNTIFS(DataRegularSeason20242025!$E$2:$E$1315,TotalTeamGames20242025!AA$1,DataRegularSeason20242025!$D$2:$D$1315,TotalTeamGames20242025!$A17)</f>
        <v>1</v>
      </c>
      <c r="AC17" s="42"/>
      <c r="AD17" s="35">
        <f>COUNTIFS(DataRegularSeason20242025!$E$2:$E$1315,TotalTeamGames20242025!AC$1,DataRegularSeason20242025!$D$2:$D$1315,TotalTeamGames20242025!$A17)</f>
        <v>2</v>
      </c>
      <c r="AE17" s="42"/>
      <c r="AF17" s="35">
        <f>COUNTIFS(DataRegularSeason20242025!$E$2:$E$1315,TotalTeamGames20242025!AE$1,DataRegularSeason20242025!$D$2:$D$1315,TotalTeamGames20242025!$A17)</f>
        <v>1</v>
      </c>
      <c r="AG17" s="42"/>
      <c r="AH17" s="35">
        <f>COUNTIFS(DataRegularSeason20242025!$E$2:$E$1315,TotalTeamGames20242025!AG$1,DataRegularSeason20242025!$D$2:$D$1315,TotalTeamGames20242025!$A17)</f>
        <v>1</v>
      </c>
      <c r="AI17" s="42"/>
      <c r="AJ17" s="35">
        <f>COUNTIFS(DataRegularSeason20242025!$E$2:$E$1315,TotalTeamGames20242025!AI$1,DataRegularSeason20242025!$D$2:$D$1315,TotalTeamGames20242025!$A17)</f>
        <v>2</v>
      </c>
      <c r="AK17" s="42"/>
      <c r="AL17" s="35">
        <f>COUNTIFS(DataRegularSeason20242025!$E$2:$E$1315,TotalTeamGames20242025!AK$1,DataRegularSeason20242025!$D$2:$D$1315,TotalTeamGames20242025!$A17)</f>
        <v>1</v>
      </c>
      <c r="AM17" s="42"/>
      <c r="AN17" s="35">
        <f>COUNTIFS(DataRegularSeason20242025!$E$2:$E$1315,TotalTeamGames20242025!AM$1,DataRegularSeason20242025!$D$2:$D$1315,TotalTeamGames20242025!$A17)</f>
        <v>1</v>
      </c>
      <c r="AO17" s="42"/>
      <c r="AP17" s="35">
        <f>COUNTIFS(DataRegularSeason20242025!$E$2:$E$1315,TotalTeamGames20242025!AO$1,DataRegularSeason20242025!$D$2:$D$1315,TotalTeamGames20242025!$A17)</f>
        <v>1</v>
      </c>
      <c r="AQ17" s="42"/>
      <c r="AR17" s="35">
        <f>COUNTIFS(DataRegularSeason20242025!$E$2:$E$1315,TotalTeamGames20242025!AQ$1,DataRegularSeason20242025!$D$2:$D$1315,TotalTeamGames20242025!$A17)</f>
        <v>1</v>
      </c>
      <c r="AS17" s="42"/>
      <c r="AT17" s="35">
        <f>COUNTIFS(DataRegularSeason20242025!$E$2:$E$1315,TotalTeamGames20242025!AS$1,DataRegularSeason20242025!$D$2:$D$1315,TotalTeamGames20242025!$A17)</f>
        <v>1</v>
      </c>
      <c r="AU17" s="42"/>
      <c r="AV17" s="35">
        <f>COUNTIFS(DataRegularSeason20242025!$E$2:$E$1315,TotalTeamGames20242025!AU$1,DataRegularSeason20242025!$D$2:$D$1315,TotalTeamGames20242025!$A17)</f>
        <v>1</v>
      </c>
      <c r="AW17" s="42"/>
      <c r="AX17" s="35">
        <f>COUNTIFS(DataRegularSeason20242025!$E$2:$E$1315,TotalTeamGames20242025!AW$1,DataRegularSeason20242025!$D$2:$D$1315,TotalTeamGames20242025!$A17)</f>
        <v>2</v>
      </c>
      <c r="AY17" s="42"/>
      <c r="AZ17" s="35">
        <f>COUNTIFS(DataRegularSeason20242025!$E$2:$E$1315,TotalTeamGames20242025!AY$1,DataRegularSeason20242025!$D$2:$D$1315,TotalTeamGames20242025!$A17)</f>
        <v>2</v>
      </c>
      <c r="BA17" s="42"/>
      <c r="BB17" s="35">
        <f>COUNTIFS(DataRegularSeason20242025!$E$2:$E$1315,TotalTeamGames20242025!BA$1,DataRegularSeason20242025!$D$2:$D$1315,TotalTeamGames20242025!$A17)</f>
        <v>1</v>
      </c>
      <c r="BC17" s="42"/>
      <c r="BD17" s="35">
        <f>COUNTIFS(DataRegularSeason20242025!$E$2:$E$1315,TotalTeamGames20242025!BC$1,DataRegularSeason20242025!$D$2:$D$1315,TotalTeamGames20242025!$A17)</f>
        <v>1</v>
      </c>
      <c r="BE17" s="42"/>
      <c r="BF17" s="34">
        <f>COUNTIFS(DataRegularSeason20242025!$E$2:$E$1315,TotalTeamGames20242025!BE$1,DataRegularSeason20242025!$D$2:$D$1315,TotalTeamGames20242025!$A17)</f>
        <v>2</v>
      </c>
      <c r="BG17" s="47"/>
      <c r="BH17" s="35">
        <f>COUNTIFS(DataRegularSeason20242025!$E$2:$E$1315,TotalTeamGames20242025!BG$1,DataRegularSeason20242025!$D$2:$D$1315,TotalTeamGames20242025!$A17)</f>
        <v>2</v>
      </c>
      <c r="BI17" s="42"/>
      <c r="BJ17" s="35">
        <f>COUNTIFS(DataRegularSeason20242025!$E$2:$E$1315,TotalTeamGames20242025!BI$1,DataRegularSeason20242025!$D$2:$D$1315,TotalTeamGames20242025!$A17)</f>
        <v>1</v>
      </c>
      <c r="BK17" s="42"/>
      <c r="BL17" s="35">
        <f>COUNTIFS(DataRegularSeason20242025!$E$2:$E$1315,TotalTeamGames20242025!BK$1,DataRegularSeason20242025!$D$2:$D$1315,TotalTeamGames20242025!$A17)</f>
        <v>2</v>
      </c>
      <c r="BM17" s="42"/>
      <c r="BN17" s="35">
        <f>COUNTIFS(DataRegularSeason20242025!$E$2:$E$1315,TotalTeamGames20242025!BM$1,DataRegularSeason20242025!$D$2:$D$1315,TotalTeamGames20242025!$A17)</f>
        <v>1</v>
      </c>
      <c r="BO17" s="37">
        <f t="shared" si="0"/>
        <v>41</v>
      </c>
      <c r="BP17" s="116">
        <f t="shared" ref="BP17" si="7">BO17+BO18</f>
        <v>82</v>
      </c>
    </row>
    <row r="18" spans="1:68" ht="9.9499999999999993" customHeight="1" x14ac:dyDescent="0.25">
      <c r="A18" s="118"/>
      <c r="B18" s="39" t="s">
        <v>80</v>
      </c>
      <c r="C18" s="38">
        <f>COUNTIFS(DataRegularSeason20242025!$D$2:$D$1315,TotalTeamGames20242025!C$1,DataRegularSeason20242025!$E$2:$E$1315,TotalTeamGames20242025!$A17)</f>
        <v>1</v>
      </c>
      <c r="D18" s="46"/>
      <c r="E18" s="38">
        <f>COUNTIFS(DataRegularSeason20242025!$D$2:$D$1315,TotalTeamGames20242025!E$1,DataRegularSeason20242025!$E$2:$E$1315,TotalTeamGames20242025!$A17)</f>
        <v>1</v>
      </c>
      <c r="F18" s="46"/>
      <c r="G18" s="38">
        <f>COUNTIFS(DataRegularSeason20242025!$D$2:$D$1315,TotalTeamGames20242025!G$1,DataRegularSeason20242025!$E$2:$E$1315,TotalTeamGames20242025!$A17)</f>
        <v>1</v>
      </c>
      <c r="H18" s="46"/>
      <c r="I18" s="38">
        <f>COUNTIFS(DataRegularSeason20242025!$D$2:$D$1315,TotalTeamGames20242025!I$1,DataRegularSeason20242025!$E$2:$E$1315,TotalTeamGames20242025!$A17)</f>
        <v>1</v>
      </c>
      <c r="J18" s="46"/>
      <c r="K18" s="38">
        <f>COUNTIFS(DataRegularSeason20242025!$D$2:$D$1315,TotalTeamGames20242025!K$1,DataRegularSeason20242025!$E$2:$E$1315,TotalTeamGames20242025!$A17)</f>
        <v>1</v>
      </c>
      <c r="L18" s="46"/>
      <c r="M18" s="38">
        <f>COUNTIFS(DataRegularSeason20242025!$D$2:$D$1315,TotalTeamGames20242025!M$1,DataRegularSeason20242025!$E$2:$E$1315,TotalTeamGames20242025!$A17)</f>
        <v>1</v>
      </c>
      <c r="N18" s="46"/>
      <c r="O18" s="38">
        <f>COUNTIFS(DataRegularSeason20242025!$D$2:$D$1315,TotalTeamGames20242025!O$1,DataRegularSeason20242025!$E$2:$E$1315,TotalTeamGames20242025!$A17)</f>
        <v>2</v>
      </c>
      <c r="P18" s="46"/>
      <c r="Q18" s="45"/>
      <c r="R18" s="46"/>
      <c r="S18" s="38">
        <f>COUNTIFS(DataRegularSeason20242025!$D$2:$D$1315,TotalTeamGames20242025!S$1,DataRegularSeason20242025!$E$2:$E$1315,TotalTeamGames20242025!$A17)</f>
        <v>2</v>
      </c>
      <c r="T18" s="46"/>
      <c r="U18" s="38">
        <f>COUNTIFS(DataRegularSeason20242025!$D$2:$D$1315,TotalTeamGames20242025!U$1,DataRegularSeason20242025!$E$2:$E$1315,TotalTeamGames20242025!$A17)</f>
        <v>1</v>
      </c>
      <c r="V18" s="46"/>
      <c r="W18" s="38">
        <f>COUNTIFS(DataRegularSeason20242025!$D$2:$D$1315,TotalTeamGames20242025!W$1,DataRegularSeason20242025!$E$2:$E$1315,TotalTeamGames20242025!$A17)</f>
        <v>2</v>
      </c>
      <c r="X18" s="46"/>
      <c r="Y18" s="38">
        <f>COUNTIFS(DataRegularSeason20242025!$D$2:$D$1315,TotalTeamGames20242025!Y$1,DataRegularSeason20242025!$E$2:$E$1315,TotalTeamGames20242025!$A17)</f>
        <v>1</v>
      </c>
      <c r="Z18" s="46"/>
      <c r="AA18" s="38">
        <f>COUNTIFS(DataRegularSeason20242025!$D$2:$D$1315,TotalTeamGames20242025!AA$1,DataRegularSeason20242025!$E$2:$E$1315,TotalTeamGames20242025!$A17)</f>
        <v>2</v>
      </c>
      <c r="AB18" s="46"/>
      <c r="AC18" s="38">
        <f>COUNTIFS(DataRegularSeason20242025!$D$2:$D$1315,TotalTeamGames20242025!AC$1,DataRegularSeason20242025!$E$2:$E$1315,TotalTeamGames20242025!$A17)</f>
        <v>2</v>
      </c>
      <c r="AD18" s="46"/>
      <c r="AE18" s="38">
        <f>COUNTIFS(DataRegularSeason20242025!$D$2:$D$1315,TotalTeamGames20242025!AE$1,DataRegularSeason20242025!$E$2:$E$1315,TotalTeamGames20242025!$A17)</f>
        <v>1</v>
      </c>
      <c r="AF18" s="46"/>
      <c r="AG18" s="38">
        <f>COUNTIFS(DataRegularSeason20242025!$D$2:$D$1315,TotalTeamGames20242025!AG$1,DataRegularSeason20242025!$E$2:$E$1315,TotalTeamGames20242025!$A17)</f>
        <v>1</v>
      </c>
      <c r="AH18" s="46"/>
      <c r="AI18" s="38">
        <f>COUNTIFS(DataRegularSeason20242025!$D$2:$D$1315,TotalTeamGames20242025!AI$1,DataRegularSeason20242025!$E$2:$E$1315,TotalTeamGames20242025!$A17)</f>
        <v>2</v>
      </c>
      <c r="AJ18" s="46"/>
      <c r="AK18" s="38">
        <f>COUNTIFS(DataRegularSeason20242025!$D$2:$D$1315,TotalTeamGames20242025!AK$1,DataRegularSeason20242025!$E$2:$E$1315,TotalTeamGames20242025!$A17)</f>
        <v>1</v>
      </c>
      <c r="AL18" s="46"/>
      <c r="AM18" s="38">
        <f>COUNTIFS(DataRegularSeason20242025!$D$2:$D$1315,TotalTeamGames20242025!AM$1,DataRegularSeason20242025!$E$2:$E$1315,TotalTeamGames20242025!$A17)</f>
        <v>1</v>
      </c>
      <c r="AN18" s="46"/>
      <c r="AO18" s="38">
        <f>COUNTIFS(DataRegularSeason20242025!$D$2:$D$1315,TotalTeamGames20242025!AO$1,DataRegularSeason20242025!$E$2:$E$1315,TotalTeamGames20242025!$A17)</f>
        <v>1</v>
      </c>
      <c r="AP18" s="46"/>
      <c r="AQ18" s="38">
        <f>COUNTIFS(DataRegularSeason20242025!$D$2:$D$1315,TotalTeamGames20242025!AQ$1,DataRegularSeason20242025!$E$2:$E$1315,TotalTeamGames20242025!$A17)</f>
        <v>1</v>
      </c>
      <c r="AR18" s="46"/>
      <c r="AS18" s="38">
        <f>COUNTIFS(DataRegularSeason20242025!$D$2:$D$1315,TotalTeamGames20242025!AS$1,DataRegularSeason20242025!$E$2:$E$1315,TotalTeamGames20242025!$A17)</f>
        <v>1</v>
      </c>
      <c r="AT18" s="46"/>
      <c r="AU18" s="38">
        <f>COUNTIFS(DataRegularSeason20242025!$D$2:$D$1315,TotalTeamGames20242025!AU$1,DataRegularSeason20242025!$E$2:$E$1315,TotalTeamGames20242025!$A17)</f>
        <v>2</v>
      </c>
      <c r="AV18" s="46"/>
      <c r="AW18" s="38">
        <f>COUNTIFS(DataRegularSeason20242025!$D$2:$D$1315,TotalTeamGames20242025!AW$1,DataRegularSeason20242025!$E$2:$E$1315,TotalTeamGames20242025!$A17)</f>
        <v>1</v>
      </c>
      <c r="AX18" s="46"/>
      <c r="AY18" s="38">
        <f>COUNTIFS(DataRegularSeason20242025!$D$2:$D$1315,TotalTeamGames20242025!AY$1,DataRegularSeason20242025!$E$2:$E$1315,TotalTeamGames20242025!$A17)</f>
        <v>2</v>
      </c>
      <c r="AZ18" s="46"/>
      <c r="BA18" s="38">
        <f>COUNTIFS(DataRegularSeason20242025!$D$2:$D$1315,TotalTeamGames20242025!BA$1,DataRegularSeason20242025!$E$2:$E$1315,TotalTeamGames20242025!$A17)</f>
        <v>1</v>
      </c>
      <c r="BB18" s="46"/>
      <c r="BC18" s="38">
        <f>COUNTIFS(DataRegularSeason20242025!$D$2:$D$1315,TotalTeamGames20242025!BC$1,DataRegularSeason20242025!$E$2:$E$1315,TotalTeamGames20242025!$A17)</f>
        <v>1</v>
      </c>
      <c r="BD18" s="46"/>
      <c r="BE18" s="38">
        <f>COUNTIFS(DataRegularSeason20242025!$D$2:$D$1315,TotalTeamGames20242025!BE$1,DataRegularSeason20242025!$E$2:$E$1315,TotalTeamGames20242025!$A17)</f>
        <v>1</v>
      </c>
      <c r="BF18" s="45"/>
      <c r="BG18" s="40">
        <f>COUNTIFS(DataRegularSeason20242025!$D$2:$D$1315,TotalTeamGames20242025!BG$1,DataRegularSeason20242025!$E$2:$E$1315,TotalTeamGames20242025!$A17)</f>
        <v>1</v>
      </c>
      <c r="BH18" s="46"/>
      <c r="BI18" s="38">
        <f>COUNTIFS(DataRegularSeason20242025!$D$2:$D$1315,TotalTeamGames20242025!BI$1,DataRegularSeason20242025!$E$2:$E$1315,TotalTeamGames20242025!$A17)</f>
        <v>2</v>
      </c>
      <c r="BJ18" s="46"/>
      <c r="BK18" s="38">
        <f>COUNTIFS(DataRegularSeason20242025!$D$2:$D$1315,TotalTeamGames20242025!BK$1,DataRegularSeason20242025!$E$2:$E$1315,TotalTeamGames20242025!$A17)</f>
        <v>2</v>
      </c>
      <c r="BL18" s="46"/>
      <c r="BM18" s="38">
        <f>COUNTIFS(DataRegularSeason20242025!$D$2:$D$1315,TotalTeamGames20242025!BM$1,DataRegularSeason20242025!$E$2:$E$1315,TotalTeamGames20242025!$A17)</f>
        <v>1</v>
      </c>
      <c r="BN18" s="46"/>
      <c r="BO18" s="41">
        <f t="shared" si="0"/>
        <v>41</v>
      </c>
      <c r="BP18" s="116"/>
    </row>
    <row r="19" spans="1:68" ht="9.9499999999999993" customHeight="1" x14ac:dyDescent="0.25">
      <c r="A19" s="117" t="s">
        <v>34</v>
      </c>
      <c r="B19" s="35" t="s">
        <v>81</v>
      </c>
      <c r="C19" s="42"/>
      <c r="D19" s="35">
        <f>COUNTIFS(DataRegularSeason20242025!$E$2:$E$1315,TotalTeamGames20242025!C$1,DataRegularSeason20242025!$D$2:$D$1315,TotalTeamGames20242025!$A19)</f>
        <v>1</v>
      </c>
      <c r="E19" s="42"/>
      <c r="F19" s="35">
        <f>COUNTIFS(DataRegularSeason20242025!$E$2:$E$1315,TotalTeamGames20242025!E$1,DataRegularSeason20242025!$D$2:$D$1315,TotalTeamGames20242025!$A19)</f>
        <v>1</v>
      </c>
      <c r="G19" s="42"/>
      <c r="H19" s="35">
        <f>COUNTIFS(DataRegularSeason20242025!$E$2:$E$1315,TotalTeamGames20242025!G$1,DataRegularSeason20242025!$D$2:$D$1315,TotalTeamGames20242025!$A19)</f>
        <v>1</v>
      </c>
      <c r="I19" s="42"/>
      <c r="J19" s="35">
        <f>COUNTIFS(DataRegularSeason20242025!$E$2:$E$1315,TotalTeamGames20242025!I$1,DataRegularSeason20242025!$D$2:$D$1315,TotalTeamGames20242025!$A19)</f>
        <v>1</v>
      </c>
      <c r="K19" s="42"/>
      <c r="L19" s="35">
        <f>COUNTIFS(DataRegularSeason20242025!$E$2:$E$1315,TotalTeamGames20242025!K$1,DataRegularSeason20242025!$D$2:$D$1315,TotalTeamGames20242025!$A19)</f>
        <v>1</v>
      </c>
      <c r="M19" s="42"/>
      <c r="N19" s="35">
        <f>COUNTIFS(DataRegularSeason20242025!$E$2:$E$1315,TotalTeamGames20242025!M$1,DataRegularSeason20242025!$D$2:$D$1315,TotalTeamGames20242025!$A19)</f>
        <v>1</v>
      </c>
      <c r="O19" s="42"/>
      <c r="P19" s="35">
        <f>COUNTIFS(DataRegularSeason20242025!$E$2:$E$1315,TotalTeamGames20242025!O$1,DataRegularSeason20242025!$D$2:$D$1315,TotalTeamGames20242025!$A19)</f>
        <v>2</v>
      </c>
      <c r="Q19" s="42"/>
      <c r="R19" s="35">
        <f>COUNTIFS(DataRegularSeason20242025!$E$2:$E$1315,TotalTeamGames20242025!Q$1,DataRegularSeason20242025!$D$2:$D$1315,TotalTeamGames20242025!$A19)</f>
        <v>2</v>
      </c>
      <c r="S19" s="42"/>
      <c r="T19" s="43"/>
      <c r="U19" s="42"/>
      <c r="V19" s="35">
        <f>COUNTIFS(DataRegularSeason20242025!$E$2:$E$1315,TotalTeamGames20242025!U$1,DataRegularSeason20242025!$D$2:$D$1315,TotalTeamGames20242025!$A19)</f>
        <v>1</v>
      </c>
      <c r="W19" s="42"/>
      <c r="X19" s="35">
        <f>COUNTIFS(DataRegularSeason20242025!$E$2:$E$1315,TotalTeamGames20242025!W$1,DataRegularSeason20242025!$D$2:$D$1315,TotalTeamGames20242025!$A19)</f>
        <v>2</v>
      </c>
      <c r="Y19" s="42"/>
      <c r="Z19" s="35">
        <f>COUNTIFS(DataRegularSeason20242025!$E$2:$E$1315,TotalTeamGames20242025!Y$1,DataRegularSeason20242025!$D$2:$D$1315,TotalTeamGames20242025!$A19)</f>
        <v>1</v>
      </c>
      <c r="AA19" s="42"/>
      <c r="AB19" s="35">
        <f>COUNTIFS(DataRegularSeason20242025!$E$2:$E$1315,TotalTeamGames20242025!AA$1,DataRegularSeason20242025!$D$2:$D$1315,TotalTeamGames20242025!$A19)</f>
        <v>2</v>
      </c>
      <c r="AC19" s="42"/>
      <c r="AD19" s="35">
        <f>COUNTIFS(DataRegularSeason20242025!$E$2:$E$1315,TotalTeamGames20242025!AC$1,DataRegularSeason20242025!$D$2:$D$1315,TotalTeamGames20242025!$A19)</f>
        <v>2</v>
      </c>
      <c r="AE19" s="42"/>
      <c r="AF19" s="35">
        <f>COUNTIFS(DataRegularSeason20242025!$E$2:$E$1315,TotalTeamGames20242025!AE$1,DataRegularSeason20242025!$D$2:$D$1315,TotalTeamGames20242025!$A19)</f>
        <v>1</v>
      </c>
      <c r="AG19" s="42"/>
      <c r="AH19" s="35">
        <f>COUNTIFS(DataRegularSeason20242025!$E$2:$E$1315,TotalTeamGames20242025!AG$1,DataRegularSeason20242025!$D$2:$D$1315,TotalTeamGames20242025!$A19)</f>
        <v>1</v>
      </c>
      <c r="AI19" s="42"/>
      <c r="AJ19" s="35">
        <f>COUNTIFS(DataRegularSeason20242025!$E$2:$E$1315,TotalTeamGames20242025!AI$1,DataRegularSeason20242025!$D$2:$D$1315,TotalTeamGames20242025!$A19)</f>
        <v>2</v>
      </c>
      <c r="AK19" s="42"/>
      <c r="AL19" s="35">
        <f>COUNTIFS(DataRegularSeason20242025!$E$2:$E$1315,TotalTeamGames20242025!AK$1,DataRegularSeason20242025!$D$2:$D$1315,TotalTeamGames20242025!$A19)</f>
        <v>1</v>
      </c>
      <c r="AM19" s="42"/>
      <c r="AN19" s="35">
        <f>COUNTIFS(DataRegularSeason20242025!$E$2:$E$1315,TotalTeamGames20242025!AM$1,DataRegularSeason20242025!$D$2:$D$1315,TotalTeamGames20242025!$A19)</f>
        <v>1</v>
      </c>
      <c r="AO19" s="42"/>
      <c r="AP19" s="35">
        <f>COUNTIFS(DataRegularSeason20242025!$E$2:$E$1315,TotalTeamGames20242025!AO$1,DataRegularSeason20242025!$D$2:$D$1315,TotalTeamGames20242025!$A19)</f>
        <v>1</v>
      </c>
      <c r="AQ19" s="42"/>
      <c r="AR19" s="35">
        <f>COUNTIFS(DataRegularSeason20242025!$E$2:$E$1315,TotalTeamGames20242025!AQ$1,DataRegularSeason20242025!$D$2:$D$1315,TotalTeamGames20242025!$A19)</f>
        <v>1</v>
      </c>
      <c r="AS19" s="42"/>
      <c r="AT19" s="35">
        <f>COUNTIFS(DataRegularSeason20242025!$E$2:$E$1315,TotalTeamGames20242025!AS$1,DataRegularSeason20242025!$D$2:$D$1315,TotalTeamGames20242025!$A19)</f>
        <v>1</v>
      </c>
      <c r="AU19" s="42"/>
      <c r="AV19" s="35">
        <f>COUNTIFS(DataRegularSeason20242025!$E$2:$E$1315,TotalTeamGames20242025!AU$1,DataRegularSeason20242025!$D$2:$D$1315,TotalTeamGames20242025!$A19)</f>
        <v>2</v>
      </c>
      <c r="AW19" s="42"/>
      <c r="AX19" s="35">
        <f>COUNTIFS(DataRegularSeason20242025!$E$2:$E$1315,TotalTeamGames20242025!AW$1,DataRegularSeason20242025!$D$2:$D$1315,TotalTeamGames20242025!$A19)</f>
        <v>1</v>
      </c>
      <c r="AY19" s="42"/>
      <c r="AZ19" s="35">
        <f>COUNTIFS(DataRegularSeason20242025!$E$2:$E$1315,TotalTeamGames20242025!AY$1,DataRegularSeason20242025!$D$2:$D$1315,TotalTeamGames20242025!$A19)</f>
        <v>1</v>
      </c>
      <c r="BA19" s="42"/>
      <c r="BB19" s="35">
        <f>COUNTIFS(DataRegularSeason20242025!$E$2:$E$1315,TotalTeamGames20242025!BA$1,DataRegularSeason20242025!$D$2:$D$1315,TotalTeamGames20242025!$A19)</f>
        <v>1</v>
      </c>
      <c r="BC19" s="42"/>
      <c r="BD19" s="35">
        <f>COUNTIFS(DataRegularSeason20242025!$E$2:$E$1315,TotalTeamGames20242025!BC$1,DataRegularSeason20242025!$D$2:$D$1315,TotalTeamGames20242025!$A19)</f>
        <v>1</v>
      </c>
      <c r="BE19" s="42"/>
      <c r="BF19" s="34">
        <f>COUNTIFS(DataRegularSeason20242025!$E$2:$E$1315,TotalTeamGames20242025!BE$1,DataRegularSeason20242025!$D$2:$D$1315,TotalTeamGames20242025!$A19)</f>
        <v>2</v>
      </c>
      <c r="BG19" s="47"/>
      <c r="BH19" s="35">
        <f>COUNTIFS(DataRegularSeason20242025!$E$2:$E$1315,TotalTeamGames20242025!BG$1,DataRegularSeason20242025!$D$2:$D$1315,TotalTeamGames20242025!$A19)</f>
        <v>1</v>
      </c>
      <c r="BI19" s="42"/>
      <c r="BJ19" s="35">
        <f>COUNTIFS(DataRegularSeason20242025!$E$2:$E$1315,TotalTeamGames20242025!BI$1,DataRegularSeason20242025!$D$2:$D$1315,TotalTeamGames20242025!$A19)</f>
        <v>2</v>
      </c>
      <c r="BK19" s="42"/>
      <c r="BL19" s="35">
        <f>COUNTIFS(DataRegularSeason20242025!$E$2:$E$1315,TotalTeamGames20242025!BK$1,DataRegularSeason20242025!$D$2:$D$1315,TotalTeamGames20242025!$A19)</f>
        <v>2</v>
      </c>
      <c r="BM19" s="42"/>
      <c r="BN19" s="35">
        <f>COUNTIFS(DataRegularSeason20242025!$E$2:$E$1315,TotalTeamGames20242025!BM$1,DataRegularSeason20242025!$D$2:$D$1315,TotalTeamGames20242025!$A19)</f>
        <v>1</v>
      </c>
      <c r="BO19" s="37">
        <f t="shared" si="0"/>
        <v>41</v>
      </c>
      <c r="BP19" s="116">
        <f t="shared" ref="BP19" si="8">BO19+BO20</f>
        <v>82</v>
      </c>
    </row>
    <row r="20" spans="1:68" ht="9.9499999999999993" customHeight="1" x14ac:dyDescent="0.25">
      <c r="A20" s="118"/>
      <c r="B20" s="39" t="s">
        <v>80</v>
      </c>
      <c r="C20" s="38">
        <f>COUNTIFS(DataRegularSeason20242025!$D$2:$D$1315,TotalTeamGames20242025!C$1,DataRegularSeason20242025!$E$2:$E$1315,TotalTeamGames20242025!$A19)</f>
        <v>2</v>
      </c>
      <c r="D20" s="46"/>
      <c r="E20" s="38">
        <f>COUNTIFS(DataRegularSeason20242025!$D$2:$D$1315,TotalTeamGames20242025!E$1,DataRegularSeason20242025!$E$2:$E$1315,TotalTeamGames20242025!$A19)</f>
        <v>1</v>
      </c>
      <c r="F20" s="46"/>
      <c r="G20" s="38">
        <f>COUNTIFS(DataRegularSeason20242025!$D$2:$D$1315,TotalTeamGames20242025!G$1,DataRegularSeason20242025!$E$2:$E$1315,TotalTeamGames20242025!$A19)</f>
        <v>1</v>
      </c>
      <c r="H20" s="46"/>
      <c r="I20" s="38">
        <f>COUNTIFS(DataRegularSeason20242025!$D$2:$D$1315,TotalTeamGames20242025!I$1,DataRegularSeason20242025!$E$2:$E$1315,TotalTeamGames20242025!$A19)</f>
        <v>1</v>
      </c>
      <c r="J20" s="46"/>
      <c r="K20" s="38">
        <f>COUNTIFS(DataRegularSeason20242025!$D$2:$D$1315,TotalTeamGames20242025!K$1,DataRegularSeason20242025!$E$2:$E$1315,TotalTeamGames20242025!$A19)</f>
        <v>1</v>
      </c>
      <c r="L20" s="46"/>
      <c r="M20" s="38">
        <f>COUNTIFS(DataRegularSeason20242025!$D$2:$D$1315,TotalTeamGames20242025!M$1,DataRegularSeason20242025!$E$2:$E$1315,TotalTeamGames20242025!$A19)</f>
        <v>2</v>
      </c>
      <c r="N20" s="46"/>
      <c r="O20" s="38">
        <f>COUNTIFS(DataRegularSeason20242025!$D$2:$D$1315,TotalTeamGames20242025!O$1,DataRegularSeason20242025!$E$2:$E$1315,TotalTeamGames20242025!$A19)</f>
        <v>2</v>
      </c>
      <c r="P20" s="46"/>
      <c r="Q20" s="38">
        <f>COUNTIFS(DataRegularSeason20242025!$D$2:$D$1315,TotalTeamGames20242025!Q$1,DataRegularSeason20242025!$E$2:$E$1315,TotalTeamGames20242025!$A19)</f>
        <v>1</v>
      </c>
      <c r="R20" s="46"/>
      <c r="S20" s="45"/>
      <c r="T20" s="46"/>
      <c r="U20" s="38">
        <f>COUNTIFS(DataRegularSeason20242025!$D$2:$D$1315,TotalTeamGames20242025!U$1,DataRegularSeason20242025!$E$2:$E$1315,TotalTeamGames20242025!$A19)</f>
        <v>1</v>
      </c>
      <c r="V20" s="46"/>
      <c r="W20" s="38">
        <f>COUNTIFS(DataRegularSeason20242025!$D$2:$D$1315,TotalTeamGames20242025!W$1,DataRegularSeason20242025!$E$2:$E$1315,TotalTeamGames20242025!$A19)</f>
        <v>1</v>
      </c>
      <c r="X20" s="46"/>
      <c r="Y20" s="38">
        <f>COUNTIFS(DataRegularSeason20242025!$D$2:$D$1315,TotalTeamGames20242025!Y$1,DataRegularSeason20242025!$E$2:$E$1315,TotalTeamGames20242025!$A19)</f>
        <v>1</v>
      </c>
      <c r="Z20" s="46"/>
      <c r="AA20" s="38">
        <f>COUNTIFS(DataRegularSeason20242025!$D$2:$D$1315,TotalTeamGames20242025!AA$1,DataRegularSeason20242025!$E$2:$E$1315,TotalTeamGames20242025!$A19)</f>
        <v>1</v>
      </c>
      <c r="AB20" s="46"/>
      <c r="AC20" s="38">
        <f>COUNTIFS(DataRegularSeason20242025!$D$2:$D$1315,TotalTeamGames20242025!AC$1,DataRegularSeason20242025!$E$2:$E$1315,TotalTeamGames20242025!$A19)</f>
        <v>2</v>
      </c>
      <c r="AD20" s="46"/>
      <c r="AE20" s="38">
        <f>COUNTIFS(DataRegularSeason20242025!$D$2:$D$1315,TotalTeamGames20242025!AE$1,DataRegularSeason20242025!$E$2:$E$1315,TotalTeamGames20242025!$A19)</f>
        <v>1</v>
      </c>
      <c r="AF20" s="46"/>
      <c r="AG20" s="38">
        <f>COUNTIFS(DataRegularSeason20242025!$D$2:$D$1315,TotalTeamGames20242025!AG$1,DataRegularSeason20242025!$E$2:$E$1315,TotalTeamGames20242025!$A19)</f>
        <v>1</v>
      </c>
      <c r="AH20" s="46"/>
      <c r="AI20" s="38">
        <f>COUNTIFS(DataRegularSeason20242025!$D$2:$D$1315,TotalTeamGames20242025!AI$1,DataRegularSeason20242025!$E$2:$E$1315,TotalTeamGames20242025!$A19)</f>
        <v>2</v>
      </c>
      <c r="AJ20" s="46"/>
      <c r="AK20" s="38">
        <f>COUNTIFS(DataRegularSeason20242025!$D$2:$D$1315,TotalTeamGames20242025!AK$1,DataRegularSeason20242025!$E$2:$E$1315,TotalTeamGames20242025!$A19)</f>
        <v>1</v>
      </c>
      <c r="AL20" s="46"/>
      <c r="AM20" s="38">
        <f>COUNTIFS(DataRegularSeason20242025!$D$2:$D$1315,TotalTeamGames20242025!AM$1,DataRegularSeason20242025!$E$2:$E$1315,TotalTeamGames20242025!$A19)</f>
        <v>1</v>
      </c>
      <c r="AN20" s="46"/>
      <c r="AO20" s="38">
        <f>COUNTIFS(DataRegularSeason20242025!$D$2:$D$1315,TotalTeamGames20242025!AO$1,DataRegularSeason20242025!$E$2:$E$1315,TotalTeamGames20242025!$A19)</f>
        <v>1</v>
      </c>
      <c r="AP20" s="46"/>
      <c r="AQ20" s="38">
        <f>COUNTIFS(DataRegularSeason20242025!$D$2:$D$1315,TotalTeamGames20242025!AQ$1,DataRegularSeason20242025!$E$2:$E$1315,TotalTeamGames20242025!$A19)</f>
        <v>1</v>
      </c>
      <c r="AR20" s="46"/>
      <c r="AS20" s="38">
        <f>COUNTIFS(DataRegularSeason20242025!$D$2:$D$1315,TotalTeamGames20242025!AS$1,DataRegularSeason20242025!$E$2:$E$1315,TotalTeamGames20242025!$A19)</f>
        <v>1</v>
      </c>
      <c r="AT20" s="46"/>
      <c r="AU20" s="38">
        <f>COUNTIFS(DataRegularSeason20242025!$D$2:$D$1315,TotalTeamGames20242025!AU$1,DataRegularSeason20242025!$E$2:$E$1315,TotalTeamGames20242025!$A19)</f>
        <v>1</v>
      </c>
      <c r="AV20" s="46"/>
      <c r="AW20" s="38">
        <f>COUNTIFS(DataRegularSeason20242025!$D$2:$D$1315,TotalTeamGames20242025!AW$1,DataRegularSeason20242025!$E$2:$E$1315,TotalTeamGames20242025!$A19)</f>
        <v>2</v>
      </c>
      <c r="AX20" s="46"/>
      <c r="AY20" s="38">
        <f>COUNTIFS(DataRegularSeason20242025!$D$2:$D$1315,TotalTeamGames20242025!AY$1,DataRegularSeason20242025!$E$2:$E$1315,TotalTeamGames20242025!$A19)</f>
        <v>2</v>
      </c>
      <c r="AZ20" s="46"/>
      <c r="BA20" s="38">
        <f>COUNTIFS(DataRegularSeason20242025!$D$2:$D$1315,TotalTeamGames20242025!BA$1,DataRegularSeason20242025!$E$2:$E$1315,TotalTeamGames20242025!$A19)</f>
        <v>1</v>
      </c>
      <c r="BB20" s="46"/>
      <c r="BC20" s="38">
        <f>COUNTIFS(DataRegularSeason20242025!$D$2:$D$1315,TotalTeamGames20242025!BC$1,DataRegularSeason20242025!$E$2:$E$1315,TotalTeamGames20242025!$A19)</f>
        <v>1</v>
      </c>
      <c r="BD20" s="46"/>
      <c r="BE20" s="38">
        <f>COUNTIFS(DataRegularSeason20242025!$D$2:$D$1315,TotalTeamGames20242025!BE$1,DataRegularSeason20242025!$E$2:$E$1315,TotalTeamGames20242025!$A19)</f>
        <v>2</v>
      </c>
      <c r="BF20" s="45"/>
      <c r="BG20" s="40">
        <f>COUNTIFS(DataRegularSeason20242025!$D$2:$D$1315,TotalTeamGames20242025!BG$1,DataRegularSeason20242025!$E$2:$E$1315,TotalTeamGames20242025!$A19)</f>
        <v>2</v>
      </c>
      <c r="BH20" s="46"/>
      <c r="BI20" s="38">
        <f>COUNTIFS(DataRegularSeason20242025!$D$2:$D$1315,TotalTeamGames20242025!BI$1,DataRegularSeason20242025!$E$2:$E$1315,TotalTeamGames20242025!$A19)</f>
        <v>1</v>
      </c>
      <c r="BJ20" s="46"/>
      <c r="BK20" s="38">
        <f>COUNTIFS(DataRegularSeason20242025!$D$2:$D$1315,TotalTeamGames20242025!BK$1,DataRegularSeason20242025!$E$2:$E$1315,TotalTeamGames20242025!$A19)</f>
        <v>2</v>
      </c>
      <c r="BL20" s="46"/>
      <c r="BM20" s="38">
        <f>COUNTIFS(DataRegularSeason20242025!$D$2:$D$1315,TotalTeamGames20242025!BM$1,DataRegularSeason20242025!$E$2:$E$1315,TotalTeamGames20242025!$A19)</f>
        <v>1</v>
      </c>
      <c r="BN20" s="46"/>
      <c r="BO20" s="41">
        <f t="shared" si="0"/>
        <v>41</v>
      </c>
      <c r="BP20" s="116"/>
    </row>
    <row r="21" spans="1:68" ht="9.9499999999999993" customHeight="1" x14ac:dyDescent="0.25">
      <c r="A21" s="117" t="s">
        <v>31</v>
      </c>
      <c r="B21" s="35" t="s">
        <v>81</v>
      </c>
      <c r="C21" s="42"/>
      <c r="D21" s="35">
        <f>COUNTIFS(DataRegularSeason20242025!$E$2:$E$1315,TotalTeamGames20242025!C$1,DataRegularSeason20242025!$D$2:$D$1315,TotalTeamGames20242025!$A21)</f>
        <v>1</v>
      </c>
      <c r="E21" s="42"/>
      <c r="F21" s="35">
        <f>COUNTIFS(DataRegularSeason20242025!$E$2:$E$1315,TotalTeamGames20242025!E$1,DataRegularSeason20242025!$D$2:$D$1315,TotalTeamGames20242025!$A21)</f>
        <v>1</v>
      </c>
      <c r="G21" s="42"/>
      <c r="H21" s="35">
        <f>COUNTIFS(DataRegularSeason20242025!$E$2:$E$1315,TotalTeamGames20242025!G$1,DataRegularSeason20242025!$D$2:$D$1315,TotalTeamGames20242025!$A21)</f>
        <v>2</v>
      </c>
      <c r="I21" s="42"/>
      <c r="J21" s="35">
        <f>COUNTIFS(DataRegularSeason20242025!$E$2:$E$1315,TotalTeamGames20242025!I$1,DataRegularSeason20242025!$D$2:$D$1315,TotalTeamGames20242025!$A21)</f>
        <v>1</v>
      </c>
      <c r="K21" s="42"/>
      <c r="L21" s="35">
        <f>COUNTIFS(DataRegularSeason20242025!$E$2:$E$1315,TotalTeamGames20242025!K$1,DataRegularSeason20242025!$D$2:$D$1315,TotalTeamGames20242025!$A21)</f>
        <v>2</v>
      </c>
      <c r="M21" s="42"/>
      <c r="N21" s="35">
        <f>COUNTIFS(DataRegularSeason20242025!$E$2:$E$1315,TotalTeamGames20242025!M$1,DataRegularSeason20242025!$D$2:$D$1315,TotalTeamGames20242025!$A21)</f>
        <v>1</v>
      </c>
      <c r="O21" s="42"/>
      <c r="P21" s="35">
        <f>COUNTIFS(DataRegularSeason20242025!$E$2:$E$1315,TotalTeamGames20242025!O$1,DataRegularSeason20242025!$D$2:$D$1315,TotalTeamGames20242025!$A21)</f>
        <v>1</v>
      </c>
      <c r="Q21" s="42"/>
      <c r="R21" s="35">
        <f>COUNTIFS(DataRegularSeason20242025!$E$2:$E$1315,TotalTeamGames20242025!Q$1,DataRegularSeason20242025!$D$2:$D$1315,TotalTeamGames20242025!$A21)</f>
        <v>1</v>
      </c>
      <c r="S21" s="42"/>
      <c r="T21" s="35">
        <f>COUNTIFS(DataRegularSeason20242025!$E$2:$E$1315,TotalTeamGames20242025!S$1,DataRegularSeason20242025!$D$2:$D$1315,TotalTeamGames20242025!$A21)</f>
        <v>1</v>
      </c>
      <c r="U21" s="42"/>
      <c r="V21" s="43"/>
      <c r="W21" s="42"/>
      <c r="X21" s="35">
        <f>COUNTIFS(DataRegularSeason20242025!$E$2:$E$1315,TotalTeamGames20242025!W$1,DataRegularSeason20242025!$D$2:$D$1315,TotalTeamGames20242025!$A21)</f>
        <v>1</v>
      </c>
      <c r="Y21" s="42"/>
      <c r="Z21" s="35">
        <f>COUNTIFS(DataRegularSeason20242025!$E$2:$E$1315,TotalTeamGames20242025!Y$1,DataRegularSeason20242025!$D$2:$D$1315,TotalTeamGames20242025!$A21)</f>
        <v>2</v>
      </c>
      <c r="AA21" s="42"/>
      <c r="AB21" s="35">
        <f>COUNTIFS(DataRegularSeason20242025!$E$2:$E$1315,TotalTeamGames20242025!AA$1,DataRegularSeason20242025!$D$2:$D$1315,TotalTeamGames20242025!$A21)</f>
        <v>1</v>
      </c>
      <c r="AC21" s="42"/>
      <c r="AD21" s="35">
        <f>COUNTIFS(DataRegularSeason20242025!$E$2:$E$1315,TotalTeamGames20242025!AC$1,DataRegularSeason20242025!$D$2:$D$1315,TotalTeamGames20242025!$A21)</f>
        <v>1</v>
      </c>
      <c r="AE21" s="42"/>
      <c r="AF21" s="35">
        <f>COUNTIFS(DataRegularSeason20242025!$E$2:$E$1315,TotalTeamGames20242025!AE$1,DataRegularSeason20242025!$D$2:$D$1315,TotalTeamGames20242025!$A21)</f>
        <v>2</v>
      </c>
      <c r="AG21" s="42"/>
      <c r="AH21" s="35">
        <f>COUNTIFS(DataRegularSeason20242025!$E$2:$E$1315,TotalTeamGames20242025!AG$1,DataRegularSeason20242025!$D$2:$D$1315,TotalTeamGames20242025!$A21)</f>
        <v>1</v>
      </c>
      <c r="AI21" s="42"/>
      <c r="AJ21" s="35">
        <f>COUNTIFS(DataRegularSeason20242025!$E$2:$E$1315,TotalTeamGames20242025!AI$1,DataRegularSeason20242025!$D$2:$D$1315,TotalTeamGames20242025!$A21)</f>
        <v>1</v>
      </c>
      <c r="AK21" s="42"/>
      <c r="AL21" s="35">
        <f>COUNTIFS(DataRegularSeason20242025!$E$2:$E$1315,TotalTeamGames20242025!AK$1,DataRegularSeason20242025!$D$2:$D$1315,TotalTeamGames20242025!$A21)</f>
        <v>2</v>
      </c>
      <c r="AM21" s="42"/>
      <c r="AN21" s="35">
        <f>COUNTIFS(DataRegularSeason20242025!$E$2:$E$1315,TotalTeamGames20242025!AM$1,DataRegularSeason20242025!$D$2:$D$1315,TotalTeamGames20242025!$A21)</f>
        <v>1</v>
      </c>
      <c r="AO21" s="42"/>
      <c r="AP21" s="35">
        <f>COUNTIFS(DataRegularSeason20242025!$E$2:$E$1315,TotalTeamGames20242025!AO$1,DataRegularSeason20242025!$D$2:$D$1315,TotalTeamGames20242025!$A21)</f>
        <v>2</v>
      </c>
      <c r="AQ21" s="42"/>
      <c r="AR21" s="35">
        <f>COUNTIFS(DataRegularSeason20242025!$E$2:$E$1315,TotalTeamGames20242025!AQ$1,DataRegularSeason20242025!$D$2:$D$1315,TotalTeamGames20242025!$A21)</f>
        <v>2</v>
      </c>
      <c r="AS21" s="42"/>
      <c r="AT21" s="35">
        <f>COUNTIFS(DataRegularSeason20242025!$E$2:$E$1315,TotalTeamGames20242025!AS$1,DataRegularSeason20242025!$D$2:$D$1315,TotalTeamGames20242025!$A21)</f>
        <v>1</v>
      </c>
      <c r="AU21" s="42"/>
      <c r="AV21" s="35">
        <f>COUNTIFS(DataRegularSeason20242025!$E$2:$E$1315,TotalTeamGames20242025!AU$1,DataRegularSeason20242025!$D$2:$D$1315,TotalTeamGames20242025!$A21)</f>
        <v>1</v>
      </c>
      <c r="AW21" s="42"/>
      <c r="AX21" s="35">
        <f>COUNTIFS(DataRegularSeason20242025!$E$2:$E$1315,TotalTeamGames20242025!AW$1,DataRegularSeason20242025!$D$2:$D$1315,TotalTeamGames20242025!$A21)</f>
        <v>1</v>
      </c>
      <c r="AY21" s="42"/>
      <c r="AZ21" s="35">
        <f>COUNTIFS(DataRegularSeason20242025!$E$2:$E$1315,TotalTeamGames20242025!AY$1,DataRegularSeason20242025!$D$2:$D$1315,TotalTeamGames20242025!$A21)</f>
        <v>1</v>
      </c>
      <c r="BA21" s="42"/>
      <c r="BB21" s="35">
        <f>COUNTIFS(DataRegularSeason20242025!$E$2:$E$1315,TotalTeamGames20242025!BA$1,DataRegularSeason20242025!$D$2:$D$1315,TotalTeamGames20242025!$A21)</f>
        <v>2</v>
      </c>
      <c r="BC21" s="42"/>
      <c r="BD21" s="35">
        <f>COUNTIFS(DataRegularSeason20242025!$E$2:$E$1315,TotalTeamGames20242025!BC$1,DataRegularSeason20242025!$D$2:$D$1315,TotalTeamGames20242025!$A21)</f>
        <v>2</v>
      </c>
      <c r="BE21" s="42"/>
      <c r="BF21" s="34">
        <f>COUNTIFS(DataRegularSeason20242025!$E$2:$E$1315,TotalTeamGames20242025!BE$1,DataRegularSeason20242025!$D$2:$D$1315,TotalTeamGames20242025!$A21)</f>
        <v>1</v>
      </c>
      <c r="BG21" s="47"/>
      <c r="BH21" s="35">
        <f>COUNTIFS(DataRegularSeason20242025!$E$2:$E$1315,TotalTeamGames20242025!BG$1,DataRegularSeason20242025!$D$2:$D$1315,TotalTeamGames20242025!$A21)</f>
        <v>1</v>
      </c>
      <c r="BI21" s="42"/>
      <c r="BJ21" s="35">
        <f>COUNTIFS(DataRegularSeason20242025!$E$2:$E$1315,TotalTeamGames20242025!BI$1,DataRegularSeason20242025!$D$2:$D$1315,TotalTeamGames20242025!$A21)</f>
        <v>1</v>
      </c>
      <c r="BK21" s="42"/>
      <c r="BL21" s="35">
        <f>COUNTIFS(DataRegularSeason20242025!$E$2:$E$1315,TotalTeamGames20242025!BK$1,DataRegularSeason20242025!$D$2:$D$1315,TotalTeamGames20242025!$A21)</f>
        <v>1</v>
      </c>
      <c r="BM21" s="42"/>
      <c r="BN21" s="35">
        <f>COUNTIFS(DataRegularSeason20242025!$E$2:$E$1315,TotalTeamGames20242025!BM$1,DataRegularSeason20242025!$D$2:$D$1315,TotalTeamGames20242025!$A21)</f>
        <v>2</v>
      </c>
      <c r="BO21" s="37">
        <f t="shared" si="0"/>
        <v>41</v>
      </c>
      <c r="BP21" s="116">
        <f t="shared" ref="BP21" si="9">BO21+BO22</f>
        <v>82</v>
      </c>
    </row>
    <row r="22" spans="1:68" ht="9.9499999999999993" customHeight="1" x14ac:dyDescent="0.25">
      <c r="A22" s="118"/>
      <c r="B22" s="39" t="s">
        <v>80</v>
      </c>
      <c r="C22" s="38">
        <f>COUNTIFS(DataRegularSeason20242025!$D$2:$D$1315,TotalTeamGames20242025!C$1,DataRegularSeason20242025!$E$2:$E$1315,TotalTeamGames20242025!$A21)</f>
        <v>1</v>
      </c>
      <c r="D22" s="46"/>
      <c r="E22" s="38">
        <f>COUNTIFS(DataRegularSeason20242025!$D$2:$D$1315,TotalTeamGames20242025!E$1,DataRegularSeason20242025!$E$2:$E$1315,TotalTeamGames20242025!$A21)</f>
        <v>2</v>
      </c>
      <c r="F22" s="46"/>
      <c r="G22" s="38">
        <f>COUNTIFS(DataRegularSeason20242025!$D$2:$D$1315,TotalTeamGames20242025!G$1,DataRegularSeason20242025!$E$2:$E$1315,TotalTeamGames20242025!$A21)</f>
        <v>2</v>
      </c>
      <c r="H22" s="46"/>
      <c r="I22" s="38">
        <f>COUNTIFS(DataRegularSeason20242025!$D$2:$D$1315,TotalTeamGames20242025!I$1,DataRegularSeason20242025!$E$2:$E$1315,TotalTeamGames20242025!$A21)</f>
        <v>2</v>
      </c>
      <c r="J22" s="46"/>
      <c r="K22" s="38">
        <f>COUNTIFS(DataRegularSeason20242025!$D$2:$D$1315,TotalTeamGames20242025!K$1,DataRegularSeason20242025!$E$2:$E$1315,TotalTeamGames20242025!$A21)</f>
        <v>1</v>
      </c>
      <c r="L22" s="46"/>
      <c r="M22" s="38">
        <f>COUNTIFS(DataRegularSeason20242025!$D$2:$D$1315,TotalTeamGames20242025!M$1,DataRegularSeason20242025!$E$2:$E$1315,TotalTeamGames20242025!$A21)</f>
        <v>1</v>
      </c>
      <c r="N22" s="46"/>
      <c r="O22" s="38">
        <f>COUNTIFS(DataRegularSeason20242025!$D$2:$D$1315,TotalTeamGames20242025!O$1,DataRegularSeason20242025!$E$2:$E$1315,TotalTeamGames20242025!$A21)</f>
        <v>1</v>
      </c>
      <c r="P22" s="46"/>
      <c r="Q22" s="38">
        <f>COUNTIFS(DataRegularSeason20242025!$D$2:$D$1315,TotalTeamGames20242025!Q$1,DataRegularSeason20242025!$E$2:$E$1315,TotalTeamGames20242025!$A21)</f>
        <v>1</v>
      </c>
      <c r="R22" s="46"/>
      <c r="S22" s="38">
        <f>COUNTIFS(DataRegularSeason20242025!$D$2:$D$1315,TotalTeamGames20242025!S$1,DataRegularSeason20242025!$E$2:$E$1315,TotalTeamGames20242025!$A21)</f>
        <v>1</v>
      </c>
      <c r="T22" s="46"/>
      <c r="U22" s="45"/>
      <c r="V22" s="46"/>
      <c r="W22" s="38">
        <f>COUNTIFS(DataRegularSeason20242025!$D$2:$D$1315,TotalTeamGames20242025!W$1,DataRegularSeason20242025!$E$2:$E$1315,TotalTeamGames20242025!$A21)</f>
        <v>1</v>
      </c>
      <c r="X22" s="46"/>
      <c r="Y22" s="38">
        <f>COUNTIFS(DataRegularSeason20242025!$D$2:$D$1315,TotalTeamGames20242025!Y$1,DataRegularSeason20242025!$E$2:$E$1315,TotalTeamGames20242025!$A21)</f>
        <v>1</v>
      </c>
      <c r="Z22" s="46"/>
      <c r="AA22" s="38">
        <f>COUNTIFS(DataRegularSeason20242025!$D$2:$D$1315,TotalTeamGames20242025!AA$1,DataRegularSeason20242025!$E$2:$E$1315,TotalTeamGames20242025!$A21)</f>
        <v>1</v>
      </c>
      <c r="AB22" s="46"/>
      <c r="AC22" s="38">
        <f>COUNTIFS(DataRegularSeason20242025!$D$2:$D$1315,TotalTeamGames20242025!AC$1,DataRegularSeason20242025!$E$2:$E$1315,TotalTeamGames20242025!$A21)</f>
        <v>1</v>
      </c>
      <c r="AD22" s="46"/>
      <c r="AE22" s="38">
        <f>COUNTIFS(DataRegularSeason20242025!$D$2:$D$1315,TotalTeamGames20242025!AE$1,DataRegularSeason20242025!$E$2:$E$1315,TotalTeamGames20242025!$A21)</f>
        <v>2</v>
      </c>
      <c r="AF22" s="46"/>
      <c r="AG22" s="38">
        <f>COUNTIFS(DataRegularSeason20242025!$D$2:$D$1315,TotalTeamGames20242025!AG$1,DataRegularSeason20242025!$E$2:$E$1315,TotalTeamGames20242025!$A21)</f>
        <v>2</v>
      </c>
      <c r="AH22" s="46"/>
      <c r="AI22" s="38">
        <f>COUNTIFS(DataRegularSeason20242025!$D$2:$D$1315,TotalTeamGames20242025!AI$1,DataRegularSeason20242025!$E$2:$E$1315,TotalTeamGames20242025!$A21)</f>
        <v>1</v>
      </c>
      <c r="AJ22" s="46"/>
      <c r="AK22" s="38">
        <f>COUNTIFS(DataRegularSeason20242025!$D$2:$D$1315,TotalTeamGames20242025!AK$1,DataRegularSeason20242025!$E$2:$E$1315,TotalTeamGames20242025!$A21)</f>
        <v>1</v>
      </c>
      <c r="AL22" s="46"/>
      <c r="AM22" s="38">
        <f>COUNTIFS(DataRegularSeason20242025!$D$2:$D$1315,TotalTeamGames20242025!AM$1,DataRegularSeason20242025!$E$2:$E$1315,TotalTeamGames20242025!$A21)</f>
        <v>2</v>
      </c>
      <c r="AN22" s="46"/>
      <c r="AO22" s="38">
        <f>COUNTIFS(DataRegularSeason20242025!$D$2:$D$1315,TotalTeamGames20242025!AO$1,DataRegularSeason20242025!$E$2:$E$1315,TotalTeamGames20242025!$A21)</f>
        <v>2</v>
      </c>
      <c r="AP22" s="46"/>
      <c r="AQ22" s="38">
        <f>COUNTIFS(DataRegularSeason20242025!$D$2:$D$1315,TotalTeamGames20242025!AQ$1,DataRegularSeason20242025!$E$2:$E$1315,TotalTeamGames20242025!$A21)</f>
        <v>1</v>
      </c>
      <c r="AR22" s="46"/>
      <c r="AS22" s="38">
        <f>COUNTIFS(DataRegularSeason20242025!$D$2:$D$1315,TotalTeamGames20242025!AS$1,DataRegularSeason20242025!$E$2:$E$1315,TotalTeamGames20242025!$A21)</f>
        <v>2</v>
      </c>
      <c r="AT22" s="46"/>
      <c r="AU22" s="38">
        <f>COUNTIFS(DataRegularSeason20242025!$D$2:$D$1315,TotalTeamGames20242025!AU$1,DataRegularSeason20242025!$E$2:$E$1315,TotalTeamGames20242025!$A21)</f>
        <v>1</v>
      </c>
      <c r="AV22" s="46"/>
      <c r="AW22" s="38">
        <f>COUNTIFS(DataRegularSeason20242025!$D$2:$D$1315,TotalTeamGames20242025!AW$1,DataRegularSeason20242025!$E$2:$E$1315,TotalTeamGames20242025!$A21)</f>
        <v>1</v>
      </c>
      <c r="AX22" s="46"/>
      <c r="AY22" s="38">
        <f>COUNTIFS(DataRegularSeason20242025!$D$2:$D$1315,TotalTeamGames20242025!AY$1,DataRegularSeason20242025!$E$2:$E$1315,TotalTeamGames20242025!$A21)</f>
        <v>1</v>
      </c>
      <c r="AZ22" s="46"/>
      <c r="BA22" s="38">
        <f>COUNTIFS(DataRegularSeason20242025!$D$2:$D$1315,TotalTeamGames20242025!BA$1,DataRegularSeason20242025!$E$2:$E$1315,TotalTeamGames20242025!$A21)</f>
        <v>2</v>
      </c>
      <c r="BB22" s="46"/>
      <c r="BC22" s="38">
        <f>COUNTIFS(DataRegularSeason20242025!$D$2:$D$1315,TotalTeamGames20242025!BC$1,DataRegularSeason20242025!$E$2:$E$1315,TotalTeamGames20242025!$A21)</f>
        <v>2</v>
      </c>
      <c r="BD22" s="46"/>
      <c r="BE22" s="38">
        <f>COUNTIFS(DataRegularSeason20242025!$D$2:$D$1315,TotalTeamGames20242025!BE$1,DataRegularSeason20242025!$E$2:$E$1315,TotalTeamGames20242025!$A21)</f>
        <v>1</v>
      </c>
      <c r="BF22" s="45"/>
      <c r="BG22" s="40">
        <f>COUNTIFS(DataRegularSeason20242025!$D$2:$D$1315,TotalTeamGames20242025!BG$1,DataRegularSeason20242025!$E$2:$E$1315,TotalTeamGames20242025!$A21)</f>
        <v>1</v>
      </c>
      <c r="BH22" s="46"/>
      <c r="BI22" s="38">
        <f>COUNTIFS(DataRegularSeason20242025!$D$2:$D$1315,TotalTeamGames20242025!BI$1,DataRegularSeason20242025!$E$2:$E$1315,TotalTeamGames20242025!$A21)</f>
        <v>1</v>
      </c>
      <c r="BJ22" s="46"/>
      <c r="BK22" s="38">
        <f>COUNTIFS(DataRegularSeason20242025!$D$2:$D$1315,TotalTeamGames20242025!BK$1,DataRegularSeason20242025!$E$2:$E$1315,TotalTeamGames20242025!$A21)</f>
        <v>1</v>
      </c>
      <c r="BL22" s="46"/>
      <c r="BM22" s="38">
        <f>COUNTIFS(DataRegularSeason20242025!$D$2:$D$1315,TotalTeamGames20242025!BM$1,DataRegularSeason20242025!$E$2:$E$1315,TotalTeamGames20242025!$A21)</f>
        <v>1</v>
      </c>
      <c r="BN22" s="46"/>
      <c r="BO22" s="41">
        <f t="shared" si="0"/>
        <v>41</v>
      </c>
      <c r="BP22" s="116"/>
    </row>
    <row r="23" spans="1:68" ht="9.9499999999999993" customHeight="1" x14ac:dyDescent="0.25">
      <c r="A23" s="117" t="s">
        <v>23</v>
      </c>
      <c r="B23" s="35" t="s">
        <v>81</v>
      </c>
      <c r="C23" s="42"/>
      <c r="D23" s="35">
        <f>COUNTIFS(DataRegularSeason20242025!$E$2:$E$1315,TotalTeamGames20242025!C$1,DataRegularSeason20242025!$D$2:$D$1315,TotalTeamGames20242025!$A23)</f>
        <v>2</v>
      </c>
      <c r="E23" s="42"/>
      <c r="F23" s="35">
        <f>COUNTIFS(DataRegularSeason20242025!$E$2:$E$1315,TotalTeamGames20242025!E$1,DataRegularSeason20242025!$D$2:$D$1315,TotalTeamGames20242025!$A23)</f>
        <v>1</v>
      </c>
      <c r="G23" s="42"/>
      <c r="H23" s="35">
        <f>COUNTIFS(DataRegularSeason20242025!$E$2:$E$1315,TotalTeamGames20242025!G$1,DataRegularSeason20242025!$D$2:$D$1315,TotalTeamGames20242025!$A23)</f>
        <v>1</v>
      </c>
      <c r="I23" s="42"/>
      <c r="J23" s="35">
        <f>COUNTIFS(DataRegularSeason20242025!$E$2:$E$1315,TotalTeamGames20242025!I$1,DataRegularSeason20242025!$D$2:$D$1315,TotalTeamGames20242025!$A23)</f>
        <v>1</v>
      </c>
      <c r="K23" s="42"/>
      <c r="L23" s="35">
        <f>COUNTIFS(DataRegularSeason20242025!$E$2:$E$1315,TotalTeamGames20242025!K$1,DataRegularSeason20242025!$D$2:$D$1315,TotalTeamGames20242025!$A23)</f>
        <v>1</v>
      </c>
      <c r="M23" s="42"/>
      <c r="N23" s="35">
        <f>COUNTIFS(DataRegularSeason20242025!$E$2:$E$1315,TotalTeamGames20242025!M$1,DataRegularSeason20242025!$D$2:$D$1315,TotalTeamGames20242025!$A23)</f>
        <v>1</v>
      </c>
      <c r="O23" s="42"/>
      <c r="P23" s="35">
        <f>COUNTIFS(DataRegularSeason20242025!$E$2:$E$1315,TotalTeamGames20242025!O$1,DataRegularSeason20242025!$D$2:$D$1315,TotalTeamGames20242025!$A23)</f>
        <v>2</v>
      </c>
      <c r="Q23" s="42"/>
      <c r="R23" s="35">
        <f>COUNTIFS(DataRegularSeason20242025!$E$2:$E$1315,TotalTeamGames20242025!Q$1,DataRegularSeason20242025!$D$2:$D$1315,TotalTeamGames20242025!$A23)</f>
        <v>2</v>
      </c>
      <c r="S23" s="42"/>
      <c r="T23" s="35">
        <f>COUNTIFS(DataRegularSeason20242025!$E$2:$E$1315,TotalTeamGames20242025!S$1,DataRegularSeason20242025!$D$2:$D$1315,TotalTeamGames20242025!$A23)</f>
        <v>1</v>
      </c>
      <c r="U23" s="42"/>
      <c r="V23" s="35">
        <f>COUNTIFS(DataRegularSeason20242025!$E$2:$E$1315,TotalTeamGames20242025!U$1,DataRegularSeason20242025!$D$2:$D$1315,TotalTeamGames20242025!$A23)</f>
        <v>1</v>
      </c>
      <c r="W23" s="42"/>
      <c r="X23" s="43"/>
      <c r="Y23" s="42"/>
      <c r="Z23" s="35">
        <f>COUNTIFS(DataRegularSeason20242025!$E$2:$E$1315,TotalTeamGames20242025!Y$1,DataRegularSeason20242025!$D$2:$D$1315,TotalTeamGames20242025!$A23)</f>
        <v>1</v>
      </c>
      <c r="AA23" s="42"/>
      <c r="AB23" s="35">
        <f>COUNTIFS(DataRegularSeason20242025!$E$2:$E$1315,TotalTeamGames20242025!AA$1,DataRegularSeason20242025!$D$2:$D$1315,TotalTeamGames20242025!$A23)</f>
        <v>2</v>
      </c>
      <c r="AC23" s="42"/>
      <c r="AD23" s="35">
        <f>COUNTIFS(DataRegularSeason20242025!$E$2:$E$1315,TotalTeamGames20242025!AC$1,DataRegularSeason20242025!$D$2:$D$1315,TotalTeamGames20242025!$A23)</f>
        <v>2</v>
      </c>
      <c r="AE23" s="42"/>
      <c r="AF23" s="35">
        <f>COUNTIFS(DataRegularSeason20242025!$E$2:$E$1315,TotalTeamGames20242025!AE$1,DataRegularSeason20242025!$D$2:$D$1315,TotalTeamGames20242025!$A23)</f>
        <v>1</v>
      </c>
      <c r="AG23" s="42"/>
      <c r="AH23" s="35">
        <f>COUNTIFS(DataRegularSeason20242025!$E$2:$E$1315,TotalTeamGames20242025!AG$1,DataRegularSeason20242025!$D$2:$D$1315,TotalTeamGames20242025!$A23)</f>
        <v>1</v>
      </c>
      <c r="AI23" s="42"/>
      <c r="AJ23" s="35">
        <f>COUNTIFS(DataRegularSeason20242025!$E$2:$E$1315,TotalTeamGames20242025!AI$1,DataRegularSeason20242025!$D$2:$D$1315,TotalTeamGames20242025!$A23)</f>
        <v>2</v>
      </c>
      <c r="AK23" s="42"/>
      <c r="AL23" s="35">
        <f>COUNTIFS(DataRegularSeason20242025!$E$2:$E$1315,TotalTeamGames20242025!AK$1,DataRegularSeason20242025!$D$2:$D$1315,TotalTeamGames20242025!$A23)</f>
        <v>1</v>
      </c>
      <c r="AM23" s="42"/>
      <c r="AN23" s="35">
        <f>COUNTIFS(DataRegularSeason20242025!$E$2:$E$1315,TotalTeamGames20242025!AM$1,DataRegularSeason20242025!$D$2:$D$1315,TotalTeamGames20242025!$A23)</f>
        <v>1</v>
      </c>
      <c r="AO23" s="42"/>
      <c r="AP23" s="35">
        <f>COUNTIFS(DataRegularSeason20242025!$E$2:$E$1315,TotalTeamGames20242025!AO$1,DataRegularSeason20242025!$D$2:$D$1315,TotalTeamGames20242025!$A23)</f>
        <v>1</v>
      </c>
      <c r="AQ23" s="42"/>
      <c r="AR23" s="35">
        <f>COUNTIFS(DataRegularSeason20242025!$E$2:$E$1315,TotalTeamGames20242025!AQ$1,DataRegularSeason20242025!$D$2:$D$1315,TotalTeamGames20242025!$A23)</f>
        <v>1</v>
      </c>
      <c r="AS23" s="42"/>
      <c r="AT23" s="35">
        <f>COUNTIFS(DataRegularSeason20242025!$E$2:$E$1315,TotalTeamGames20242025!AS$1,DataRegularSeason20242025!$D$2:$D$1315,TotalTeamGames20242025!$A23)</f>
        <v>1</v>
      </c>
      <c r="AU23" s="42"/>
      <c r="AV23" s="35">
        <f>COUNTIFS(DataRegularSeason20242025!$E$2:$E$1315,TotalTeamGames20242025!AU$1,DataRegularSeason20242025!$D$2:$D$1315,TotalTeamGames20242025!$A23)</f>
        <v>2</v>
      </c>
      <c r="AW23" s="42"/>
      <c r="AX23" s="35">
        <f>COUNTIFS(DataRegularSeason20242025!$E$2:$E$1315,TotalTeamGames20242025!AW$1,DataRegularSeason20242025!$D$2:$D$1315,TotalTeamGames20242025!$A23)</f>
        <v>2</v>
      </c>
      <c r="AY23" s="42"/>
      <c r="AZ23" s="35">
        <f>COUNTIFS(DataRegularSeason20242025!$E$2:$E$1315,TotalTeamGames20242025!AY$1,DataRegularSeason20242025!$D$2:$D$1315,TotalTeamGames20242025!$A23)</f>
        <v>1</v>
      </c>
      <c r="BA23" s="42"/>
      <c r="BB23" s="35">
        <f>COUNTIFS(DataRegularSeason20242025!$E$2:$E$1315,TotalTeamGames20242025!BA$1,DataRegularSeason20242025!$D$2:$D$1315,TotalTeamGames20242025!$A23)</f>
        <v>1</v>
      </c>
      <c r="BC23" s="42"/>
      <c r="BD23" s="35">
        <f>COUNTIFS(DataRegularSeason20242025!$E$2:$E$1315,TotalTeamGames20242025!BC$1,DataRegularSeason20242025!$D$2:$D$1315,TotalTeamGames20242025!$A23)</f>
        <v>1</v>
      </c>
      <c r="BE23" s="42"/>
      <c r="BF23" s="34">
        <f>COUNTIFS(DataRegularSeason20242025!$E$2:$E$1315,TotalTeamGames20242025!BE$1,DataRegularSeason20242025!$D$2:$D$1315,TotalTeamGames20242025!$A23)</f>
        <v>1</v>
      </c>
      <c r="BG23" s="47"/>
      <c r="BH23" s="35">
        <f>COUNTIFS(DataRegularSeason20242025!$E$2:$E$1315,TotalTeamGames20242025!BG$1,DataRegularSeason20242025!$D$2:$D$1315,TotalTeamGames20242025!$A23)</f>
        <v>2</v>
      </c>
      <c r="BI23" s="42"/>
      <c r="BJ23" s="35">
        <f>COUNTIFS(DataRegularSeason20242025!$E$2:$E$1315,TotalTeamGames20242025!BI$1,DataRegularSeason20242025!$D$2:$D$1315,TotalTeamGames20242025!$A23)</f>
        <v>2</v>
      </c>
      <c r="BK23" s="42"/>
      <c r="BL23" s="35">
        <f>COUNTIFS(DataRegularSeason20242025!$E$2:$E$1315,TotalTeamGames20242025!BK$1,DataRegularSeason20242025!$D$2:$D$1315,TotalTeamGames20242025!$A23)</f>
        <v>1</v>
      </c>
      <c r="BM23" s="42"/>
      <c r="BN23" s="35">
        <f>COUNTIFS(DataRegularSeason20242025!$E$2:$E$1315,TotalTeamGames20242025!BM$1,DataRegularSeason20242025!$D$2:$D$1315,TotalTeamGames20242025!$A23)</f>
        <v>1</v>
      </c>
      <c r="BO23" s="37">
        <f t="shared" si="0"/>
        <v>41</v>
      </c>
      <c r="BP23" s="116">
        <f t="shared" ref="BP23" si="10">BO23+BO24</f>
        <v>82</v>
      </c>
    </row>
    <row r="24" spans="1:68" ht="9.9499999999999993" customHeight="1" x14ac:dyDescent="0.25">
      <c r="A24" s="118"/>
      <c r="B24" s="39" t="s">
        <v>80</v>
      </c>
      <c r="C24" s="38">
        <f>COUNTIFS(DataRegularSeason20242025!$D$2:$D$1315,TotalTeamGames20242025!C$1,DataRegularSeason20242025!$E$2:$E$1315,TotalTeamGames20242025!$A23)</f>
        <v>2</v>
      </c>
      <c r="D24" s="46"/>
      <c r="E24" s="38">
        <f>COUNTIFS(DataRegularSeason20242025!$D$2:$D$1315,TotalTeamGames20242025!E$1,DataRegularSeason20242025!$E$2:$E$1315,TotalTeamGames20242025!$A23)</f>
        <v>1</v>
      </c>
      <c r="F24" s="46"/>
      <c r="G24" s="38">
        <f>COUNTIFS(DataRegularSeason20242025!$D$2:$D$1315,TotalTeamGames20242025!G$1,DataRegularSeason20242025!$E$2:$E$1315,TotalTeamGames20242025!$A23)</f>
        <v>1</v>
      </c>
      <c r="H24" s="46"/>
      <c r="I24" s="38">
        <f>COUNTIFS(DataRegularSeason20242025!$D$2:$D$1315,TotalTeamGames20242025!I$1,DataRegularSeason20242025!$E$2:$E$1315,TotalTeamGames20242025!$A23)</f>
        <v>1</v>
      </c>
      <c r="J24" s="46"/>
      <c r="K24" s="38">
        <f>COUNTIFS(DataRegularSeason20242025!$D$2:$D$1315,TotalTeamGames20242025!K$1,DataRegularSeason20242025!$E$2:$E$1315,TotalTeamGames20242025!$A23)</f>
        <v>1</v>
      </c>
      <c r="L24" s="46"/>
      <c r="M24" s="38">
        <f>COUNTIFS(DataRegularSeason20242025!$D$2:$D$1315,TotalTeamGames20242025!M$1,DataRegularSeason20242025!$E$2:$E$1315,TotalTeamGames20242025!$A23)</f>
        <v>2</v>
      </c>
      <c r="N24" s="46"/>
      <c r="O24" s="38">
        <f>COUNTIFS(DataRegularSeason20242025!$D$2:$D$1315,TotalTeamGames20242025!O$1,DataRegularSeason20242025!$E$2:$E$1315,TotalTeamGames20242025!$A23)</f>
        <v>1</v>
      </c>
      <c r="P24" s="46"/>
      <c r="Q24" s="38">
        <f>COUNTIFS(DataRegularSeason20242025!$D$2:$D$1315,TotalTeamGames20242025!Q$1,DataRegularSeason20242025!$E$2:$E$1315,TotalTeamGames20242025!$A23)</f>
        <v>1</v>
      </c>
      <c r="R24" s="46"/>
      <c r="S24" s="38">
        <f>COUNTIFS(DataRegularSeason20242025!$D$2:$D$1315,TotalTeamGames20242025!S$1,DataRegularSeason20242025!$E$2:$E$1315,TotalTeamGames20242025!$A23)</f>
        <v>2</v>
      </c>
      <c r="T24" s="46"/>
      <c r="U24" s="38">
        <f>COUNTIFS(DataRegularSeason20242025!$D$2:$D$1315,TotalTeamGames20242025!U$1,DataRegularSeason20242025!$E$2:$E$1315,TotalTeamGames20242025!$A23)</f>
        <v>1</v>
      </c>
      <c r="V24" s="46"/>
      <c r="W24" s="45"/>
      <c r="X24" s="46"/>
      <c r="Y24" s="38">
        <f>COUNTIFS(DataRegularSeason20242025!$D$2:$D$1315,TotalTeamGames20242025!Y$1,DataRegularSeason20242025!$E$2:$E$1315,TotalTeamGames20242025!$A23)</f>
        <v>1</v>
      </c>
      <c r="Z24" s="46"/>
      <c r="AA24" s="38">
        <f>COUNTIFS(DataRegularSeason20242025!$D$2:$D$1315,TotalTeamGames20242025!AA$1,DataRegularSeason20242025!$E$2:$E$1315,TotalTeamGames20242025!$A23)</f>
        <v>2</v>
      </c>
      <c r="AB24" s="46"/>
      <c r="AC24" s="38">
        <f>COUNTIFS(DataRegularSeason20242025!$D$2:$D$1315,TotalTeamGames20242025!AC$1,DataRegularSeason20242025!$E$2:$E$1315,TotalTeamGames20242025!$A23)</f>
        <v>1</v>
      </c>
      <c r="AD24" s="46"/>
      <c r="AE24" s="38">
        <f>COUNTIFS(DataRegularSeason20242025!$D$2:$D$1315,TotalTeamGames20242025!AE$1,DataRegularSeason20242025!$E$2:$E$1315,TotalTeamGames20242025!$A23)</f>
        <v>1</v>
      </c>
      <c r="AF24" s="46"/>
      <c r="AG24" s="38">
        <f>COUNTIFS(DataRegularSeason20242025!$D$2:$D$1315,TotalTeamGames20242025!AG$1,DataRegularSeason20242025!$E$2:$E$1315,TotalTeamGames20242025!$A23)</f>
        <v>1</v>
      </c>
      <c r="AH24" s="46"/>
      <c r="AI24" s="38">
        <f>COUNTIFS(DataRegularSeason20242025!$D$2:$D$1315,TotalTeamGames20242025!AI$1,DataRegularSeason20242025!$E$2:$E$1315,TotalTeamGames20242025!$A23)</f>
        <v>1</v>
      </c>
      <c r="AJ24" s="46"/>
      <c r="AK24" s="38">
        <f>COUNTIFS(DataRegularSeason20242025!$D$2:$D$1315,TotalTeamGames20242025!AK$1,DataRegularSeason20242025!$E$2:$E$1315,TotalTeamGames20242025!$A23)</f>
        <v>1</v>
      </c>
      <c r="AL24" s="46"/>
      <c r="AM24" s="38">
        <f>COUNTIFS(DataRegularSeason20242025!$D$2:$D$1315,TotalTeamGames20242025!AM$1,DataRegularSeason20242025!$E$2:$E$1315,TotalTeamGames20242025!$A23)</f>
        <v>1</v>
      </c>
      <c r="AN24" s="46"/>
      <c r="AO24" s="38">
        <f>COUNTIFS(DataRegularSeason20242025!$D$2:$D$1315,TotalTeamGames20242025!AO$1,DataRegularSeason20242025!$E$2:$E$1315,TotalTeamGames20242025!$A23)</f>
        <v>1</v>
      </c>
      <c r="AP24" s="46"/>
      <c r="AQ24" s="38">
        <f>COUNTIFS(DataRegularSeason20242025!$D$2:$D$1315,TotalTeamGames20242025!AQ$1,DataRegularSeason20242025!$E$2:$E$1315,TotalTeamGames20242025!$A23)</f>
        <v>1</v>
      </c>
      <c r="AR24" s="46"/>
      <c r="AS24" s="38">
        <f>COUNTIFS(DataRegularSeason20242025!$D$2:$D$1315,TotalTeamGames20242025!AS$1,DataRegularSeason20242025!$E$2:$E$1315,TotalTeamGames20242025!$A23)</f>
        <v>1</v>
      </c>
      <c r="AT24" s="46"/>
      <c r="AU24" s="38">
        <f>COUNTIFS(DataRegularSeason20242025!$D$2:$D$1315,TotalTeamGames20242025!AU$1,DataRegularSeason20242025!$E$2:$E$1315,TotalTeamGames20242025!$A23)</f>
        <v>2</v>
      </c>
      <c r="AV24" s="46"/>
      <c r="AW24" s="38">
        <f>COUNTIFS(DataRegularSeason20242025!$D$2:$D$1315,TotalTeamGames20242025!AW$1,DataRegularSeason20242025!$E$2:$E$1315,TotalTeamGames20242025!$A23)</f>
        <v>2</v>
      </c>
      <c r="AX24" s="46"/>
      <c r="AY24" s="38">
        <f>COUNTIFS(DataRegularSeason20242025!$D$2:$D$1315,TotalTeamGames20242025!AY$1,DataRegularSeason20242025!$E$2:$E$1315,TotalTeamGames20242025!$A23)</f>
        <v>2</v>
      </c>
      <c r="AZ24" s="46"/>
      <c r="BA24" s="38">
        <f>COUNTIFS(DataRegularSeason20242025!$D$2:$D$1315,TotalTeamGames20242025!BA$1,DataRegularSeason20242025!$E$2:$E$1315,TotalTeamGames20242025!$A23)</f>
        <v>1</v>
      </c>
      <c r="BB24" s="46"/>
      <c r="BC24" s="38">
        <f>COUNTIFS(DataRegularSeason20242025!$D$2:$D$1315,TotalTeamGames20242025!BC$1,DataRegularSeason20242025!$E$2:$E$1315,TotalTeamGames20242025!$A23)</f>
        <v>1</v>
      </c>
      <c r="BD24" s="46"/>
      <c r="BE24" s="38">
        <f>COUNTIFS(DataRegularSeason20242025!$D$2:$D$1315,TotalTeamGames20242025!BE$1,DataRegularSeason20242025!$E$2:$E$1315,TotalTeamGames20242025!$A23)</f>
        <v>2</v>
      </c>
      <c r="BF24" s="45"/>
      <c r="BG24" s="40">
        <f>COUNTIFS(DataRegularSeason20242025!$D$2:$D$1315,TotalTeamGames20242025!BG$1,DataRegularSeason20242025!$E$2:$E$1315,TotalTeamGames20242025!$A23)</f>
        <v>1</v>
      </c>
      <c r="BH24" s="46"/>
      <c r="BI24" s="38">
        <f>COUNTIFS(DataRegularSeason20242025!$D$2:$D$1315,TotalTeamGames20242025!BI$1,DataRegularSeason20242025!$E$2:$E$1315,TotalTeamGames20242025!$A23)</f>
        <v>2</v>
      </c>
      <c r="BJ24" s="46"/>
      <c r="BK24" s="38">
        <f>COUNTIFS(DataRegularSeason20242025!$D$2:$D$1315,TotalTeamGames20242025!BK$1,DataRegularSeason20242025!$E$2:$E$1315,TotalTeamGames20242025!$A23)</f>
        <v>2</v>
      </c>
      <c r="BL24" s="46"/>
      <c r="BM24" s="38">
        <f>COUNTIFS(DataRegularSeason20242025!$D$2:$D$1315,TotalTeamGames20242025!BM$1,DataRegularSeason20242025!$E$2:$E$1315,TotalTeamGames20242025!$A23)</f>
        <v>1</v>
      </c>
      <c r="BN24" s="46"/>
      <c r="BO24" s="41">
        <f t="shared" si="0"/>
        <v>41</v>
      </c>
      <c r="BP24" s="116"/>
    </row>
    <row r="25" spans="1:68" ht="9.9499999999999993" customHeight="1" x14ac:dyDescent="0.25">
      <c r="A25" s="117" t="s">
        <v>14</v>
      </c>
      <c r="B25" s="35" t="s">
        <v>81</v>
      </c>
      <c r="C25" s="42"/>
      <c r="D25" s="35">
        <f>COUNTIFS(DataRegularSeason20242025!$E$2:$E$1315,TotalTeamGames20242025!C$1,DataRegularSeason20242025!$D$2:$D$1315,TotalTeamGames20242025!$A25)</f>
        <v>1</v>
      </c>
      <c r="E25" s="42"/>
      <c r="F25" s="35">
        <f>COUNTIFS(DataRegularSeason20242025!$E$2:$E$1315,TotalTeamGames20242025!E$1,DataRegularSeason20242025!$D$2:$D$1315,TotalTeamGames20242025!$A25)</f>
        <v>2</v>
      </c>
      <c r="G25" s="42"/>
      <c r="H25" s="35">
        <f>COUNTIFS(DataRegularSeason20242025!$E$2:$E$1315,TotalTeamGames20242025!G$1,DataRegularSeason20242025!$D$2:$D$1315,TotalTeamGames20242025!$A25)</f>
        <v>2</v>
      </c>
      <c r="I25" s="42"/>
      <c r="J25" s="35">
        <f>COUNTIFS(DataRegularSeason20242025!$E$2:$E$1315,TotalTeamGames20242025!I$1,DataRegularSeason20242025!$D$2:$D$1315,TotalTeamGames20242025!$A25)</f>
        <v>1</v>
      </c>
      <c r="K25" s="42"/>
      <c r="L25" s="35">
        <f>COUNTIFS(DataRegularSeason20242025!$E$2:$E$1315,TotalTeamGames20242025!K$1,DataRegularSeason20242025!$D$2:$D$1315,TotalTeamGames20242025!$A25)</f>
        <v>2</v>
      </c>
      <c r="M25" s="42"/>
      <c r="N25" s="35">
        <f>COUNTIFS(DataRegularSeason20242025!$E$2:$E$1315,TotalTeamGames20242025!M$1,DataRegularSeason20242025!$D$2:$D$1315,TotalTeamGames20242025!$A25)</f>
        <v>1</v>
      </c>
      <c r="O25" s="42"/>
      <c r="P25" s="35">
        <f>COUNTIFS(DataRegularSeason20242025!$E$2:$E$1315,TotalTeamGames20242025!O$1,DataRegularSeason20242025!$D$2:$D$1315,TotalTeamGames20242025!$A25)</f>
        <v>1</v>
      </c>
      <c r="Q25" s="42"/>
      <c r="R25" s="35">
        <f>COUNTIFS(DataRegularSeason20242025!$E$2:$E$1315,TotalTeamGames20242025!Q$1,DataRegularSeason20242025!$D$2:$D$1315,TotalTeamGames20242025!$A25)</f>
        <v>1</v>
      </c>
      <c r="S25" s="42"/>
      <c r="T25" s="35">
        <f>COUNTIFS(DataRegularSeason20242025!$E$2:$E$1315,TotalTeamGames20242025!S$1,DataRegularSeason20242025!$D$2:$D$1315,TotalTeamGames20242025!$A25)</f>
        <v>1</v>
      </c>
      <c r="U25" s="42"/>
      <c r="V25" s="35">
        <f>COUNTIFS(DataRegularSeason20242025!$E$2:$E$1315,TotalTeamGames20242025!U$1,DataRegularSeason20242025!$D$2:$D$1315,TotalTeamGames20242025!$A25)</f>
        <v>1</v>
      </c>
      <c r="W25" s="42"/>
      <c r="X25" s="35">
        <f>COUNTIFS(DataRegularSeason20242025!$E$2:$E$1315,TotalTeamGames20242025!W$1,DataRegularSeason20242025!$D$2:$D$1315,TotalTeamGames20242025!$A25)</f>
        <v>1</v>
      </c>
      <c r="Y25" s="42"/>
      <c r="Z25" s="43"/>
      <c r="AA25" s="42"/>
      <c r="AB25" s="35">
        <f>COUNTIFS(DataRegularSeason20242025!$E$2:$E$1315,TotalTeamGames20242025!AA$1,DataRegularSeason20242025!$D$2:$D$1315,TotalTeamGames20242025!$A25)</f>
        <v>1</v>
      </c>
      <c r="AC25" s="42"/>
      <c r="AD25" s="35">
        <f>COUNTIFS(DataRegularSeason20242025!$E$2:$E$1315,TotalTeamGames20242025!AC$1,DataRegularSeason20242025!$D$2:$D$1315,TotalTeamGames20242025!$A25)</f>
        <v>1</v>
      </c>
      <c r="AE25" s="42"/>
      <c r="AF25" s="35">
        <f>COUNTIFS(DataRegularSeason20242025!$E$2:$E$1315,TotalTeamGames20242025!AE$1,DataRegularSeason20242025!$D$2:$D$1315,TotalTeamGames20242025!$A25)</f>
        <v>2</v>
      </c>
      <c r="AG25" s="42"/>
      <c r="AH25" s="35">
        <f>COUNTIFS(DataRegularSeason20242025!$E$2:$E$1315,TotalTeamGames20242025!AG$1,DataRegularSeason20242025!$D$2:$D$1315,TotalTeamGames20242025!$A25)</f>
        <v>1</v>
      </c>
      <c r="AI25" s="42"/>
      <c r="AJ25" s="35">
        <f>COUNTIFS(DataRegularSeason20242025!$E$2:$E$1315,TotalTeamGames20242025!AI$1,DataRegularSeason20242025!$D$2:$D$1315,TotalTeamGames20242025!$A25)</f>
        <v>1</v>
      </c>
      <c r="AK25" s="42"/>
      <c r="AL25" s="35">
        <f>COUNTIFS(DataRegularSeason20242025!$E$2:$E$1315,TotalTeamGames20242025!AK$1,DataRegularSeason20242025!$D$2:$D$1315,TotalTeamGames20242025!$A25)</f>
        <v>2</v>
      </c>
      <c r="AM25" s="42"/>
      <c r="AN25" s="35">
        <f>COUNTIFS(DataRegularSeason20242025!$E$2:$E$1315,TotalTeamGames20242025!AM$1,DataRegularSeason20242025!$D$2:$D$1315,TotalTeamGames20242025!$A25)</f>
        <v>1</v>
      </c>
      <c r="AO25" s="42"/>
      <c r="AP25" s="35">
        <f>COUNTIFS(DataRegularSeason20242025!$E$2:$E$1315,TotalTeamGames20242025!AO$1,DataRegularSeason20242025!$D$2:$D$1315,TotalTeamGames20242025!$A25)</f>
        <v>2</v>
      </c>
      <c r="AQ25" s="42"/>
      <c r="AR25" s="35">
        <f>COUNTIFS(DataRegularSeason20242025!$E$2:$E$1315,TotalTeamGames20242025!AQ$1,DataRegularSeason20242025!$D$2:$D$1315,TotalTeamGames20242025!$A25)</f>
        <v>2</v>
      </c>
      <c r="AS25" s="42"/>
      <c r="AT25" s="35">
        <f>COUNTIFS(DataRegularSeason20242025!$E$2:$E$1315,TotalTeamGames20242025!AS$1,DataRegularSeason20242025!$D$2:$D$1315,TotalTeamGames20242025!$A25)</f>
        <v>1</v>
      </c>
      <c r="AU25" s="42"/>
      <c r="AV25" s="35">
        <f>COUNTIFS(DataRegularSeason20242025!$E$2:$E$1315,TotalTeamGames20242025!AU$1,DataRegularSeason20242025!$D$2:$D$1315,TotalTeamGames20242025!$A25)</f>
        <v>1</v>
      </c>
      <c r="AW25" s="42"/>
      <c r="AX25" s="35">
        <f>COUNTIFS(DataRegularSeason20242025!$E$2:$E$1315,TotalTeamGames20242025!AW$1,DataRegularSeason20242025!$D$2:$D$1315,TotalTeamGames20242025!$A25)</f>
        <v>1</v>
      </c>
      <c r="AY25" s="42"/>
      <c r="AZ25" s="35">
        <f>COUNTIFS(DataRegularSeason20242025!$E$2:$E$1315,TotalTeamGames20242025!AY$1,DataRegularSeason20242025!$D$2:$D$1315,TotalTeamGames20242025!$A25)</f>
        <v>1</v>
      </c>
      <c r="BA25" s="42"/>
      <c r="BB25" s="35">
        <f>COUNTIFS(DataRegularSeason20242025!$E$2:$E$1315,TotalTeamGames20242025!BA$1,DataRegularSeason20242025!$D$2:$D$1315,TotalTeamGames20242025!$A25)</f>
        <v>2</v>
      </c>
      <c r="BC25" s="42"/>
      <c r="BD25" s="35">
        <f>COUNTIFS(DataRegularSeason20242025!$E$2:$E$1315,TotalTeamGames20242025!BC$1,DataRegularSeason20242025!$D$2:$D$1315,TotalTeamGames20242025!$A25)</f>
        <v>2</v>
      </c>
      <c r="BE25" s="42"/>
      <c r="BF25" s="34">
        <f>COUNTIFS(DataRegularSeason20242025!$E$2:$E$1315,TotalTeamGames20242025!BE$1,DataRegularSeason20242025!$D$2:$D$1315,TotalTeamGames20242025!$A25)</f>
        <v>1</v>
      </c>
      <c r="BG25" s="47"/>
      <c r="BH25" s="35">
        <f>COUNTIFS(DataRegularSeason20242025!$E$2:$E$1315,TotalTeamGames20242025!BG$1,DataRegularSeason20242025!$D$2:$D$1315,TotalTeamGames20242025!$A25)</f>
        <v>1</v>
      </c>
      <c r="BI25" s="42"/>
      <c r="BJ25" s="35">
        <f>COUNTIFS(DataRegularSeason20242025!$E$2:$E$1315,TotalTeamGames20242025!BI$1,DataRegularSeason20242025!$D$2:$D$1315,TotalTeamGames20242025!$A25)</f>
        <v>1</v>
      </c>
      <c r="BK25" s="42"/>
      <c r="BL25" s="35">
        <f>COUNTIFS(DataRegularSeason20242025!$E$2:$E$1315,TotalTeamGames20242025!BK$1,DataRegularSeason20242025!$D$2:$D$1315,TotalTeamGames20242025!$A25)</f>
        <v>1</v>
      </c>
      <c r="BM25" s="42"/>
      <c r="BN25" s="35">
        <f>COUNTIFS(DataRegularSeason20242025!$E$2:$E$1315,TotalTeamGames20242025!BM$1,DataRegularSeason20242025!$D$2:$D$1315,TotalTeamGames20242025!$A25)</f>
        <v>2</v>
      </c>
      <c r="BO25" s="37">
        <f t="shared" si="0"/>
        <v>41</v>
      </c>
      <c r="BP25" s="116">
        <f t="shared" ref="BP25" si="11">BO25+BO26</f>
        <v>82</v>
      </c>
    </row>
    <row r="26" spans="1:68" ht="9.9499999999999993" customHeight="1" x14ac:dyDescent="0.25">
      <c r="A26" s="118"/>
      <c r="B26" s="39" t="s">
        <v>80</v>
      </c>
      <c r="C26" s="38">
        <f>COUNTIFS(DataRegularSeason20242025!$D$2:$D$1315,TotalTeamGames20242025!C$1,DataRegularSeason20242025!$E$2:$E$1315,TotalTeamGames20242025!$A25)</f>
        <v>1</v>
      </c>
      <c r="D26" s="46"/>
      <c r="E26" s="38">
        <f>COUNTIFS(DataRegularSeason20242025!$D$2:$D$1315,TotalTeamGames20242025!E$1,DataRegularSeason20242025!$E$2:$E$1315,TotalTeamGames20242025!$A25)</f>
        <v>2</v>
      </c>
      <c r="F26" s="46"/>
      <c r="G26" s="38">
        <f>COUNTIFS(DataRegularSeason20242025!$D$2:$D$1315,TotalTeamGames20242025!G$1,DataRegularSeason20242025!$E$2:$E$1315,TotalTeamGames20242025!$A25)</f>
        <v>2</v>
      </c>
      <c r="H26" s="46"/>
      <c r="I26" s="38">
        <f>COUNTIFS(DataRegularSeason20242025!$D$2:$D$1315,TotalTeamGames20242025!I$1,DataRegularSeason20242025!$E$2:$E$1315,TotalTeamGames20242025!$A25)</f>
        <v>2</v>
      </c>
      <c r="J26" s="46"/>
      <c r="K26" s="38">
        <f>COUNTIFS(DataRegularSeason20242025!$D$2:$D$1315,TotalTeamGames20242025!K$1,DataRegularSeason20242025!$E$2:$E$1315,TotalTeamGames20242025!$A25)</f>
        <v>1</v>
      </c>
      <c r="L26" s="46"/>
      <c r="M26" s="38">
        <f>COUNTIFS(DataRegularSeason20242025!$D$2:$D$1315,TotalTeamGames20242025!M$1,DataRegularSeason20242025!$E$2:$E$1315,TotalTeamGames20242025!$A25)</f>
        <v>1</v>
      </c>
      <c r="N26" s="46"/>
      <c r="O26" s="38">
        <f>COUNTIFS(DataRegularSeason20242025!$D$2:$D$1315,TotalTeamGames20242025!O$1,DataRegularSeason20242025!$E$2:$E$1315,TotalTeamGames20242025!$A25)</f>
        <v>1</v>
      </c>
      <c r="P26" s="46"/>
      <c r="Q26" s="38">
        <f>COUNTIFS(DataRegularSeason20242025!$D$2:$D$1315,TotalTeamGames20242025!Q$1,DataRegularSeason20242025!$E$2:$E$1315,TotalTeamGames20242025!$A25)</f>
        <v>1</v>
      </c>
      <c r="R26" s="46"/>
      <c r="S26" s="38">
        <f>COUNTIFS(DataRegularSeason20242025!$D$2:$D$1315,TotalTeamGames20242025!S$1,DataRegularSeason20242025!$E$2:$E$1315,TotalTeamGames20242025!$A25)</f>
        <v>1</v>
      </c>
      <c r="T26" s="46"/>
      <c r="U26" s="38">
        <f>COUNTIFS(DataRegularSeason20242025!$D$2:$D$1315,TotalTeamGames20242025!U$1,DataRegularSeason20242025!$E$2:$E$1315,TotalTeamGames20242025!$A25)</f>
        <v>2</v>
      </c>
      <c r="V26" s="46"/>
      <c r="W26" s="38">
        <f>COUNTIFS(DataRegularSeason20242025!$D$2:$D$1315,TotalTeamGames20242025!W$1,DataRegularSeason20242025!$E$2:$E$1315,TotalTeamGames20242025!$A25)</f>
        <v>1</v>
      </c>
      <c r="X26" s="46"/>
      <c r="Y26" s="45"/>
      <c r="Z26" s="46"/>
      <c r="AA26" s="38">
        <f>COUNTIFS(DataRegularSeason20242025!$D$2:$D$1315,TotalTeamGames20242025!AA$1,DataRegularSeason20242025!$E$2:$E$1315,TotalTeamGames20242025!$A25)</f>
        <v>1</v>
      </c>
      <c r="AB26" s="46"/>
      <c r="AC26" s="38">
        <f>COUNTIFS(DataRegularSeason20242025!$D$2:$D$1315,TotalTeamGames20242025!AC$1,DataRegularSeason20242025!$E$2:$E$1315,TotalTeamGames20242025!$A25)</f>
        <v>1</v>
      </c>
      <c r="AD26" s="46"/>
      <c r="AE26" s="38">
        <f>COUNTIFS(DataRegularSeason20242025!$D$2:$D$1315,TotalTeamGames20242025!AE$1,DataRegularSeason20242025!$E$2:$E$1315,TotalTeamGames20242025!$A25)</f>
        <v>2</v>
      </c>
      <c r="AF26" s="46"/>
      <c r="AG26" s="38">
        <f>COUNTIFS(DataRegularSeason20242025!$D$2:$D$1315,TotalTeamGames20242025!AG$1,DataRegularSeason20242025!$E$2:$E$1315,TotalTeamGames20242025!$A25)</f>
        <v>2</v>
      </c>
      <c r="AH26" s="46"/>
      <c r="AI26" s="38">
        <f>COUNTIFS(DataRegularSeason20242025!$D$2:$D$1315,TotalTeamGames20242025!AI$1,DataRegularSeason20242025!$E$2:$E$1315,TotalTeamGames20242025!$A25)</f>
        <v>1</v>
      </c>
      <c r="AJ26" s="46"/>
      <c r="AK26" s="38">
        <f>COUNTIFS(DataRegularSeason20242025!$D$2:$D$1315,TotalTeamGames20242025!AK$1,DataRegularSeason20242025!$E$2:$E$1315,TotalTeamGames20242025!$A25)</f>
        <v>1</v>
      </c>
      <c r="AL26" s="46"/>
      <c r="AM26" s="38">
        <f>COUNTIFS(DataRegularSeason20242025!$D$2:$D$1315,TotalTeamGames20242025!AM$1,DataRegularSeason20242025!$E$2:$E$1315,TotalTeamGames20242025!$A25)</f>
        <v>2</v>
      </c>
      <c r="AN26" s="46"/>
      <c r="AO26" s="38">
        <f>COUNTIFS(DataRegularSeason20242025!$D$2:$D$1315,TotalTeamGames20242025!AO$1,DataRegularSeason20242025!$E$2:$E$1315,TotalTeamGames20242025!$A25)</f>
        <v>1</v>
      </c>
      <c r="AP26" s="46"/>
      <c r="AQ26" s="38">
        <f>COUNTIFS(DataRegularSeason20242025!$D$2:$D$1315,TotalTeamGames20242025!AQ$1,DataRegularSeason20242025!$E$2:$E$1315,TotalTeamGames20242025!$A25)</f>
        <v>1</v>
      </c>
      <c r="AR26" s="46"/>
      <c r="AS26" s="38">
        <f>COUNTIFS(DataRegularSeason20242025!$D$2:$D$1315,TotalTeamGames20242025!AS$1,DataRegularSeason20242025!$E$2:$E$1315,TotalTeamGames20242025!$A25)</f>
        <v>2</v>
      </c>
      <c r="AT26" s="46"/>
      <c r="AU26" s="38">
        <f>COUNTIFS(DataRegularSeason20242025!$D$2:$D$1315,TotalTeamGames20242025!AU$1,DataRegularSeason20242025!$E$2:$E$1315,TotalTeamGames20242025!$A25)</f>
        <v>1</v>
      </c>
      <c r="AV26" s="46"/>
      <c r="AW26" s="38">
        <f>COUNTIFS(DataRegularSeason20242025!$D$2:$D$1315,TotalTeamGames20242025!AW$1,DataRegularSeason20242025!$E$2:$E$1315,TotalTeamGames20242025!$A25)</f>
        <v>1</v>
      </c>
      <c r="AX26" s="46"/>
      <c r="AY26" s="38">
        <f>COUNTIFS(DataRegularSeason20242025!$D$2:$D$1315,TotalTeamGames20242025!AY$1,DataRegularSeason20242025!$E$2:$E$1315,TotalTeamGames20242025!$A25)</f>
        <v>1</v>
      </c>
      <c r="AZ26" s="46"/>
      <c r="BA26" s="38">
        <f>COUNTIFS(DataRegularSeason20242025!$D$2:$D$1315,TotalTeamGames20242025!BA$1,DataRegularSeason20242025!$E$2:$E$1315,TotalTeamGames20242025!$A25)</f>
        <v>2</v>
      </c>
      <c r="BB26" s="46"/>
      <c r="BC26" s="38">
        <f>COUNTIFS(DataRegularSeason20242025!$D$2:$D$1315,TotalTeamGames20242025!BC$1,DataRegularSeason20242025!$E$2:$E$1315,TotalTeamGames20242025!$A25)</f>
        <v>2</v>
      </c>
      <c r="BD26" s="46"/>
      <c r="BE26" s="38">
        <f>COUNTIFS(DataRegularSeason20242025!$D$2:$D$1315,TotalTeamGames20242025!BE$1,DataRegularSeason20242025!$E$2:$E$1315,TotalTeamGames20242025!$A25)</f>
        <v>1</v>
      </c>
      <c r="BF26" s="45"/>
      <c r="BG26" s="40">
        <f>COUNTIFS(DataRegularSeason20242025!$D$2:$D$1315,TotalTeamGames20242025!BG$1,DataRegularSeason20242025!$E$2:$E$1315,TotalTeamGames20242025!$A25)</f>
        <v>1</v>
      </c>
      <c r="BH26" s="46"/>
      <c r="BI26" s="38">
        <f>COUNTIFS(DataRegularSeason20242025!$D$2:$D$1315,TotalTeamGames20242025!BI$1,DataRegularSeason20242025!$E$2:$E$1315,TotalTeamGames20242025!$A25)</f>
        <v>1</v>
      </c>
      <c r="BJ26" s="46"/>
      <c r="BK26" s="38">
        <f>COUNTIFS(DataRegularSeason20242025!$D$2:$D$1315,TotalTeamGames20242025!BK$1,DataRegularSeason20242025!$E$2:$E$1315,TotalTeamGames20242025!$A25)</f>
        <v>1</v>
      </c>
      <c r="BL26" s="46"/>
      <c r="BM26" s="38">
        <f>COUNTIFS(DataRegularSeason20242025!$D$2:$D$1315,TotalTeamGames20242025!BM$1,DataRegularSeason20242025!$E$2:$E$1315,TotalTeamGames20242025!$A25)</f>
        <v>1</v>
      </c>
      <c r="BN26" s="46"/>
      <c r="BO26" s="41">
        <f t="shared" si="0"/>
        <v>41</v>
      </c>
      <c r="BP26" s="116"/>
    </row>
    <row r="27" spans="1:68" ht="9.9499999999999993" customHeight="1" x14ac:dyDescent="0.25">
      <c r="A27" s="117" t="s">
        <v>28</v>
      </c>
      <c r="B27" s="35" t="s">
        <v>81</v>
      </c>
      <c r="C27" s="42"/>
      <c r="D27" s="35">
        <f>COUNTIFS(DataRegularSeason20242025!$E$2:$E$1315,TotalTeamGames20242025!C$1,DataRegularSeason20242025!$D$2:$D$1315,TotalTeamGames20242025!$A27)</f>
        <v>2</v>
      </c>
      <c r="E27" s="42"/>
      <c r="F27" s="35">
        <f>COUNTIFS(DataRegularSeason20242025!$E$2:$E$1315,TotalTeamGames20242025!E$1,DataRegularSeason20242025!$D$2:$D$1315,TotalTeamGames20242025!$A27)</f>
        <v>1</v>
      </c>
      <c r="G27" s="42"/>
      <c r="H27" s="35">
        <f>COUNTIFS(DataRegularSeason20242025!$E$2:$E$1315,TotalTeamGames20242025!G$1,DataRegularSeason20242025!$D$2:$D$1315,TotalTeamGames20242025!$A27)</f>
        <v>1</v>
      </c>
      <c r="I27" s="42"/>
      <c r="J27" s="35">
        <f>COUNTIFS(DataRegularSeason20242025!$E$2:$E$1315,TotalTeamGames20242025!I$1,DataRegularSeason20242025!$D$2:$D$1315,TotalTeamGames20242025!$A27)</f>
        <v>1</v>
      </c>
      <c r="K27" s="42"/>
      <c r="L27" s="35">
        <f>COUNTIFS(DataRegularSeason20242025!$E$2:$E$1315,TotalTeamGames20242025!K$1,DataRegularSeason20242025!$D$2:$D$1315,TotalTeamGames20242025!$A27)</f>
        <v>1</v>
      </c>
      <c r="M27" s="42"/>
      <c r="N27" s="35">
        <f>COUNTIFS(DataRegularSeason20242025!$E$2:$E$1315,TotalTeamGames20242025!M$1,DataRegularSeason20242025!$D$2:$D$1315,TotalTeamGames20242025!$A27)</f>
        <v>2</v>
      </c>
      <c r="O27" s="42"/>
      <c r="P27" s="35">
        <f>COUNTIFS(DataRegularSeason20242025!$E$2:$E$1315,TotalTeamGames20242025!O$1,DataRegularSeason20242025!$D$2:$D$1315,TotalTeamGames20242025!$A27)</f>
        <v>2</v>
      </c>
      <c r="Q27" s="42"/>
      <c r="R27" s="35">
        <f>COUNTIFS(DataRegularSeason20242025!$E$2:$E$1315,TotalTeamGames20242025!Q$1,DataRegularSeason20242025!$D$2:$D$1315,TotalTeamGames20242025!$A27)</f>
        <v>2</v>
      </c>
      <c r="S27" s="42"/>
      <c r="T27" s="35">
        <f>COUNTIFS(DataRegularSeason20242025!$E$2:$E$1315,TotalTeamGames20242025!S$1,DataRegularSeason20242025!$D$2:$D$1315,TotalTeamGames20242025!$A27)</f>
        <v>1</v>
      </c>
      <c r="U27" s="42"/>
      <c r="V27" s="35">
        <f>COUNTIFS(DataRegularSeason20242025!$E$2:$E$1315,TotalTeamGames20242025!U$1,DataRegularSeason20242025!$D$2:$D$1315,TotalTeamGames20242025!$A27)</f>
        <v>1</v>
      </c>
      <c r="W27" s="42"/>
      <c r="X27" s="35">
        <f>COUNTIFS(DataRegularSeason20242025!$E$2:$E$1315,TotalTeamGames20242025!W$1,DataRegularSeason20242025!$D$2:$D$1315,TotalTeamGames20242025!$A27)</f>
        <v>2</v>
      </c>
      <c r="Y27" s="42"/>
      <c r="Z27" s="35">
        <f>COUNTIFS(DataRegularSeason20242025!$E$2:$E$1315,TotalTeamGames20242025!Y$1,DataRegularSeason20242025!$D$2:$D$1315,TotalTeamGames20242025!$A27)</f>
        <v>1</v>
      </c>
      <c r="AA27" s="42"/>
      <c r="AB27" s="43"/>
      <c r="AC27" s="42"/>
      <c r="AD27" s="35">
        <f>COUNTIFS(DataRegularSeason20242025!$E$2:$E$1315,TotalTeamGames20242025!AC$1,DataRegularSeason20242025!$D$2:$D$1315,TotalTeamGames20242025!$A27)</f>
        <v>2</v>
      </c>
      <c r="AE27" s="42"/>
      <c r="AF27" s="35">
        <f>COUNTIFS(DataRegularSeason20242025!$E$2:$E$1315,TotalTeamGames20242025!AE$1,DataRegularSeason20242025!$D$2:$D$1315,TotalTeamGames20242025!$A27)</f>
        <v>1</v>
      </c>
      <c r="AG27" s="42"/>
      <c r="AH27" s="35">
        <f>COUNTIFS(DataRegularSeason20242025!$E$2:$E$1315,TotalTeamGames20242025!AG$1,DataRegularSeason20242025!$D$2:$D$1315,TotalTeamGames20242025!$A27)</f>
        <v>1</v>
      </c>
      <c r="AI27" s="42"/>
      <c r="AJ27" s="35">
        <f>COUNTIFS(DataRegularSeason20242025!$E$2:$E$1315,TotalTeamGames20242025!AI$1,DataRegularSeason20242025!$D$2:$D$1315,TotalTeamGames20242025!$A27)</f>
        <v>2</v>
      </c>
      <c r="AK27" s="42"/>
      <c r="AL27" s="35">
        <f>COUNTIFS(DataRegularSeason20242025!$E$2:$E$1315,TotalTeamGames20242025!AK$1,DataRegularSeason20242025!$D$2:$D$1315,TotalTeamGames20242025!$A27)</f>
        <v>1</v>
      </c>
      <c r="AM27" s="42"/>
      <c r="AN27" s="35">
        <f>COUNTIFS(DataRegularSeason20242025!$E$2:$E$1315,TotalTeamGames20242025!AM$1,DataRegularSeason20242025!$D$2:$D$1315,TotalTeamGames20242025!$A27)</f>
        <v>1</v>
      </c>
      <c r="AO27" s="42"/>
      <c r="AP27" s="35">
        <f>COUNTIFS(DataRegularSeason20242025!$E$2:$E$1315,TotalTeamGames20242025!AO$1,DataRegularSeason20242025!$D$2:$D$1315,TotalTeamGames20242025!$A27)</f>
        <v>1</v>
      </c>
      <c r="AQ27" s="42"/>
      <c r="AR27" s="35">
        <f>COUNTIFS(DataRegularSeason20242025!$E$2:$E$1315,TotalTeamGames20242025!AQ$1,DataRegularSeason20242025!$D$2:$D$1315,TotalTeamGames20242025!$A27)</f>
        <v>1</v>
      </c>
      <c r="AS27" s="42"/>
      <c r="AT27" s="35">
        <f>COUNTIFS(DataRegularSeason20242025!$E$2:$E$1315,TotalTeamGames20242025!AS$1,DataRegularSeason20242025!$D$2:$D$1315,TotalTeamGames20242025!$A27)</f>
        <v>1</v>
      </c>
      <c r="AU27" s="42"/>
      <c r="AV27" s="35">
        <f>COUNTIFS(DataRegularSeason20242025!$E$2:$E$1315,TotalTeamGames20242025!AU$1,DataRegularSeason20242025!$D$2:$D$1315,TotalTeamGames20242025!$A27)</f>
        <v>2</v>
      </c>
      <c r="AW27" s="42"/>
      <c r="AX27" s="35">
        <f>COUNTIFS(DataRegularSeason20242025!$E$2:$E$1315,TotalTeamGames20242025!AW$1,DataRegularSeason20242025!$D$2:$D$1315,TotalTeamGames20242025!$A27)</f>
        <v>2</v>
      </c>
      <c r="AY27" s="42"/>
      <c r="AZ27" s="35">
        <f>COUNTIFS(DataRegularSeason20242025!$E$2:$E$1315,TotalTeamGames20242025!AY$1,DataRegularSeason20242025!$D$2:$D$1315,TotalTeamGames20242025!$A27)</f>
        <v>1</v>
      </c>
      <c r="BA27" s="42"/>
      <c r="BB27" s="35">
        <f>COUNTIFS(DataRegularSeason20242025!$E$2:$E$1315,TotalTeamGames20242025!BA$1,DataRegularSeason20242025!$D$2:$D$1315,TotalTeamGames20242025!$A27)</f>
        <v>1</v>
      </c>
      <c r="BC27" s="42"/>
      <c r="BD27" s="35">
        <f>COUNTIFS(DataRegularSeason20242025!$E$2:$E$1315,TotalTeamGames20242025!BC$1,DataRegularSeason20242025!$D$2:$D$1315,TotalTeamGames20242025!$A27)</f>
        <v>1</v>
      </c>
      <c r="BE27" s="42"/>
      <c r="BF27" s="34">
        <f>COUNTIFS(DataRegularSeason20242025!$E$2:$E$1315,TotalTeamGames20242025!BE$1,DataRegularSeason20242025!$D$2:$D$1315,TotalTeamGames20242025!$A27)</f>
        <v>1</v>
      </c>
      <c r="BG27" s="47"/>
      <c r="BH27" s="35">
        <f>COUNTIFS(DataRegularSeason20242025!$E$2:$E$1315,TotalTeamGames20242025!BG$1,DataRegularSeason20242025!$D$2:$D$1315,TotalTeamGames20242025!$A27)</f>
        <v>1</v>
      </c>
      <c r="BI27" s="42"/>
      <c r="BJ27" s="35">
        <f>COUNTIFS(DataRegularSeason20242025!$E$2:$E$1315,TotalTeamGames20242025!BI$1,DataRegularSeason20242025!$D$2:$D$1315,TotalTeamGames20242025!$A27)</f>
        <v>2</v>
      </c>
      <c r="BK27" s="42"/>
      <c r="BL27" s="35">
        <f>COUNTIFS(DataRegularSeason20242025!$E$2:$E$1315,TotalTeamGames20242025!BK$1,DataRegularSeason20242025!$D$2:$D$1315,TotalTeamGames20242025!$A27)</f>
        <v>1</v>
      </c>
      <c r="BM27" s="42"/>
      <c r="BN27" s="35">
        <f>COUNTIFS(DataRegularSeason20242025!$E$2:$E$1315,TotalTeamGames20242025!BM$1,DataRegularSeason20242025!$D$2:$D$1315,TotalTeamGames20242025!$A27)</f>
        <v>1</v>
      </c>
      <c r="BO27" s="37">
        <f t="shared" si="0"/>
        <v>41</v>
      </c>
      <c r="BP27" s="116">
        <f t="shared" ref="BP27" si="12">BO27+BO28</f>
        <v>82</v>
      </c>
    </row>
    <row r="28" spans="1:68" ht="9.9499999999999993" customHeight="1" x14ac:dyDescent="0.25">
      <c r="A28" s="118"/>
      <c r="B28" s="39" t="s">
        <v>80</v>
      </c>
      <c r="C28" s="38">
        <f>COUNTIFS(DataRegularSeason20242025!$D$2:$D$1315,TotalTeamGames20242025!C$1,DataRegularSeason20242025!$E$2:$E$1315,TotalTeamGames20242025!$A27)</f>
        <v>2</v>
      </c>
      <c r="D28" s="46"/>
      <c r="E28" s="38">
        <f>COUNTIFS(DataRegularSeason20242025!$D$2:$D$1315,TotalTeamGames20242025!E$1,DataRegularSeason20242025!$E$2:$E$1315,TotalTeamGames20242025!$A27)</f>
        <v>1</v>
      </c>
      <c r="F28" s="46"/>
      <c r="G28" s="38">
        <f>COUNTIFS(DataRegularSeason20242025!$D$2:$D$1315,TotalTeamGames20242025!G$1,DataRegularSeason20242025!$E$2:$E$1315,TotalTeamGames20242025!$A27)</f>
        <v>1</v>
      </c>
      <c r="H28" s="46"/>
      <c r="I28" s="38">
        <f>COUNTIFS(DataRegularSeason20242025!$D$2:$D$1315,TotalTeamGames20242025!I$1,DataRegularSeason20242025!$E$2:$E$1315,TotalTeamGames20242025!$A27)</f>
        <v>1</v>
      </c>
      <c r="J28" s="46"/>
      <c r="K28" s="38">
        <f>COUNTIFS(DataRegularSeason20242025!$D$2:$D$1315,TotalTeamGames20242025!K$1,DataRegularSeason20242025!$E$2:$E$1315,TotalTeamGames20242025!$A27)</f>
        <v>1</v>
      </c>
      <c r="L28" s="46"/>
      <c r="M28" s="38">
        <f>COUNTIFS(DataRegularSeason20242025!$D$2:$D$1315,TotalTeamGames20242025!M$1,DataRegularSeason20242025!$E$2:$E$1315,TotalTeamGames20242025!$A27)</f>
        <v>1</v>
      </c>
      <c r="N28" s="46"/>
      <c r="O28" s="38">
        <f>COUNTIFS(DataRegularSeason20242025!$D$2:$D$1315,TotalTeamGames20242025!O$1,DataRegularSeason20242025!$E$2:$E$1315,TotalTeamGames20242025!$A27)</f>
        <v>1</v>
      </c>
      <c r="P28" s="46"/>
      <c r="Q28" s="38">
        <f>COUNTIFS(DataRegularSeason20242025!$D$2:$D$1315,TotalTeamGames20242025!Q$1,DataRegularSeason20242025!$E$2:$E$1315,TotalTeamGames20242025!$A27)</f>
        <v>1</v>
      </c>
      <c r="R28" s="46"/>
      <c r="S28" s="38">
        <f>COUNTIFS(DataRegularSeason20242025!$D$2:$D$1315,TotalTeamGames20242025!S$1,DataRegularSeason20242025!$E$2:$E$1315,TotalTeamGames20242025!$A27)</f>
        <v>2</v>
      </c>
      <c r="T28" s="46"/>
      <c r="U28" s="38">
        <f>COUNTIFS(DataRegularSeason20242025!$D$2:$D$1315,TotalTeamGames20242025!U$1,DataRegularSeason20242025!$E$2:$E$1315,TotalTeamGames20242025!$A27)</f>
        <v>1</v>
      </c>
      <c r="V28" s="46"/>
      <c r="W28" s="38">
        <f>COUNTIFS(DataRegularSeason20242025!$D$2:$D$1315,TotalTeamGames20242025!W$1,DataRegularSeason20242025!$E$2:$E$1315,TotalTeamGames20242025!$A27)</f>
        <v>2</v>
      </c>
      <c r="X28" s="46"/>
      <c r="Y28" s="38">
        <f>COUNTIFS(DataRegularSeason20242025!$D$2:$D$1315,TotalTeamGames20242025!Y$1,DataRegularSeason20242025!$E$2:$E$1315,TotalTeamGames20242025!$A27)</f>
        <v>1</v>
      </c>
      <c r="Z28" s="46"/>
      <c r="AA28" s="45"/>
      <c r="AB28" s="46"/>
      <c r="AC28" s="38">
        <f>COUNTIFS(DataRegularSeason20242025!$D$2:$D$1315,TotalTeamGames20242025!AC$1,DataRegularSeason20242025!$E$2:$E$1315,TotalTeamGames20242025!$A27)</f>
        <v>1</v>
      </c>
      <c r="AD28" s="46"/>
      <c r="AE28" s="38">
        <f>COUNTIFS(DataRegularSeason20242025!$D$2:$D$1315,TotalTeamGames20242025!AE$1,DataRegularSeason20242025!$E$2:$E$1315,TotalTeamGames20242025!$A27)</f>
        <v>1</v>
      </c>
      <c r="AF28" s="46"/>
      <c r="AG28" s="38">
        <f>COUNTIFS(DataRegularSeason20242025!$D$2:$D$1315,TotalTeamGames20242025!AG$1,DataRegularSeason20242025!$E$2:$E$1315,TotalTeamGames20242025!$A27)</f>
        <v>1</v>
      </c>
      <c r="AH28" s="46"/>
      <c r="AI28" s="38">
        <f>COUNTIFS(DataRegularSeason20242025!$D$2:$D$1315,TotalTeamGames20242025!AI$1,DataRegularSeason20242025!$E$2:$E$1315,TotalTeamGames20242025!$A27)</f>
        <v>1</v>
      </c>
      <c r="AJ28" s="46"/>
      <c r="AK28" s="38">
        <f>COUNTIFS(DataRegularSeason20242025!$D$2:$D$1315,TotalTeamGames20242025!AK$1,DataRegularSeason20242025!$E$2:$E$1315,TotalTeamGames20242025!$A27)</f>
        <v>1</v>
      </c>
      <c r="AL28" s="46"/>
      <c r="AM28" s="38">
        <f>COUNTIFS(DataRegularSeason20242025!$D$2:$D$1315,TotalTeamGames20242025!AM$1,DataRegularSeason20242025!$E$2:$E$1315,TotalTeamGames20242025!$A27)</f>
        <v>1</v>
      </c>
      <c r="AN28" s="46"/>
      <c r="AO28" s="38">
        <f>COUNTIFS(DataRegularSeason20242025!$D$2:$D$1315,TotalTeamGames20242025!AO$1,DataRegularSeason20242025!$E$2:$E$1315,TotalTeamGames20242025!$A27)</f>
        <v>1</v>
      </c>
      <c r="AP28" s="46"/>
      <c r="AQ28" s="38">
        <f>COUNTIFS(DataRegularSeason20242025!$D$2:$D$1315,TotalTeamGames20242025!AQ$1,DataRegularSeason20242025!$E$2:$E$1315,TotalTeamGames20242025!$A27)</f>
        <v>1</v>
      </c>
      <c r="AR28" s="46"/>
      <c r="AS28" s="38">
        <f>COUNTIFS(DataRegularSeason20242025!$D$2:$D$1315,TotalTeamGames20242025!AS$1,DataRegularSeason20242025!$E$2:$E$1315,TotalTeamGames20242025!$A27)</f>
        <v>1</v>
      </c>
      <c r="AT28" s="46"/>
      <c r="AU28" s="38">
        <f>COUNTIFS(DataRegularSeason20242025!$D$2:$D$1315,TotalTeamGames20242025!AU$1,DataRegularSeason20242025!$E$2:$E$1315,TotalTeamGames20242025!$A27)</f>
        <v>2</v>
      </c>
      <c r="AV28" s="46"/>
      <c r="AW28" s="38">
        <f>COUNTIFS(DataRegularSeason20242025!$D$2:$D$1315,TotalTeamGames20242025!AW$1,DataRegularSeason20242025!$E$2:$E$1315,TotalTeamGames20242025!$A27)</f>
        <v>2</v>
      </c>
      <c r="AX28" s="46"/>
      <c r="AY28" s="38">
        <f>COUNTIFS(DataRegularSeason20242025!$D$2:$D$1315,TotalTeamGames20242025!AY$1,DataRegularSeason20242025!$E$2:$E$1315,TotalTeamGames20242025!$A27)</f>
        <v>2</v>
      </c>
      <c r="AZ28" s="46"/>
      <c r="BA28" s="38">
        <f>COUNTIFS(DataRegularSeason20242025!$D$2:$D$1315,TotalTeamGames20242025!BA$1,DataRegularSeason20242025!$E$2:$E$1315,TotalTeamGames20242025!$A27)</f>
        <v>1</v>
      </c>
      <c r="BB28" s="46"/>
      <c r="BC28" s="38">
        <f>COUNTIFS(DataRegularSeason20242025!$D$2:$D$1315,TotalTeamGames20242025!BC$1,DataRegularSeason20242025!$E$2:$E$1315,TotalTeamGames20242025!$A27)</f>
        <v>1</v>
      </c>
      <c r="BD28" s="46"/>
      <c r="BE28" s="38">
        <f>COUNTIFS(DataRegularSeason20242025!$D$2:$D$1315,TotalTeamGames20242025!BE$1,DataRegularSeason20242025!$E$2:$E$1315,TotalTeamGames20242025!$A27)</f>
        <v>2</v>
      </c>
      <c r="BF28" s="45"/>
      <c r="BG28" s="40">
        <f>COUNTIFS(DataRegularSeason20242025!$D$2:$D$1315,TotalTeamGames20242025!BG$1,DataRegularSeason20242025!$E$2:$E$1315,TotalTeamGames20242025!$A27)</f>
        <v>2</v>
      </c>
      <c r="BH28" s="46"/>
      <c r="BI28" s="38">
        <f>COUNTIFS(DataRegularSeason20242025!$D$2:$D$1315,TotalTeamGames20242025!BI$1,DataRegularSeason20242025!$E$2:$E$1315,TotalTeamGames20242025!$A27)</f>
        <v>2</v>
      </c>
      <c r="BJ28" s="46"/>
      <c r="BK28" s="38">
        <f>COUNTIFS(DataRegularSeason20242025!$D$2:$D$1315,TotalTeamGames20242025!BK$1,DataRegularSeason20242025!$E$2:$E$1315,TotalTeamGames20242025!$A27)</f>
        <v>2</v>
      </c>
      <c r="BL28" s="46"/>
      <c r="BM28" s="38">
        <f>COUNTIFS(DataRegularSeason20242025!$D$2:$D$1315,TotalTeamGames20242025!BM$1,DataRegularSeason20242025!$E$2:$E$1315,TotalTeamGames20242025!$A27)</f>
        <v>1</v>
      </c>
      <c r="BN28" s="46"/>
      <c r="BO28" s="41">
        <f t="shared" si="0"/>
        <v>41</v>
      </c>
      <c r="BP28" s="116"/>
    </row>
    <row r="29" spans="1:68" ht="9.9499999999999993" customHeight="1" x14ac:dyDescent="0.25">
      <c r="A29" s="117" t="s">
        <v>37</v>
      </c>
      <c r="B29" s="35" t="s">
        <v>81</v>
      </c>
      <c r="C29" s="42"/>
      <c r="D29" s="35">
        <f>COUNTIFS(DataRegularSeason20242025!$E$2:$E$1315,TotalTeamGames20242025!C$1,DataRegularSeason20242025!$D$2:$D$1315,TotalTeamGames20242025!$A29)</f>
        <v>2</v>
      </c>
      <c r="E29" s="42"/>
      <c r="F29" s="35">
        <f>COUNTIFS(DataRegularSeason20242025!$E$2:$E$1315,TotalTeamGames20242025!E$1,DataRegularSeason20242025!$D$2:$D$1315,TotalTeamGames20242025!$A29)</f>
        <v>1</v>
      </c>
      <c r="G29" s="42"/>
      <c r="H29" s="35">
        <f>COUNTIFS(DataRegularSeason20242025!$E$2:$E$1315,TotalTeamGames20242025!G$1,DataRegularSeason20242025!$D$2:$D$1315,TotalTeamGames20242025!$A29)</f>
        <v>1</v>
      </c>
      <c r="I29" s="42"/>
      <c r="J29" s="35">
        <f>COUNTIFS(DataRegularSeason20242025!$E$2:$E$1315,TotalTeamGames20242025!I$1,DataRegularSeason20242025!$D$2:$D$1315,TotalTeamGames20242025!$A29)</f>
        <v>1</v>
      </c>
      <c r="K29" s="42"/>
      <c r="L29" s="35">
        <f>COUNTIFS(DataRegularSeason20242025!$E$2:$E$1315,TotalTeamGames20242025!K$1,DataRegularSeason20242025!$D$2:$D$1315,TotalTeamGames20242025!$A29)</f>
        <v>1</v>
      </c>
      <c r="M29" s="42"/>
      <c r="N29" s="35">
        <f>COUNTIFS(DataRegularSeason20242025!$E$2:$E$1315,TotalTeamGames20242025!M$1,DataRegularSeason20242025!$D$2:$D$1315,TotalTeamGames20242025!$A29)</f>
        <v>2</v>
      </c>
      <c r="O29" s="42"/>
      <c r="P29" s="35">
        <f>COUNTIFS(DataRegularSeason20242025!$E$2:$E$1315,TotalTeamGames20242025!O$1,DataRegularSeason20242025!$D$2:$D$1315,TotalTeamGames20242025!$A29)</f>
        <v>2</v>
      </c>
      <c r="Q29" s="42"/>
      <c r="R29" s="35">
        <f>COUNTIFS(DataRegularSeason20242025!$E$2:$E$1315,TotalTeamGames20242025!Q$1,DataRegularSeason20242025!$D$2:$D$1315,TotalTeamGames20242025!$A29)</f>
        <v>2</v>
      </c>
      <c r="S29" s="42"/>
      <c r="T29" s="35">
        <f>COUNTIFS(DataRegularSeason20242025!$E$2:$E$1315,TotalTeamGames20242025!S$1,DataRegularSeason20242025!$D$2:$D$1315,TotalTeamGames20242025!$A29)</f>
        <v>2</v>
      </c>
      <c r="U29" s="42"/>
      <c r="V29" s="35">
        <f>COUNTIFS(DataRegularSeason20242025!$E$2:$E$1315,TotalTeamGames20242025!U$1,DataRegularSeason20242025!$D$2:$D$1315,TotalTeamGames20242025!$A29)</f>
        <v>1</v>
      </c>
      <c r="W29" s="42"/>
      <c r="X29" s="35">
        <f>COUNTIFS(DataRegularSeason20242025!$E$2:$E$1315,TotalTeamGames20242025!W$1,DataRegularSeason20242025!$D$2:$D$1315,TotalTeamGames20242025!$A29)</f>
        <v>1</v>
      </c>
      <c r="Y29" s="42"/>
      <c r="Z29" s="35">
        <f>COUNTIFS(DataRegularSeason20242025!$E$2:$E$1315,TotalTeamGames20242025!Y$1,DataRegularSeason20242025!$D$2:$D$1315,TotalTeamGames20242025!$A29)</f>
        <v>1</v>
      </c>
      <c r="AA29" s="42"/>
      <c r="AB29" s="35">
        <f>COUNTIFS(DataRegularSeason20242025!$E$2:$E$1315,TotalTeamGames20242025!AA$1,DataRegularSeason20242025!$D$2:$D$1315,TotalTeamGames20242025!$A29)</f>
        <v>1</v>
      </c>
      <c r="AC29" s="42"/>
      <c r="AD29" s="43"/>
      <c r="AE29" s="42"/>
      <c r="AF29" s="35">
        <f>COUNTIFS(DataRegularSeason20242025!$E$2:$E$1315,TotalTeamGames20242025!AE$1,DataRegularSeason20242025!$D$2:$D$1315,TotalTeamGames20242025!$A29)</f>
        <v>1</v>
      </c>
      <c r="AG29" s="42"/>
      <c r="AH29" s="35">
        <f>COUNTIFS(DataRegularSeason20242025!$E$2:$E$1315,TotalTeamGames20242025!AG$1,DataRegularSeason20242025!$D$2:$D$1315,TotalTeamGames20242025!$A29)</f>
        <v>1</v>
      </c>
      <c r="AI29" s="42"/>
      <c r="AJ29" s="35">
        <f>COUNTIFS(DataRegularSeason20242025!$E$2:$E$1315,TotalTeamGames20242025!AI$1,DataRegularSeason20242025!$D$2:$D$1315,TotalTeamGames20242025!$A29)</f>
        <v>1</v>
      </c>
      <c r="AK29" s="42"/>
      <c r="AL29" s="35">
        <f>COUNTIFS(DataRegularSeason20242025!$E$2:$E$1315,TotalTeamGames20242025!AK$1,DataRegularSeason20242025!$D$2:$D$1315,TotalTeamGames20242025!$A29)</f>
        <v>1</v>
      </c>
      <c r="AM29" s="42"/>
      <c r="AN29" s="35">
        <f>COUNTIFS(DataRegularSeason20242025!$E$2:$E$1315,TotalTeamGames20242025!AM$1,DataRegularSeason20242025!$D$2:$D$1315,TotalTeamGames20242025!$A29)</f>
        <v>1</v>
      </c>
      <c r="AO29" s="42"/>
      <c r="AP29" s="35">
        <f>COUNTIFS(DataRegularSeason20242025!$E$2:$E$1315,TotalTeamGames20242025!AO$1,DataRegularSeason20242025!$D$2:$D$1315,TotalTeamGames20242025!$A29)</f>
        <v>1</v>
      </c>
      <c r="AQ29" s="42"/>
      <c r="AR29" s="35">
        <f>COUNTIFS(DataRegularSeason20242025!$E$2:$E$1315,TotalTeamGames20242025!AQ$1,DataRegularSeason20242025!$D$2:$D$1315,TotalTeamGames20242025!$A29)</f>
        <v>1</v>
      </c>
      <c r="AS29" s="42"/>
      <c r="AT29" s="35">
        <f>COUNTIFS(DataRegularSeason20242025!$E$2:$E$1315,TotalTeamGames20242025!AS$1,DataRegularSeason20242025!$D$2:$D$1315,TotalTeamGames20242025!$A29)</f>
        <v>1</v>
      </c>
      <c r="AU29" s="42"/>
      <c r="AV29" s="35">
        <f>COUNTIFS(DataRegularSeason20242025!$E$2:$E$1315,TotalTeamGames20242025!AU$1,DataRegularSeason20242025!$D$2:$D$1315,TotalTeamGames20242025!$A29)</f>
        <v>1</v>
      </c>
      <c r="AW29" s="42"/>
      <c r="AX29" s="35">
        <f>COUNTIFS(DataRegularSeason20242025!$E$2:$E$1315,TotalTeamGames20242025!AW$1,DataRegularSeason20242025!$D$2:$D$1315,TotalTeamGames20242025!$A29)</f>
        <v>2</v>
      </c>
      <c r="AY29" s="42"/>
      <c r="AZ29" s="35">
        <f>COUNTIFS(DataRegularSeason20242025!$E$2:$E$1315,TotalTeamGames20242025!AY$1,DataRegularSeason20242025!$D$2:$D$1315,TotalTeamGames20242025!$A29)</f>
        <v>2</v>
      </c>
      <c r="BA29" s="42"/>
      <c r="BB29" s="35">
        <f>COUNTIFS(DataRegularSeason20242025!$E$2:$E$1315,TotalTeamGames20242025!BA$1,DataRegularSeason20242025!$D$2:$D$1315,TotalTeamGames20242025!$A29)</f>
        <v>1</v>
      </c>
      <c r="BC29" s="42"/>
      <c r="BD29" s="35">
        <f>COUNTIFS(DataRegularSeason20242025!$E$2:$E$1315,TotalTeamGames20242025!BC$1,DataRegularSeason20242025!$D$2:$D$1315,TotalTeamGames20242025!$A29)</f>
        <v>1</v>
      </c>
      <c r="BE29" s="42"/>
      <c r="BF29" s="34">
        <f>COUNTIFS(DataRegularSeason20242025!$E$2:$E$1315,TotalTeamGames20242025!BE$1,DataRegularSeason20242025!$D$2:$D$1315,TotalTeamGames20242025!$A29)</f>
        <v>2</v>
      </c>
      <c r="BG29" s="47"/>
      <c r="BH29" s="35">
        <f>COUNTIFS(DataRegularSeason20242025!$E$2:$E$1315,TotalTeamGames20242025!BG$1,DataRegularSeason20242025!$D$2:$D$1315,TotalTeamGames20242025!$A29)</f>
        <v>2</v>
      </c>
      <c r="BI29" s="42"/>
      <c r="BJ29" s="35">
        <f>COUNTIFS(DataRegularSeason20242025!$E$2:$E$1315,TotalTeamGames20242025!BI$1,DataRegularSeason20242025!$D$2:$D$1315,TotalTeamGames20242025!$A29)</f>
        <v>1</v>
      </c>
      <c r="BK29" s="42"/>
      <c r="BL29" s="35">
        <f>COUNTIFS(DataRegularSeason20242025!$E$2:$E$1315,TotalTeamGames20242025!BK$1,DataRegularSeason20242025!$D$2:$D$1315,TotalTeamGames20242025!$A29)</f>
        <v>2</v>
      </c>
      <c r="BM29" s="42"/>
      <c r="BN29" s="35">
        <f>COUNTIFS(DataRegularSeason20242025!$E$2:$E$1315,TotalTeamGames20242025!BM$1,DataRegularSeason20242025!$D$2:$D$1315,TotalTeamGames20242025!$A29)</f>
        <v>1</v>
      </c>
      <c r="BO29" s="37">
        <f t="shared" si="0"/>
        <v>41</v>
      </c>
      <c r="BP29" s="116">
        <f t="shared" ref="BP29" si="13">BO29+BO30</f>
        <v>82</v>
      </c>
    </row>
    <row r="30" spans="1:68" ht="9.9499999999999993" customHeight="1" x14ac:dyDescent="0.25">
      <c r="A30" s="118"/>
      <c r="B30" s="39" t="s">
        <v>80</v>
      </c>
      <c r="C30" s="38">
        <f>COUNTIFS(DataRegularSeason20242025!$D$2:$D$1315,TotalTeamGames20242025!C$1,DataRegularSeason20242025!$E$2:$E$1315,TotalTeamGames20242025!$A29)</f>
        <v>1</v>
      </c>
      <c r="D30" s="46"/>
      <c r="E30" s="38">
        <f>COUNTIFS(DataRegularSeason20242025!$D$2:$D$1315,TotalTeamGames20242025!E$1,DataRegularSeason20242025!$E$2:$E$1315,TotalTeamGames20242025!$A29)</f>
        <v>1</v>
      </c>
      <c r="F30" s="46"/>
      <c r="G30" s="38">
        <f>COUNTIFS(DataRegularSeason20242025!$D$2:$D$1315,TotalTeamGames20242025!G$1,DataRegularSeason20242025!$E$2:$E$1315,TotalTeamGames20242025!$A29)</f>
        <v>1</v>
      </c>
      <c r="H30" s="46"/>
      <c r="I30" s="38">
        <f>COUNTIFS(DataRegularSeason20242025!$D$2:$D$1315,TotalTeamGames20242025!I$1,DataRegularSeason20242025!$E$2:$E$1315,TotalTeamGames20242025!$A29)</f>
        <v>1</v>
      </c>
      <c r="J30" s="46"/>
      <c r="K30" s="38">
        <f>COUNTIFS(DataRegularSeason20242025!$D$2:$D$1315,TotalTeamGames20242025!K$1,DataRegularSeason20242025!$E$2:$E$1315,TotalTeamGames20242025!$A29)</f>
        <v>1</v>
      </c>
      <c r="L30" s="46"/>
      <c r="M30" s="38">
        <f>COUNTIFS(DataRegularSeason20242025!$D$2:$D$1315,TotalTeamGames20242025!M$1,DataRegularSeason20242025!$E$2:$E$1315,TotalTeamGames20242025!$A29)</f>
        <v>1</v>
      </c>
      <c r="N30" s="46"/>
      <c r="O30" s="38">
        <f>COUNTIFS(DataRegularSeason20242025!$D$2:$D$1315,TotalTeamGames20242025!O$1,DataRegularSeason20242025!$E$2:$E$1315,TotalTeamGames20242025!$A29)</f>
        <v>2</v>
      </c>
      <c r="P30" s="46"/>
      <c r="Q30" s="38">
        <f>COUNTIFS(DataRegularSeason20242025!$D$2:$D$1315,TotalTeamGames20242025!Q$1,DataRegularSeason20242025!$E$2:$E$1315,TotalTeamGames20242025!$A29)</f>
        <v>2</v>
      </c>
      <c r="R30" s="46"/>
      <c r="S30" s="38">
        <f>COUNTIFS(DataRegularSeason20242025!$D$2:$D$1315,TotalTeamGames20242025!S$1,DataRegularSeason20242025!$E$2:$E$1315,TotalTeamGames20242025!$A29)</f>
        <v>2</v>
      </c>
      <c r="T30" s="46"/>
      <c r="U30" s="38">
        <f>COUNTIFS(DataRegularSeason20242025!$D$2:$D$1315,TotalTeamGames20242025!U$1,DataRegularSeason20242025!$E$2:$E$1315,TotalTeamGames20242025!$A29)</f>
        <v>1</v>
      </c>
      <c r="V30" s="46"/>
      <c r="W30" s="38">
        <f>COUNTIFS(DataRegularSeason20242025!$D$2:$D$1315,TotalTeamGames20242025!W$1,DataRegularSeason20242025!$E$2:$E$1315,TotalTeamGames20242025!$A29)</f>
        <v>2</v>
      </c>
      <c r="X30" s="46"/>
      <c r="Y30" s="38">
        <f>COUNTIFS(DataRegularSeason20242025!$D$2:$D$1315,TotalTeamGames20242025!Y$1,DataRegularSeason20242025!$E$2:$E$1315,TotalTeamGames20242025!$A29)</f>
        <v>1</v>
      </c>
      <c r="Z30" s="46"/>
      <c r="AA30" s="38">
        <f>COUNTIFS(DataRegularSeason20242025!$D$2:$D$1315,TotalTeamGames20242025!AA$1,DataRegularSeason20242025!$E$2:$E$1315,TotalTeamGames20242025!$A29)</f>
        <v>2</v>
      </c>
      <c r="AB30" s="46"/>
      <c r="AC30" s="45"/>
      <c r="AD30" s="46"/>
      <c r="AE30" s="38">
        <f>COUNTIFS(DataRegularSeason20242025!$D$2:$D$1315,TotalTeamGames20242025!AE$1,DataRegularSeason20242025!$E$2:$E$1315,TotalTeamGames20242025!$A29)</f>
        <v>1</v>
      </c>
      <c r="AF30" s="46"/>
      <c r="AG30" s="38">
        <f>COUNTIFS(DataRegularSeason20242025!$D$2:$D$1315,TotalTeamGames20242025!AG$1,DataRegularSeason20242025!$E$2:$E$1315,TotalTeamGames20242025!$A29)</f>
        <v>1</v>
      </c>
      <c r="AH30" s="46"/>
      <c r="AI30" s="38">
        <f>COUNTIFS(DataRegularSeason20242025!$D$2:$D$1315,TotalTeamGames20242025!AI$1,DataRegularSeason20242025!$E$2:$E$1315,TotalTeamGames20242025!$A29)</f>
        <v>2</v>
      </c>
      <c r="AJ30" s="46"/>
      <c r="AK30" s="38">
        <f>COUNTIFS(DataRegularSeason20242025!$D$2:$D$1315,TotalTeamGames20242025!AK$1,DataRegularSeason20242025!$E$2:$E$1315,TotalTeamGames20242025!$A29)</f>
        <v>1</v>
      </c>
      <c r="AL30" s="46"/>
      <c r="AM30" s="38">
        <f>COUNTIFS(DataRegularSeason20242025!$D$2:$D$1315,TotalTeamGames20242025!AM$1,DataRegularSeason20242025!$E$2:$E$1315,TotalTeamGames20242025!$A29)</f>
        <v>1</v>
      </c>
      <c r="AN30" s="46"/>
      <c r="AO30" s="38">
        <f>COUNTIFS(DataRegularSeason20242025!$D$2:$D$1315,TotalTeamGames20242025!AO$1,DataRegularSeason20242025!$E$2:$E$1315,TotalTeamGames20242025!$A29)</f>
        <v>1</v>
      </c>
      <c r="AP30" s="46"/>
      <c r="AQ30" s="38">
        <f>COUNTIFS(DataRegularSeason20242025!$D$2:$D$1315,TotalTeamGames20242025!AQ$1,DataRegularSeason20242025!$E$2:$E$1315,TotalTeamGames20242025!$A29)</f>
        <v>1</v>
      </c>
      <c r="AR30" s="46"/>
      <c r="AS30" s="38">
        <f>COUNTIFS(DataRegularSeason20242025!$D$2:$D$1315,TotalTeamGames20242025!AS$1,DataRegularSeason20242025!$E$2:$E$1315,TotalTeamGames20242025!$A29)</f>
        <v>1</v>
      </c>
      <c r="AT30" s="46"/>
      <c r="AU30" s="38">
        <f>COUNTIFS(DataRegularSeason20242025!$D$2:$D$1315,TotalTeamGames20242025!AU$1,DataRegularSeason20242025!$E$2:$E$1315,TotalTeamGames20242025!$A29)</f>
        <v>2</v>
      </c>
      <c r="AV30" s="46"/>
      <c r="AW30" s="38">
        <f>COUNTIFS(DataRegularSeason20242025!$D$2:$D$1315,TotalTeamGames20242025!AW$1,DataRegularSeason20242025!$E$2:$E$1315,TotalTeamGames20242025!$A29)</f>
        <v>1</v>
      </c>
      <c r="AX30" s="46"/>
      <c r="AY30" s="38">
        <f>COUNTIFS(DataRegularSeason20242025!$D$2:$D$1315,TotalTeamGames20242025!AY$1,DataRegularSeason20242025!$E$2:$E$1315,TotalTeamGames20242025!$A29)</f>
        <v>2</v>
      </c>
      <c r="AZ30" s="46"/>
      <c r="BA30" s="38">
        <f>COUNTIFS(DataRegularSeason20242025!$D$2:$D$1315,TotalTeamGames20242025!BA$1,DataRegularSeason20242025!$E$2:$E$1315,TotalTeamGames20242025!$A29)</f>
        <v>1</v>
      </c>
      <c r="BB30" s="46"/>
      <c r="BC30" s="38">
        <f>COUNTIFS(DataRegularSeason20242025!$D$2:$D$1315,TotalTeamGames20242025!BC$1,DataRegularSeason20242025!$E$2:$E$1315,TotalTeamGames20242025!$A29)</f>
        <v>1</v>
      </c>
      <c r="BD30" s="46"/>
      <c r="BE30" s="38">
        <f>COUNTIFS(DataRegularSeason20242025!$D$2:$D$1315,TotalTeamGames20242025!BE$1,DataRegularSeason20242025!$E$2:$E$1315,TotalTeamGames20242025!$A29)</f>
        <v>2</v>
      </c>
      <c r="BF30" s="45"/>
      <c r="BG30" s="40">
        <f>COUNTIFS(DataRegularSeason20242025!$D$2:$D$1315,TotalTeamGames20242025!BG$1,DataRegularSeason20242025!$E$2:$E$1315,TotalTeamGames20242025!$A29)</f>
        <v>1</v>
      </c>
      <c r="BH30" s="46"/>
      <c r="BI30" s="38">
        <f>COUNTIFS(DataRegularSeason20242025!$D$2:$D$1315,TotalTeamGames20242025!BI$1,DataRegularSeason20242025!$E$2:$E$1315,TotalTeamGames20242025!$A29)</f>
        <v>2</v>
      </c>
      <c r="BJ30" s="46"/>
      <c r="BK30" s="38">
        <f>COUNTIFS(DataRegularSeason20242025!$D$2:$D$1315,TotalTeamGames20242025!BK$1,DataRegularSeason20242025!$E$2:$E$1315,TotalTeamGames20242025!$A29)</f>
        <v>1</v>
      </c>
      <c r="BL30" s="46"/>
      <c r="BM30" s="38">
        <f>COUNTIFS(DataRegularSeason20242025!$D$2:$D$1315,TotalTeamGames20242025!BM$1,DataRegularSeason20242025!$E$2:$E$1315,TotalTeamGames20242025!$A29)</f>
        <v>1</v>
      </c>
      <c r="BN30" s="46"/>
      <c r="BO30" s="41">
        <f t="shared" si="0"/>
        <v>41</v>
      </c>
      <c r="BP30" s="116"/>
    </row>
    <row r="31" spans="1:68" ht="9.9499999999999993" customHeight="1" x14ac:dyDescent="0.25">
      <c r="A31" s="117" t="s">
        <v>19</v>
      </c>
      <c r="B31" s="35" t="s">
        <v>81</v>
      </c>
      <c r="C31" s="42"/>
      <c r="D31" s="35">
        <f>COUNTIFS(DataRegularSeason20242025!$E$2:$E$1315,TotalTeamGames20242025!C$1,DataRegularSeason20242025!$D$2:$D$1315,TotalTeamGames20242025!$A31)</f>
        <v>1</v>
      </c>
      <c r="E31" s="42"/>
      <c r="F31" s="35">
        <f>COUNTIFS(DataRegularSeason20242025!$E$2:$E$1315,TotalTeamGames20242025!E$1,DataRegularSeason20242025!$D$2:$D$1315,TotalTeamGames20242025!$A31)</f>
        <v>2</v>
      </c>
      <c r="G31" s="42"/>
      <c r="H31" s="35">
        <f>COUNTIFS(DataRegularSeason20242025!$E$2:$E$1315,TotalTeamGames20242025!G$1,DataRegularSeason20242025!$D$2:$D$1315,TotalTeamGames20242025!$A31)</f>
        <v>2</v>
      </c>
      <c r="I31" s="42"/>
      <c r="J31" s="35">
        <f>COUNTIFS(DataRegularSeason20242025!$E$2:$E$1315,TotalTeamGames20242025!I$1,DataRegularSeason20242025!$D$2:$D$1315,TotalTeamGames20242025!$A31)</f>
        <v>1</v>
      </c>
      <c r="K31" s="42"/>
      <c r="L31" s="35">
        <f>COUNTIFS(DataRegularSeason20242025!$E$2:$E$1315,TotalTeamGames20242025!K$1,DataRegularSeason20242025!$D$2:$D$1315,TotalTeamGames20242025!$A31)</f>
        <v>2</v>
      </c>
      <c r="M31" s="42"/>
      <c r="N31" s="35">
        <f>COUNTIFS(DataRegularSeason20242025!$E$2:$E$1315,TotalTeamGames20242025!M$1,DataRegularSeason20242025!$D$2:$D$1315,TotalTeamGames20242025!$A31)</f>
        <v>1</v>
      </c>
      <c r="O31" s="42"/>
      <c r="P31" s="35">
        <f>COUNTIFS(DataRegularSeason20242025!$E$2:$E$1315,TotalTeamGames20242025!O$1,DataRegularSeason20242025!$D$2:$D$1315,TotalTeamGames20242025!$A31)</f>
        <v>1</v>
      </c>
      <c r="Q31" s="42"/>
      <c r="R31" s="35">
        <f>COUNTIFS(DataRegularSeason20242025!$E$2:$E$1315,TotalTeamGames20242025!Q$1,DataRegularSeason20242025!$D$2:$D$1315,TotalTeamGames20242025!$A31)</f>
        <v>1</v>
      </c>
      <c r="S31" s="42"/>
      <c r="T31" s="35">
        <f>COUNTIFS(DataRegularSeason20242025!$E$2:$E$1315,TotalTeamGames20242025!S$1,DataRegularSeason20242025!$D$2:$D$1315,TotalTeamGames20242025!$A31)</f>
        <v>1</v>
      </c>
      <c r="U31" s="42"/>
      <c r="V31" s="35">
        <f>COUNTIFS(DataRegularSeason20242025!$E$2:$E$1315,TotalTeamGames20242025!U$1,DataRegularSeason20242025!$D$2:$D$1315,TotalTeamGames20242025!$A31)</f>
        <v>2</v>
      </c>
      <c r="W31" s="42"/>
      <c r="X31" s="35">
        <f>COUNTIFS(DataRegularSeason20242025!$E$2:$E$1315,TotalTeamGames20242025!W$1,DataRegularSeason20242025!$D$2:$D$1315,TotalTeamGames20242025!$A31)</f>
        <v>1</v>
      </c>
      <c r="Y31" s="42"/>
      <c r="Z31" s="35">
        <f>COUNTIFS(DataRegularSeason20242025!$E$2:$E$1315,TotalTeamGames20242025!Y$1,DataRegularSeason20242025!$D$2:$D$1315,TotalTeamGames20242025!$A31)</f>
        <v>2</v>
      </c>
      <c r="AA31" s="42"/>
      <c r="AB31" s="35">
        <f>COUNTIFS(DataRegularSeason20242025!$E$2:$E$1315,TotalTeamGames20242025!AA$1,DataRegularSeason20242025!$D$2:$D$1315,TotalTeamGames20242025!$A31)</f>
        <v>1</v>
      </c>
      <c r="AC31" s="42"/>
      <c r="AD31" s="35">
        <f>COUNTIFS(DataRegularSeason20242025!$E$2:$E$1315,TotalTeamGames20242025!AC$1,DataRegularSeason20242025!$D$2:$D$1315,TotalTeamGames20242025!$A31)</f>
        <v>1</v>
      </c>
      <c r="AE31" s="42"/>
      <c r="AF31" s="43"/>
      <c r="AG31" s="42"/>
      <c r="AH31" s="35">
        <f>COUNTIFS(DataRegularSeason20242025!$E$2:$E$1315,TotalTeamGames20242025!AG$1,DataRegularSeason20242025!$D$2:$D$1315,TotalTeamGames20242025!$A31)</f>
        <v>1</v>
      </c>
      <c r="AI31" s="42"/>
      <c r="AJ31" s="35">
        <f>COUNTIFS(DataRegularSeason20242025!$E$2:$E$1315,TotalTeamGames20242025!AI$1,DataRegularSeason20242025!$D$2:$D$1315,TotalTeamGames20242025!$A31)</f>
        <v>1</v>
      </c>
      <c r="AK31" s="42"/>
      <c r="AL31" s="35">
        <f>COUNTIFS(DataRegularSeason20242025!$E$2:$E$1315,TotalTeamGames20242025!AK$1,DataRegularSeason20242025!$D$2:$D$1315,TotalTeamGames20242025!$A31)</f>
        <v>2</v>
      </c>
      <c r="AM31" s="42"/>
      <c r="AN31" s="35">
        <f>COUNTIFS(DataRegularSeason20242025!$E$2:$E$1315,TotalTeamGames20242025!AM$1,DataRegularSeason20242025!$D$2:$D$1315,TotalTeamGames20242025!$A31)</f>
        <v>1</v>
      </c>
      <c r="AO31" s="42"/>
      <c r="AP31" s="35">
        <f>COUNTIFS(DataRegularSeason20242025!$E$2:$E$1315,TotalTeamGames20242025!AO$1,DataRegularSeason20242025!$D$2:$D$1315,TotalTeamGames20242025!$A31)</f>
        <v>2</v>
      </c>
      <c r="AQ31" s="42"/>
      <c r="AR31" s="35">
        <f>COUNTIFS(DataRegularSeason20242025!$E$2:$E$1315,TotalTeamGames20242025!AQ$1,DataRegularSeason20242025!$D$2:$D$1315,TotalTeamGames20242025!$A31)</f>
        <v>2</v>
      </c>
      <c r="AS31" s="42"/>
      <c r="AT31" s="35">
        <f>COUNTIFS(DataRegularSeason20242025!$E$2:$E$1315,TotalTeamGames20242025!AS$1,DataRegularSeason20242025!$D$2:$D$1315,TotalTeamGames20242025!$A31)</f>
        <v>1</v>
      </c>
      <c r="AU31" s="42"/>
      <c r="AV31" s="35">
        <f>COUNTIFS(DataRegularSeason20242025!$E$2:$E$1315,TotalTeamGames20242025!AU$1,DataRegularSeason20242025!$D$2:$D$1315,TotalTeamGames20242025!$A31)</f>
        <v>1</v>
      </c>
      <c r="AW31" s="42"/>
      <c r="AX31" s="35">
        <f>COUNTIFS(DataRegularSeason20242025!$E$2:$E$1315,TotalTeamGames20242025!AW$1,DataRegularSeason20242025!$D$2:$D$1315,TotalTeamGames20242025!$A31)</f>
        <v>1</v>
      </c>
      <c r="AY31" s="42"/>
      <c r="AZ31" s="35">
        <f>COUNTIFS(DataRegularSeason20242025!$E$2:$E$1315,TotalTeamGames20242025!AY$1,DataRegularSeason20242025!$D$2:$D$1315,TotalTeamGames20242025!$A31)</f>
        <v>1</v>
      </c>
      <c r="BA31" s="42"/>
      <c r="BB31" s="35">
        <f>COUNTIFS(DataRegularSeason20242025!$E$2:$E$1315,TotalTeamGames20242025!BA$1,DataRegularSeason20242025!$D$2:$D$1315,TotalTeamGames20242025!$A31)</f>
        <v>1</v>
      </c>
      <c r="BC31" s="42"/>
      <c r="BD31" s="35">
        <f>COUNTIFS(DataRegularSeason20242025!$E$2:$E$1315,TotalTeamGames20242025!BC$1,DataRegularSeason20242025!$D$2:$D$1315,TotalTeamGames20242025!$A31)</f>
        <v>2</v>
      </c>
      <c r="BE31" s="42"/>
      <c r="BF31" s="34">
        <f>COUNTIFS(DataRegularSeason20242025!$E$2:$E$1315,TotalTeamGames20242025!BE$1,DataRegularSeason20242025!$D$2:$D$1315,TotalTeamGames20242025!$A31)</f>
        <v>1</v>
      </c>
      <c r="BG31" s="47"/>
      <c r="BH31" s="35">
        <f>COUNTIFS(DataRegularSeason20242025!$E$2:$E$1315,TotalTeamGames20242025!BG$1,DataRegularSeason20242025!$D$2:$D$1315,TotalTeamGames20242025!$A31)</f>
        <v>1</v>
      </c>
      <c r="BI31" s="42"/>
      <c r="BJ31" s="35">
        <f>COUNTIFS(DataRegularSeason20242025!$E$2:$E$1315,TotalTeamGames20242025!BI$1,DataRegularSeason20242025!$D$2:$D$1315,TotalTeamGames20242025!$A31)</f>
        <v>1</v>
      </c>
      <c r="BK31" s="42"/>
      <c r="BL31" s="35">
        <f>COUNTIFS(DataRegularSeason20242025!$E$2:$E$1315,TotalTeamGames20242025!BK$1,DataRegularSeason20242025!$D$2:$D$1315,TotalTeamGames20242025!$A31)</f>
        <v>1</v>
      </c>
      <c r="BM31" s="42"/>
      <c r="BN31" s="35">
        <f>COUNTIFS(DataRegularSeason20242025!$E$2:$E$1315,TotalTeamGames20242025!BM$1,DataRegularSeason20242025!$D$2:$D$1315,TotalTeamGames20242025!$A31)</f>
        <v>2</v>
      </c>
      <c r="BO31" s="37">
        <f t="shared" si="0"/>
        <v>41</v>
      </c>
      <c r="BP31" s="116">
        <f t="shared" ref="BP31" si="14">BO31+BO32</f>
        <v>82</v>
      </c>
    </row>
    <row r="32" spans="1:68" ht="9.9499999999999993" customHeight="1" x14ac:dyDescent="0.25">
      <c r="A32" s="118"/>
      <c r="B32" s="39" t="s">
        <v>80</v>
      </c>
      <c r="C32" s="38">
        <f>COUNTIFS(DataRegularSeason20242025!$D$2:$D$1315,TotalTeamGames20242025!C$1,DataRegularSeason20242025!$E$2:$E$1315,TotalTeamGames20242025!$A31)</f>
        <v>1</v>
      </c>
      <c r="D32" s="46"/>
      <c r="E32" s="38">
        <f>COUNTIFS(DataRegularSeason20242025!$D$2:$D$1315,TotalTeamGames20242025!E$1,DataRegularSeason20242025!$E$2:$E$1315,TotalTeamGames20242025!$A31)</f>
        <v>1</v>
      </c>
      <c r="F32" s="46"/>
      <c r="G32" s="38">
        <f>COUNTIFS(DataRegularSeason20242025!$D$2:$D$1315,TotalTeamGames20242025!G$1,DataRegularSeason20242025!$E$2:$E$1315,TotalTeamGames20242025!$A31)</f>
        <v>2</v>
      </c>
      <c r="H32" s="46"/>
      <c r="I32" s="38">
        <f>COUNTIFS(DataRegularSeason20242025!$D$2:$D$1315,TotalTeamGames20242025!I$1,DataRegularSeason20242025!$E$2:$E$1315,TotalTeamGames20242025!$A31)</f>
        <v>2</v>
      </c>
      <c r="J32" s="46"/>
      <c r="K32" s="38">
        <f>COUNTIFS(DataRegularSeason20242025!$D$2:$D$1315,TotalTeamGames20242025!K$1,DataRegularSeason20242025!$E$2:$E$1315,TotalTeamGames20242025!$A31)</f>
        <v>1</v>
      </c>
      <c r="L32" s="46"/>
      <c r="M32" s="38">
        <f>COUNTIFS(DataRegularSeason20242025!$D$2:$D$1315,TotalTeamGames20242025!M$1,DataRegularSeason20242025!$E$2:$E$1315,TotalTeamGames20242025!$A31)</f>
        <v>1</v>
      </c>
      <c r="N32" s="46"/>
      <c r="O32" s="38">
        <f>COUNTIFS(DataRegularSeason20242025!$D$2:$D$1315,TotalTeamGames20242025!O$1,DataRegularSeason20242025!$E$2:$E$1315,TotalTeamGames20242025!$A31)</f>
        <v>1</v>
      </c>
      <c r="P32" s="46"/>
      <c r="Q32" s="38">
        <f>COUNTIFS(DataRegularSeason20242025!$D$2:$D$1315,TotalTeamGames20242025!Q$1,DataRegularSeason20242025!$E$2:$E$1315,TotalTeamGames20242025!$A31)</f>
        <v>1</v>
      </c>
      <c r="R32" s="46"/>
      <c r="S32" s="38">
        <f>COUNTIFS(DataRegularSeason20242025!$D$2:$D$1315,TotalTeamGames20242025!S$1,DataRegularSeason20242025!$E$2:$E$1315,TotalTeamGames20242025!$A31)</f>
        <v>1</v>
      </c>
      <c r="T32" s="46"/>
      <c r="U32" s="38">
        <f>COUNTIFS(DataRegularSeason20242025!$D$2:$D$1315,TotalTeamGames20242025!U$1,DataRegularSeason20242025!$E$2:$E$1315,TotalTeamGames20242025!$A31)</f>
        <v>2</v>
      </c>
      <c r="V32" s="46"/>
      <c r="W32" s="38">
        <f>COUNTIFS(DataRegularSeason20242025!$D$2:$D$1315,TotalTeamGames20242025!W$1,DataRegularSeason20242025!$E$2:$E$1315,TotalTeamGames20242025!$A31)</f>
        <v>1</v>
      </c>
      <c r="X32" s="46"/>
      <c r="Y32" s="38">
        <f>COUNTIFS(DataRegularSeason20242025!$D$2:$D$1315,TotalTeamGames20242025!Y$1,DataRegularSeason20242025!$E$2:$E$1315,TotalTeamGames20242025!$A31)</f>
        <v>2</v>
      </c>
      <c r="Z32" s="46"/>
      <c r="AA32" s="38">
        <f>COUNTIFS(DataRegularSeason20242025!$D$2:$D$1315,TotalTeamGames20242025!AA$1,DataRegularSeason20242025!$E$2:$E$1315,TotalTeamGames20242025!$A31)</f>
        <v>1</v>
      </c>
      <c r="AB32" s="46"/>
      <c r="AC32" s="38">
        <f>COUNTIFS(DataRegularSeason20242025!$D$2:$D$1315,TotalTeamGames20242025!AC$1,DataRegularSeason20242025!$E$2:$E$1315,TotalTeamGames20242025!$A31)</f>
        <v>1</v>
      </c>
      <c r="AD32" s="46"/>
      <c r="AE32" s="45"/>
      <c r="AF32" s="46"/>
      <c r="AG32" s="38">
        <f>COUNTIFS(DataRegularSeason20242025!$D$2:$D$1315,TotalTeamGames20242025!AG$1,DataRegularSeason20242025!$E$2:$E$1315,TotalTeamGames20242025!$A31)</f>
        <v>2</v>
      </c>
      <c r="AH32" s="46"/>
      <c r="AI32" s="38">
        <f>COUNTIFS(DataRegularSeason20242025!$D$2:$D$1315,TotalTeamGames20242025!AI$1,DataRegularSeason20242025!$E$2:$E$1315,TotalTeamGames20242025!$A31)</f>
        <v>1</v>
      </c>
      <c r="AJ32" s="46"/>
      <c r="AK32" s="38">
        <f>COUNTIFS(DataRegularSeason20242025!$D$2:$D$1315,TotalTeamGames20242025!AK$1,DataRegularSeason20242025!$E$2:$E$1315,TotalTeamGames20242025!$A31)</f>
        <v>1</v>
      </c>
      <c r="AL32" s="46"/>
      <c r="AM32" s="38">
        <f>COUNTIFS(DataRegularSeason20242025!$D$2:$D$1315,TotalTeamGames20242025!AM$1,DataRegularSeason20242025!$E$2:$E$1315,TotalTeamGames20242025!$A31)</f>
        <v>2</v>
      </c>
      <c r="AN32" s="46"/>
      <c r="AO32" s="38">
        <f>COUNTIFS(DataRegularSeason20242025!$D$2:$D$1315,TotalTeamGames20242025!AO$1,DataRegularSeason20242025!$E$2:$E$1315,TotalTeamGames20242025!$A31)</f>
        <v>2</v>
      </c>
      <c r="AP32" s="46"/>
      <c r="AQ32" s="38">
        <f>COUNTIFS(DataRegularSeason20242025!$D$2:$D$1315,TotalTeamGames20242025!AQ$1,DataRegularSeason20242025!$E$2:$E$1315,TotalTeamGames20242025!$A31)</f>
        <v>1</v>
      </c>
      <c r="AR32" s="46"/>
      <c r="AS32" s="38">
        <f>COUNTIFS(DataRegularSeason20242025!$D$2:$D$1315,TotalTeamGames20242025!AS$1,DataRegularSeason20242025!$E$2:$E$1315,TotalTeamGames20242025!$A31)</f>
        <v>2</v>
      </c>
      <c r="AT32" s="46"/>
      <c r="AU32" s="38">
        <f>COUNTIFS(DataRegularSeason20242025!$D$2:$D$1315,TotalTeamGames20242025!AU$1,DataRegularSeason20242025!$E$2:$E$1315,TotalTeamGames20242025!$A31)</f>
        <v>1</v>
      </c>
      <c r="AV32" s="46"/>
      <c r="AW32" s="38">
        <f>COUNTIFS(DataRegularSeason20242025!$D$2:$D$1315,TotalTeamGames20242025!AW$1,DataRegularSeason20242025!$E$2:$E$1315,TotalTeamGames20242025!$A31)</f>
        <v>1</v>
      </c>
      <c r="AX32" s="46"/>
      <c r="AY32" s="38">
        <f>COUNTIFS(DataRegularSeason20242025!$D$2:$D$1315,TotalTeamGames20242025!AY$1,DataRegularSeason20242025!$E$2:$E$1315,TotalTeamGames20242025!$A31)</f>
        <v>1</v>
      </c>
      <c r="AZ32" s="46"/>
      <c r="BA32" s="38">
        <f>COUNTIFS(DataRegularSeason20242025!$D$2:$D$1315,TotalTeamGames20242025!BA$1,DataRegularSeason20242025!$E$2:$E$1315,TotalTeamGames20242025!$A31)</f>
        <v>2</v>
      </c>
      <c r="BB32" s="46"/>
      <c r="BC32" s="38">
        <f>COUNTIFS(DataRegularSeason20242025!$D$2:$D$1315,TotalTeamGames20242025!BC$1,DataRegularSeason20242025!$E$2:$E$1315,TotalTeamGames20242025!$A31)</f>
        <v>2</v>
      </c>
      <c r="BD32" s="46"/>
      <c r="BE32" s="38">
        <f>COUNTIFS(DataRegularSeason20242025!$D$2:$D$1315,TotalTeamGames20242025!BE$1,DataRegularSeason20242025!$E$2:$E$1315,TotalTeamGames20242025!$A31)</f>
        <v>1</v>
      </c>
      <c r="BF32" s="45"/>
      <c r="BG32" s="40">
        <f>COUNTIFS(DataRegularSeason20242025!$D$2:$D$1315,TotalTeamGames20242025!BG$1,DataRegularSeason20242025!$E$2:$E$1315,TotalTeamGames20242025!$A31)</f>
        <v>1</v>
      </c>
      <c r="BH32" s="46"/>
      <c r="BI32" s="38">
        <f>COUNTIFS(DataRegularSeason20242025!$D$2:$D$1315,TotalTeamGames20242025!BI$1,DataRegularSeason20242025!$E$2:$E$1315,TotalTeamGames20242025!$A31)</f>
        <v>1</v>
      </c>
      <c r="BJ32" s="46"/>
      <c r="BK32" s="38">
        <f>COUNTIFS(DataRegularSeason20242025!$D$2:$D$1315,TotalTeamGames20242025!BK$1,DataRegularSeason20242025!$E$2:$E$1315,TotalTeamGames20242025!$A31)</f>
        <v>1</v>
      </c>
      <c r="BL32" s="46"/>
      <c r="BM32" s="38">
        <f>COUNTIFS(DataRegularSeason20242025!$D$2:$D$1315,TotalTeamGames20242025!BM$1,DataRegularSeason20242025!$E$2:$E$1315,TotalTeamGames20242025!$A31)</f>
        <v>1</v>
      </c>
      <c r="BN32" s="46"/>
      <c r="BO32" s="41">
        <f t="shared" si="0"/>
        <v>41</v>
      </c>
      <c r="BP32" s="116"/>
    </row>
    <row r="33" spans="1:68" ht="9.9499999999999993" customHeight="1" x14ac:dyDescent="0.25">
      <c r="A33" s="117" t="s">
        <v>32</v>
      </c>
      <c r="B33" s="35" t="s">
        <v>81</v>
      </c>
      <c r="C33" s="42"/>
      <c r="D33" s="35">
        <f>COUNTIFS(DataRegularSeason20242025!$E$2:$E$1315,TotalTeamGames20242025!C$1,DataRegularSeason20242025!$D$2:$D$1315,TotalTeamGames20242025!$A33)</f>
        <v>1</v>
      </c>
      <c r="E33" s="42"/>
      <c r="F33" s="35">
        <f>COUNTIFS(DataRegularSeason20242025!$E$2:$E$1315,TotalTeamGames20242025!E$1,DataRegularSeason20242025!$D$2:$D$1315,TotalTeamGames20242025!$A33)</f>
        <v>1</v>
      </c>
      <c r="G33" s="42"/>
      <c r="H33" s="35">
        <f>COUNTIFS(DataRegularSeason20242025!$E$2:$E$1315,TotalTeamGames20242025!G$1,DataRegularSeason20242025!$D$2:$D$1315,TotalTeamGames20242025!$A33)</f>
        <v>2</v>
      </c>
      <c r="I33" s="42"/>
      <c r="J33" s="35">
        <f>COUNTIFS(DataRegularSeason20242025!$E$2:$E$1315,TotalTeamGames20242025!I$1,DataRegularSeason20242025!$D$2:$D$1315,TotalTeamGames20242025!$A33)</f>
        <v>2</v>
      </c>
      <c r="K33" s="42"/>
      <c r="L33" s="35">
        <f>COUNTIFS(DataRegularSeason20242025!$E$2:$E$1315,TotalTeamGames20242025!K$1,DataRegularSeason20242025!$D$2:$D$1315,TotalTeamGames20242025!$A33)</f>
        <v>2</v>
      </c>
      <c r="M33" s="42"/>
      <c r="N33" s="35">
        <f>COUNTIFS(DataRegularSeason20242025!$E$2:$E$1315,TotalTeamGames20242025!M$1,DataRegularSeason20242025!$D$2:$D$1315,TotalTeamGames20242025!$A33)</f>
        <v>1</v>
      </c>
      <c r="O33" s="42"/>
      <c r="P33" s="35">
        <f>COUNTIFS(DataRegularSeason20242025!$E$2:$E$1315,TotalTeamGames20242025!O$1,DataRegularSeason20242025!$D$2:$D$1315,TotalTeamGames20242025!$A33)</f>
        <v>1</v>
      </c>
      <c r="Q33" s="42"/>
      <c r="R33" s="35">
        <f>COUNTIFS(DataRegularSeason20242025!$E$2:$E$1315,TotalTeamGames20242025!Q$1,DataRegularSeason20242025!$D$2:$D$1315,TotalTeamGames20242025!$A33)</f>
        <v>1</v>
      </c>
      <c r="S33" s="42"/>
      <c r="T33" s="35">
        <f>COUNTIFS(DataRegularSeason20242025!$E$2:$E$1315,TotalTeamGames20242025!S$1,DataRegularSeason20242025!$D$2:$D$1315,TotalTeamGames20242025!$A33)</f>
        <v>1</v>
      </c>
      <c r="U33" s="42"/>
      <c r="V33" s="35">
        <f>COUNTIFS(DataRegularSeason20242025!$E$2:$E$1315,TotalTeamGames20242025!U$1,DataRegularSeason20242025!$D$2:$D$1315,TotalTeamGames20242025!$A33)</f>
        <v>2</v>
      </c>
      <c r="W33" s="42"/>
      <c r="X33" s="35">
        <f>COUNTIFS(DataRegularSeason20242025!$E$2:$E$1315,TotalTeamGames20242025!W$1,DataRegularSeason20242025!$D$2:$D$1315,TotalTeamGames20242025!$A33)</f>
        <v>1</v>
      </c>
      <c r="Y33" s="42"/>
      <c r="Z33" s="35">
        <f>COUNTIFS(DataRegularSeason20242025!$E$2:$E$1315,TotalTeamGames20242025!Y$1,DataRegularSeason20242025!$D$2:$D$1315,TotalTeamGames20242025!$A33)</f>
        <v>2</v>
      </c>
      <c r="AA33" s="42"/>
      <c r="AB33" s="35">
        <f>COUNTIFS(DataRegularSeason20242025!$E$2:$E$1315,TotalTeamGames20242025!AA$1,DataRegularSeason20242025!$D$2:$D$1315,TotalTeamGames20242025!$A33)</f>
        <v>1</v>
      </c>
      <c r="AC33" s="42"/>
      <c r="AD33" s="35">
        <f>COUNTIFS(DataRegularSeason20242025!$E$2:$E$1315,TotalTeamGames20242025!AC$1,DataRegularSeason20242025!$D$2:$D$1315,TotalTeamGames20242025!$A33)</f>
        <v>1</v>
      </c>
      <c r="AE33" s="42"/>
      <c r="AF33" s="35">
        <f>COUNTIFS(DataRegularSeason20242025!$E$2:$E$1315,TotalTeamGames20242025!AE$1,DataRegularSeason20242025!$D$2:$D$1315,TotalTeamGames20242025!$A33)</f>
        <v>2</v>
      </c>
      <c r="AG33" s="42"/>
      <c r="AH33" s="43"/>
      <c r="AI33" s="42"/>
      <c r="AJ33" s="35">
        <f>COUNTIFS(DataRegularSeason20242025!$E$2:$E$1315,TotalTeamGames20242025!AI$1,DataRegularSeason20242025!$D$2:$D$1315,TotalTeamGames20242025!$A33)</f>
        <v>1</v>
      </c>
      <c r="AK33" s="42"/>
      <c r="AL33" s="35">
        <f>COUNTIFS(DataRegularSeason20242025!$E$2:$E$1315,TotalTeamGames20242025!AK$1,DataRegularSeason20242025!$D$2:$D$1315,TotalTeamGames20242025!$A33)</f>
        <v>1</v>
      </c>
      <c r="AM33" s="42"/>
      <c r="AN33" s="35">
        <f>COUNTIFS(DataRegularSeason20242025!$E$2:$E$1315,TotalTeamGames20242025!AM$1,DataRegularSeason20242025!$D$2:$D$1315,TotalTeamGames20242025!$A33)</f>
        <v>2</v>
      </c>
      <c r="AO33" s="42"/>
      <c r="AP33" s="35">
        <f>COUNTIFS(DataRegularSeason20242025!$E$2:$E$1315,TotalTeamGames20242025!AO$1,DataRegularSeason20242025!$D$2:$D$1315,TotalTeamGames20242025!$A33)</f>
        <v>1</v>
      </c>
      <c r="AQ33" s="42"/>
      <c r="AR33" s="35">
        <f>COUNTIFS(DataRegularSeason20242025!$E$2:$E$1315,TotalTeamGames20242025!AQ$1,DataRegularSeason20242025!$D$2:$D$1315,TotalTeamGames20242025!$A33)</f>
        <v>2</v>
      </c>
      <c r="AS33" s="42"/>
      <c r="AT33" s="35">
        <f>COUNTIFS(DataRegularSeason20242025!$E$2:$E$1315,TotalTeamGames20242025!AS$1,DataRegularSeason20242025!$D$2:$D$1315,TotalTeamGames20242025!$A33)</f>
        <v>2</v>
      </c>
      <c r="AU33" s="42"/>
      <c r="AV33" s="35">
        <f>COUNTIFS(DataRegularSeason20242025!$E$2:$E$1315,TotalTeamGames20242025!AU$1,DataRegularSeason20242025!$D$2:$D$1315,TotalTeamGames20242025!$A33)</f>
        <v>1</v>
      </c>
      <c r="AW33" s="42"/>
      <c r="AX33" s="35">
        <f>COUNTIFS(DataRegularSeason20242025!$E$2:$E$1315,TotalTeamGames20242025!AW$1,DataRegularSeason20242025!$D$2:$D$1315,TotalTeamGames20242025!$A33)</f>
        <v>1</v>
      </c>
      <c r="AY33" s="42"/>
      <c r="AZ33" s="35">
        <f>COUNTIFS(DataRegularSeason20242025!$E$2:$E$1315,TotalTeamGames20242025!AY$1,DataRegularSeason20242025!$D$2:$D$1315,TotalTeamGames20242025!$A33)</f>
        <v>1</v>
      </c>
      <c r="BA33" s="42"/>
      <c r="BB33" s="35">
        <f>COUNTIFS(DataRegularSeason20242025!$E$2:$E$1315,TotalTeamGames20242025!BA$1,DataRegularSeason20242025!$D$2:$D$1315,TotalTeamGames20242025!$A33)</f>
        <v>1</v>
      </c>
      <c r="BC33" s="42"/>
      <c r="BD33" s="35">
        <f>COUNTIFS(DataRegularSeason20242025!$E$2:$E$1315,TotalTeamGames20242025!BC$1,DataRegularSeason20242025!$D$2:$D$1315,TotalTeamGames20242025!$A33)</f>
        <v>1</v>
      </c>
      <c r="BE33" s="42"/>
      <c r="BF33" s="34">
        <f>COUNTIFS(DataRegularSeason20242025!$E$2:$E$1315,TotalTeamGames20242025!BE$1,DataRegularSeason20242025!$D$2:$D$1315,TotalTeamGames20242025!$A33)</f>
        <v>1</v>
      </c>
      <c r="BG33" s="47"/>
      <c r="BH33" s="35">
        <f>COUNTIFS(DataRegularSeason20242025!$E$2:$E$1315,TotalTeamGames20242025!BG$1,DataRegularSeason20242025!$D$2:$D$1315,TotalTeamGames20242025!$A33)</f>
        <v>1</v>
      </c>
      <c r="BI33" s="42"/>
      <c r="BJ33" s="35">
        <f>COUNTIFS(DataRegularSeason20242025!$E$2:$E$1315,TotalTeamGames20242025!BI$1,DataRegularSeason20242025!$D$2:$D$1315,TotalTeamGames20242025!$A33)</f>
        <v>1</v>
      </c>
      <c r="BK33" s="42"/>
      <c r="BL33" s="35">
        <f>COUNTIFS(DataRegularSeason20242025!$E$2:$E$1315,TotalTeamGames20242025!BK$1,DataRegularSeason20242025!$D$2:$D$1315,TotalTeamGames20242025!$A33)</f>
        <v>1</v>
      </c>
      <c r="BM33" s="42"/>
      <c r="BN33" s="35">
        <f>COUNTIFS(DataRegularSeason20242025!$E$2:$E$1315,TotalTeamGames20242025!BM$1,DataRegularSeason20242025!$D$2:$D$1315,TotalTeamGames20242025!$A33)</f>
        <v>2</v>
      </c>
      <c r="BO33" s="37">
        <f t="shared" si="0"/>
        <v>41</v>
      </c>
      <c r="BP33" s="116">
        <f t="shared" ref="BP33" si="15">BO33+BO34</f>
        <v>82</v>
      </c>
    </row>
    <row r="34" spans="1:68" ht="9.9499999999999993" customHeight="1" x14ac:dyDescent="0.25">
      <c r="A34" s="118"/>
      <c r="B34" s="39" t="s">
        <v>80</v>
      </c>
      <c r="C34" s="38">
        <f>COUNTIFS(DataRegularSeason20242025!$D$2:$D$1315,TotalTeamGames20242025!C$1,DataRegularSeason20242025!$E$2:$E$1315,TotalTeamGames20242025!$A33)</f>
        <v>1</v>
      </c>
      <c r="D34" s="46"/>
      <c r="E34" s="38">
        <f>COUNTIFS(DataRegularSeason20242025!$D$2:$D$1315,TotalTeamGames20242025!E$1,DataRegularSeason20242025!$E$2:$E$1315,TotalTeamGames20242025!$A33)</f>
        <v>2</v>
      </c>
      <c r="F34" s="46"/>
      <c r="G34" s="38">
        <f>COUNTIFS(DataRegularSeason20242025!$D$2:$D$1315,TotalTeamGames20242025!G$1,DataRegularSeason20242025!$E$2:$E$1315,TotalTeamGames20242025!$A33)</f>
        <v>1</v>
      </c>
      <c r="H34" s="46"/>
      <c r="I34" s="38">
        <f>COUNTIFS(DataRegularSeason20242025!$D$2:$D$1315,TotalTeamGames20242025!I$1,DataRegularSeason20242025!$E$2:$E$1315,TotalTeamGames20242025!$A33)</f>
        <v>2</v>
      </c>
      <c r="J34" s="46"/>
      <c r="K34" s="38">
        <f>COUNTIFS(DataRegularSeason20242025!$D$2:$D$1315,TotalTeamGames20242025!K$1,DataRegularSeason20242025!$E$2:$E$1315,TotalTeamGames20242025!$A33)</f>
        <v>1</v>
      </c>
      <c r="L34" s="46"/>
      <c r="M34" s="38">
        <f>COUNTIFS(DataRegularSeason20242025!$D$2:$D$1315,TotalTeamGames20242025!M$1,DataRegularSeason20242025!$E$2:$E$1315,TotalTeamGames20242025!$A33)</f>
        <v>1</v>
      </c>
      <c r="N34" s="46"/>
      <c r="O34" s="38">
        <f>COUNTIFS(DataRegularSeason20242025!$D$2:$D$1315,TotalTeamGames20242025!O$1,DataRegularSeason20242025!$E$2:$E$1315,TotalTeamGames20242025!$A33)</f>
        <v>1</v>
      </c>
      <c r="P34" s="46"/>
      <c r="Q34" s="38">
        <f>COUNTIFS(DataRegularSeason20242025!$D$2:$D$1315,TotalTeamGames20242025!Q$1,DataRegularSeason20242025!$E$2:$E$1315,TotalTeamGames20242025!$A33)</f>
        <v>1</v>
      </c>
      <c r="R34" s="46"/>
      <c r="S34" s="38">
        <f>COUNTIFS(DataRegularSeason20242025!$D$2:$D$1315,TotalTeamGames20242025!S$1,DataRegularSeason20242025!$E$2:$E$1315,TotalTeamGames20242025!$A33)</f>
        <v>1</v>
      </c>
      <c r="T34" s="46"/>
      <c r="U34" s="38">
        <f>COUNTIFS(DataRegularSeason20242025!$D$2:$D$1315,TotalTeamGames20242025!U$1,DataRegularSeason20242025!$E$2:$E$1315,TotalTeamGames20242025!$A33)</f>
        <v>1</v>
      </c>
      <c r="V34" s="46"/>
      <c r="W34" s="38">
        <f>COUNTIFS(DataRegularSeason20242025!$D$2:$D$1315,TotalTeamGames20242025!W$1,DataRegularSeason20242025!$E$2:$E$1315,TotalTeamGames20242025!$A33)</f>
        <v>1</v>
      </c>
      <c r="X34" s="46"/>
      <c r="Y34" s="38">
        <f>COUNTIFS(DataRegularSeason20242025!$D$2:$D$1315,TotalTeamGames20242025!Y$1,DataRegularSeason20242025!$E$2:$E$1315,TotalTeamGames20242025!$A33)</f>
        <v>1</v>
      </c>
      <c r="Z34" s="46"/>
      <c r="AA34" s="38">
        <f>COUNTIFS(DataRegularSeason20242025!$D$2:$D$1315,TotalTeamGames20242025!AA$1,DataRegularSeason20242025!$E$2:$E$1315,TotalTeamGames20242025!$A33)</f>
        <v>1</v>
      </c>
      <c r="AB34" s="46"/>
      <c r="AC34" s="38">
        <f>COUNTIFS(DataRegularSeason20242025!$D$2:$D$1315,TotalTeamGames20242025!AC$1,DataRegularSeason20242025!$E$2:$E$1315,TotalTeamGames20242025!$A33)</f>
        <v>1</v>
      </c>
      <c r="AD34" s="46"/>
      <c r="AE34" s="38">
        <f>COUNTIFS(DataRegularSeason20242025!$D$2:$D$1315,TotalTeamGames20242025!AE$1,DataRegularSeason20242025!$E$2:$E$1315,TotalTeamGames20242025!$A33)</f>
        <v>1</v>
      </c>
      <c r="AF34" s="46"/>
      <c r="AG34" s="45"/>
      <c r="AH34" s="46"/>
      <c r="AI34" s="38">
        <f>COUNTIFS(DataRegularSeason20242025!$D$2:$D$1315,TotalTeamGames20242025!AI$1,DataRegularSeason20242025!$E$2:$E$1315,TotalTeamGames20242025!$A33)</f>
        <v>1</v>
      </c>
      <c r="AJ34" s="46"/>
      <c r="AK34" s="38">
        <f>COUNTIFS(DataRegularSeason20242025!$D$2:$D$1315,TotalTeamGames20242025!AK$1,DataRegularSeason20242025!$E$2:$E$1315,TotalTeamGames20242025!$A33)</f>
        <v>2</v>
      </c>
      <c r="AL34" s="46"/>
      <c r="AM34" s="38">
        <f>COUNTIFS(DataRegularSeason20242025!$D$2:$D$1315,TotalTeamGames20242025!AM$1,DataRegularSeason20242025!$E$2:$E$1315,TotalTeamGames20242025!$A33)</f>
        <v>2</v>
      </c>
      <c r="AN34" s="46"/>
      <c r="AO34" s="38">
        <f>COUNTIFS(DataRegularSeason20242025!$D$2:$D$1315,TotalTeamGames20242025!AO$1,DataRegularSeason20242025!$E$2:$E$1315,TotalTeamGames20242025!$A33)</f>
        <v>2</v>
      </c>
      <c r="AP34" s="46"/>
      <c r="AQ34" s="38">
        <f>COUNTIFS(DataRegularSeason20242025!$D$2:$D$1315,TotalTeamGames20242025!AQ$1,DataRegularSeason20242025!$E$2:$E$1315,TotalTeamGames20242025!$A33)</f>
        <v>2</v>
      </c>
      <c r="AR34" s="46"/>
      <c r="AS34" s="38">
        <f>COUNTIFS(DataRegularSeason20242025!$D$2:$D$1315,TotalTeamGames20242025!AS$1,DataRegularSeason20242025!$E$2:$E$1315,TotalTeamGames20242025!$A33)</f>
        <v>2</v>
      </c>
      <c r="AT34" s="46"/>
      <c r="AU34" s="38">
        <f>COUNTIFS(DataRegularSeason20242025!$D$2:$D$1315,TotalTeamGames20242025!AU$1,DataRegularSeason20242025!$E$2:$E$1315,TotalTeamGames20242025!$A33)</f>
        <v>1</v>
      </c>
      <c r="AV34" s="46"/>
      <c r="AW34" s="38">
        <f>COUNTIFS(DataRegularSeason20242025!$D$2:$D$1315,TotalTeamGames20242025!AW$1,DataRegularSeason20242025!$E$2:$E$1315,TotalTeamGames20242025!$A33)</f>
        <v>1</v>
      </c>
      <c r="AX34" s="46"/>
      <c r="AY34" s="38">
        <f>COUNTIFS(DataRegularSeason20242025!$D$2:$D$1315,TotalTeamGames20242025!AY$1,DataRegularSeason20242025!$E$2:$E$1315,TotalTeamGames20242025!$A33)</f>
        <v>1</v>
      </c>
      <c r="AZ34" s="46"/>
      <c r="BA34" s="38">
        <f>COUNTIFS(DataRegularSeason20242025!$D$2:$D$1315,TotalTeamGames20242025!BA$1,DataRegularSeason20242025!$E$2:$E$1315,TotalTeamGames20242025!$A33)</f>
        <v>2</v>
      </c>
      <c r="BB34" s="46"/>
      <c r="BC34" s="38">
        <f>COUNTIFS(DataRegularSeason20242025!$D$2:$D$1315,TotalTeamGames20242025!BC$1,DataRegularSeason20242025!$E$2:$E$1315,TotalTeamGames20242025!$A33)</f>
        <v>2</v>
      </c>
      <c r="BD34" s="46"/>
      <c r="BE34" s="38">
        <f>COUNTIFS(DataRegularSeason20242025!$D$2:$D$1315,TotalTeamGames20242025!BE$1,DataRegularSeason20242025!$E$2:$E$1315,TotalTeamGames20242025!$A33)</f>
        <v>1</v>
      </c>
      <c r="BF34" s="45"/>
      <c r="BG34" s="40">
        <f>COUNTIFS(DataRegularSeason20242025!$D$2:$D$1315,TotalTeamGames20242025!BG$1,DataRegularSeason20242025!$E$2:$E$1315,TotalTeamGames20242025!$A33)</f>
        <v>1</v>
      </c>
      <c r="BH34" s="46"/>
      <c r="BI34" s="38">
        <f>COUNTIFS(DataRegularSeason20242025!$D$2:$D$1315,TotalTeamGames20242025!BI$1,DataRegularSeason20242025!$E$2:$E$1315,TotalTeamGames20242025!$A33)</f>
        <v>1</v>
      </c>
      <c r="BJ34" s="46"/>
      <c r="BK34" s="38">
        <f>COUNTIFS(DataRegularSeason20242025!$D$2:$D$1315,TotalTeamGames20242025!BK$1,DataRegularSeason20242025!$E$2:$E$1315,TotalTeamGames20242025!$A33)</f>
        <v>1</v>
      </c>
      <c r="BL34" s="46"/>
      <c r="BM34" s="38">
        <f>COUNTIFS(DataRegularSeason20242025!$D$2:$D$1315,TotalTeamGames20242025!BM$1,DataRegularSeason20242025!$E$2:$E$1315,TotalTeamGames20242025!$A33)</f>
        <v>2</v>
      </c>
      <c r="BN34" s="46"/>
      <c r="BO34" s="41">
        <f t="shared" si="0"/>
        <v>41</v>
      </c>
      <c r="BP34" s="116"/>
    </row>
    <row r="35" spans="1:68" ht="9.9499999999999993" customHeight="1" x14ac:dyDescent="0.25">
      <c r="A35" s="117" t="s">
        <v>35</v>
      </c>
      <c r="B35" s="35" t="s">
        <v>81</v>
      </c>
      <c r="C35" s="42"/>
      <c r="D35" s="35">
        <f>COUNTIFS(DataRegularSeason20242025!$E$2:$E$1315,TotalTeamGames20242025!C$1,DataRegularSeason20242025!$D$2:$D$1315,TotalTeamGames20242025!$A35)</f>
        <v>2</v>
      </c>
      <c r="E35" s="42"/>
      <c r="F35" s="35">
        <f>COUNTIFS(DataRegularSeason20242025!$E$2:$E$1315,TotalTeamGames20242025!E$1,DataRegularSeason20242025!$D$2:$D$1315,TotalTeamGames20242025!$A35)</f>
        <v>1</v>
      </c>
      <c r="G35" s="42"/>
      <c r="H35" s="35">
        <f>COUNTIFS(DataRegularSeason20242025!$E$2:$E$1315,TotalTeamGames20242025!G$1,DataRegularSeason20242025!$D$2:$D$1315,TotalTeamGames20242025!$A35)</f>
        <v>1</v>
      </c>
      <c r="I35" s="42"/>
      <c r="J35" s="35">
        <f>COUNTIFS(DataRegularSeason20242025!$E$2:$E$1315,TotalTeamGames20242025!I$1,DataRegularSeason20242025!$D$2:$D$1315,TotalTeamGames20242025!$A35)</f>
        <v>1</v>
      </c>
      <c r="K35" s="42"/>
      <c r="L35" s="35">
        <f>COUNTIFS(DataRegularSeason20242025!$E$2:$E$1315,TotalTeamGames20242025!K$1,DataRegularSeason20242025!$D$2:$D$1315,TotalTeamGames20242025!$A35)</f>
        <v>1</v>
      </c>
      <c r="M35" s="42"/>
      <c r="N35" s="35">
        <f>COUNTIFS(DataRegularSeason20242025!$E$2:$E$1315,TotalTeamGames20242025!M$1,DataRegularSeason20242025!$D$2:$D$1315,TotalTeamGames20242025!$A35)</f>
        <v>2</v>
      </c>
      <c r="O35" s="42"/>
      <c r="P35" s="35">
        <f>COUNTIFS(DataRegularSeason20242025!$E$2:$E$1315,TotalTeamGames20242025!O$1,DataRegularSeason20242025!$D$2:$D$1315,TotalTeamGames20242025!$A35)</f>
        <v>2</v>
      </c>
      <c r="Q35" s="42"/>
      <c r="R35" s="35">
        <f>COUNTIFS(DataRegularSeason20242025!$E$2:$E$1315,TotalTeamGames20242025!Q$1,DataRegularSeason20242025!$D$2:$D$1315,TotalTeamGames20242025!$A35)</f>
        <v>2</v>
      </c>
      <c r="S35" s="42"/>
      <c r="T35" s="35">
        <f>COUNTIFS(DataRegularSeason20242025!$E$2:$E$1315,TotalTeamGames20242025!S$1,DataRegularSeason20242025!$D$2:$D$1315,TotalTeamGames20242025!$A35)</f>
        <v>2</v>
      </c>
      <c r="U35" s="42"/>
      <c r="V35" s="35">
        <f>COUNTIFS(DataRegularSeason20242025!$E$2:$E$1315,TotalTeamGames20242025!U$1,DataRegularSeason20242025!$D$2:$D$1315,TotalTeamGames20242025!$A35)</f>
        <v>1</v>
      </c>
      <c r="W35" s="42"/>
      <c r="X35" s="35">
        <f>COUNTIFS(DataRegularSeason20242025!$E$2:$E$1315,TotalTeamGames20242025!W$1,DataRegularSeason20242025!$D$2:$D$1315,TotalTeamGames20242025!$A35)</f>
        <v>1</v>
      </c>
      <c r="Y35" s="42"/>
      <c r="Z35" s="35">
        <f>COUNTIFS(DataRegularSeason20242025!$E$2:$E$1315,TotalTeamGames20242025!Y$1,DataRegularSeason20242025!$D$2:$D$1315,TotalTeamGames20242025!$A35)</f>
        <v>1</v>
      </c>
      <c r="AA35" s="42"/>
      <c r="AB35" s="35">
        <f>COUNTIFS(DataRegularSeason20242025!$E$2:$E$1315,TotalTeamGames20242025!AA$1,DataRegularSeason20242025!$D$2:$D$1315,TotalTeamGames20242025!$A35)</f>
        <v>1</v>
      </c>
      <c r="AC35" s="42"/>
      <c r="AD35" s="35">
        <f>COUNTIFS(DataRegularSeason20242025!$E$2:$E$1315,TotalTeamGames20242025!AC$1,DataRegularSeason20242025!$D$2:$D$1315,TotalTeamGames20242025!$A35)</f>
        <v>2</v>
      </c>
      <c r="AE35" s="42"/>
      <c r="AF35" s="35">
        <f>COUNTIFS(DataRegularSeason20242025!$E$2:$E$1315,TotalTeamGames20242025!AE$1,DataRegularSeason20242025!$D$2:$D$1315,TotalTeamGames20242025!$A35)</f>
        <v>1</v>
      </c>
      <c r="AG35" s="42"/>
      <c r="AH35" s="35">
        <f>COUNTIFS(DataRegularSeason20242025!$E$2:$E$1315,TotalTeamGames20242025!AG$1,DataRegularSeason20242025!$D$2:$D$1315,TotalTeamGames20242025!$A35)</f>
        <v>1</v>
      </c>
      <c r="AI35" s="42"/>
      <c r="AJ35" s="43"/>
      <c r="AK35" s="42"/>
      <c r="AL35" s="35">
        <f>COUNTIFS(DataRegularSeason20242025!$E$2:$E$1315,TotalTeamGames20242025!AK$1,DataRegularSeason20242025!$D$2:$D$1315,TotalTeamGames20242025!$A35)</f>
        <v>1</v>
      </c>
      <c r="AM35" s="42"/>
      <c r="AN35" s="35">
        <f>COUNTIFS(DataRegularSeason20242025!$E$2:$E$1315,TotalTeamGames20242025!AM$1,DataRegularSeason20242025!$D$2:$D$1315,TotalTeamGames20242025!$A35)</f>
        <v>1</v>
      </c>
      <c r="AO35" s="42"/>
      <c r="AP35" s="35">
        <f>COUNTIFS(DataRegularSeason20242025!$E$2:$E$1315,TotalTeamGames20242025!AO$1,DataRegularSeason20242025!$D$2:$D$1315,TotalTeamGames20242025!$A35)</f>
        <v>1</v>
      </c>
      <c r="AQ35" s="42"/>
      <c r="AR35" s="35">
        <f>COUNTIFS(DataRegularSeason20242025!$E$2:$E$1315,TotalTeamGames20242025!AQ$1,DataRegularSeason20242025!$D$2:$D$1315,TotalTeamGames20242025!$A35)</f>
        <v>1</v>
      </c>
      <c r="AS35" s="42"/>
      <c r="AT35" s="35">
        <f>COUNTIFS(DataRegularSeason20242025!$E$2:$E$1315,TotalTeamGames20242025!AS$1,DataRegularSeason20242025!$D$2:$D$1315,TotalTeamGames20242025!$A35)</f>
        <v>1</v>
      </c>
      <c r="AU35" s="42"/>
      <c r="AV35" s="35">
        <f>COUNTIFS(DataRegularSeason20242025!$E$2:$E$1315,TotalTeamGames20242025!AU$1,DataRegularSeason20242025!$D$2:$D$1315,TotalTeamGames20242025!$A35)</f>
        <v>1</v>
      </c>
      <c r="AW35" s="42"/>
      <c r="AX35" s="35">
        <f>COUNTIFS(DataRegularSeason20242025!$E$2:$E$1315,TotalTeamGames20242025!AW$1,DataRegularSeason20242025!$D$2:$D$1315,TotalTeamGames20242025!$A35)</f>
        <v>2</v>
      </c>
      <c r="AY35" s="42"/>
      <c r="AZ35" s="35">
        <f>COUNTIFS(DataRegularSeason20242025!$E$2:$E$1315,TotalTeamGames20242025!AY$1,DataRegularSeason20242025!$D$2:$D$1315,TotalTeamGames20242025!$A35)</f>
        <v>2</v>
      </c>
      <c r="BA35" s="42"/>
      <c r="BB35" s="35">
        <f>COUNTIFS(DataRegularSeason20242025!$E$2:$E$1315,TotalTeamGames20242025!BA$1,DataRegularSeason20242025!$D$2:$D$1315,TotalTeamGames20242025!$A35)</f>
        <v>1</v>
      </c>
      <c r="BC35" s="42"/>
      <c r="BD35" s="35">
        <f>COUNTIFS(DataRegularSeason20242025!$E$2:$E$1315,TotalTeamGames20242025!BC$1,DataRegularSeason20242025!$D$2:$D$1315,TotalTeamGames20242025!$A35)</f>
        <v>1</v>
      </c>
      <c r="BE35" s="42"/>
      <c r="BF35" s="34">
        <f>COUNTIFS(DataRegularSeason20242025!$E$2:$E$1315,TotalTeamGames20242025!BE$1,DataRegularSeason20242025!$D$2:$D$1315,TotalTeamGames20242025!$A35)</f>
        <v>1</v>
      </c>
      <c r="BG35" s="47"/>
      <c r="BH35" s="35">
        <f>COUNTIFS(DataRegularSeason20242025!$E$2:$E$1315,TotalTeamGames20242025!BG$1,DataRegularSeason20242025!$D$2:$D$1315,TotalTeamGames20242025!$A35)</f>
        <v>2</v>
      </c>
      <c r="BI35" s="42"/>
      <c r="BJ35" s="35">
        <f>COUNTIFS(DataRegularSeason20242025!$E$2:$E$1315,TotalTeamGames20242025!BI$1,DataRegularSeason20242025!$D$2:$D$1315,TotalTeamGames20242025!$A35)</f>
        <v>1</v>
      </c>
      <c r="BK35" s="42"/>
      <c r="BL35" s="35">
        <f>COUNTIFS(DataRegularSeason20242025!$E$2:$E$1315,TotalTeamGames20242025!BK$1,DataRegularSeason20242025!$D$2:$D$1315,TotalTeamGames20242025!$A35)</f>
        <v>2</v>
      </c>
      <c r="BM35" s="42"/>
      <c r="BN35" s="35">
        <f>COUNTIFS(DataRegularSeason20242025!$E$2:$E$1315,TotalTeamGames20242025!BM$1,DataRegularSeason20242025!$D$2:$D$1315,TotalTeamGames20242025!$A35)</f>
        <v>1</v>
      </c>
      <c r="BO35" s="37">
        <f t="shared" si="0"/>
        <v>41</v>
      </c>
      <c r="BP35" s="116">
        <f t="shared" ref="BP35" si="16">BO35+BO36</f>
        <v>82</v>
      </c>
    </row>
    <row r="36" spans="1:68" ht="9.9499999999999993" customHeight="1" x14ac:dyDescent="0.25">
      <c r="A36" s="118"/>
      <c r="B36" s="39" t="s">
        <v>80</v>
      </c>
      <c r="C36" s="38">
        <f>COUNTIFS(DataRegularSeason20242025!$D$2:$D$1315,TotalTeamGames20242025!C$1,DataRegularSeason20242025!$E$2:$E$1315,TotalTeamGames20242025!$A35)</f>
        <v>1</v>
      </c>
      <c r="D36" s="46"/>
      <c r="E36" s="38">
        <f>COUNTIFS(DataRegularSeason20242025!$D$2:$D$1315,TotalTeamGames20242025!E$1,DataRegularSeason20242025!$E$2:$E$1315,TotalTeamGames20242025!$A35)</f>
        <v>1</v>
      </c>
      <c r="F36" s="46"/>
      <c r="G36" s="38">
        <f>COUNTIFS(DataRegularSeason20242025!$D$2:$D$1315,TotalTeamGames20242025!G$1,DataRegularSeason20242025!$E$2:$E$1315,TotalTeamGames20242025!$A35)</f>
        <v>1</v>
      </c>
      <c r="H36" s="46"/>
      <c r="I36" s="38">
        <f>COUNTIFS(DataRegularSeason20242025!$D$2:$D$1315,TotalTeamGames20242025!I$1,DataRegularSeason20242025!$E$2:$E$1315,TotalTeamGames20242025!$A35)</f>
        <v>1</v>
      </c>
      <c r="J36" s="46"/>
      <c r="K36" s="38">
        <f>COUNTIFS(DataRegularSeason20242025!$D$2:$D$1315,TotalTeamGames20242025!K$1,DataRegularSeason20242025!$E$2:$E$1315,TotalTeamGames20242025!$A35)</f>
        <v>1</v>
      </c>
      <c r="L36" s="46"/>
      <c r="M36" s="38">
        <f>COUNTIFS(DataRegularSeason20242025!$D$2:$D$1315,TotalTeamGames20242025!M$1,DataRegularSeason20242025!$E$2:$E$1315,TotalTeamGames20242025!$A35)</f>
        <v>1</v>
      </c>
      <c r="N36" s="46"/>
      <c r="O36" s="38">
        <f>COUNTIFS(DataRegularSeason20242025!$D$2:$D$1315,TotalTeamGames20242025!O$1,DataRegularSeason20242025!$E$2:$E$1315,TotalTeamGames20242025!$A35)</f>
        <v>2</v>
      </c>
      <c r="P36" s="46"/>
      <c r="Q36" s="38">
        <f>COUNTIFS(DataRegularSeason20242025!$D$2:$D$1315,TotalTeamGames20242025!Q$1,DataRegularSeason20242025!$E$2:$E$1315,TotalTeamGames20242025!$A35)</f>
        <v>2</v>
      </c>
      <c r="R36" s="46"/>
      <c r="S36" s="38">
        <f>COUNTIFS(DataRegularSeason20242025!$D$2:$D$1315,TotalTeamGames20242025!S$1,DataRegularSeason20242025!$E$2:$E$1315,TotalTeamGames20242025!$A35)</f>
        <v>2</v>
      </c>
      <c r="T36" s="46"/>
      <c r="U36" s="38">
        <f>COUNTIFS(DataRegularSeason20242025!$D$2:$D$1315,TotalTeamGames20242025!U$1,DataRegularSeason20242025!$E$2:$E$1315,TotalTeamGames20242025!$A35)</f>
        <v>1</v>
      </c>
      <c r="V36" s="46"/>
      <c r="W36" s="38">
        <f>COUNTIFS(DataRegularSeason20242025!$D$2:$D$1315,TotalTeamGames20242025!W$1,DataRegularSeason20242025!$E$2:$E$1315,TotalTeamGames20242025!$A35)</f>
        <v>2</v>
      </c>
      <c r="X36" s="46"/>
      <c r="Y36" s="38">
        <f>COUNTIFS(DataRegularSeason20242025!$D$2:$D$1315,TotalTeamGames20242025!Y$1,DataRegularSeason20242025!$E$2:$E$1315,TotalTeamGames20242025!$A35)</f>
        <v>1</v>
      </c>
      <c r="Z36" s="46"/>
      <c r="AA36" s="38">
        <f>COUNTIFS(DataRegularSeason20242025!$D$2:$D$1315,TotalTeamGames20242025!AA$1,DataRegularSeason20242025!$E$2:$E$1315,TotalTeamGames20242025!$A35)</f>
        <v>2</v>
      </c>
      <c r="AB36" s="46"/>
      <c r="AC36" s="38">
        <f>COUNTIFS(DataRegularSeason20242025!$D$2:$D$1315,TotalTeamGames20242025!AC$1,DataRegularSeason20242025!$E$2:$E$1315,TotalTeamGames20242025!$A35)</f>
        <v>1</v>
      </c>
      <c r="AD36" s="46"/>
      <c r="AE36" s="38">
        <f>COUNTIFS(DataRegularSeason20242025!$D$2:$D$1315,TotalTeamGames20242025!AE$1,DataRegularSeason20242025!$E$2:$E$1315,TotalTeamGames20242025!$A35)</f>
        <v>1</v>
      </c>
      <c r="AF36" s="46"/>
      <c r="AG36" s="38">
        <f>COUNTIFS(DataRegularSeason20242025!$D$2:$D$1315,TotalTeamGames20242025!AG$1,DataRegularSeason20242025!$E$2:$E$1315,TotalTeamGames20242025!$A35)</f>
        <v>1</v>
      </c>
      <c r="AH36" s="46"/>
      <c r="AI36" s="45"/>
      <c r="AJ36" s="46"/>
      <c r="AK36" s="38">
        <f>COUNTIFS(DataRegularSeason20242025!$D$2:$D$1315,TotalTeamGames20242025!AK$1,DataRegularSeason20242025!$E$2:$E$1315,TotalTeamGames20242025!$A35)</f>
        <v>1</v>
      </c>
      <c r="AL36" s="46"/>
      <c r="AM36" s="38">
        <f>COUNTIFS(DataRegularSeason20242025!$D$2:$D$1315,TotalTeamGames20242025!AM$1,DataRegularSeason20242025!$E$2:$E$1315,TotalTeamGames20242025!$A35)</f>
        <v>1</v>
      </c>
      <c r="AN36" s="46"/>
      <c r="AO36" s="38">
        <f>COUNTIFS(DataRegularSeason20242025!$D$2:$D$1315,TotalTeamGames20242025!AO$1,DataRegularSeason20242025!$E$2:$E$1315,TotalTeamGames20242025!$A35)</f>
        <v>1</v>
      </c>
      <c r="AP36" s="46"/>
      <c r="AQ36" s="38">
        <f>COUNTIFS(DataRegularSeason20242025!$D$2:$D$1315,TotalTeamGames20242025!AQ$1,DataRegularSeason20242025!$E$2:$E$1315,TotalTeamGames20242025!$A35)</f>
        <v>1</v>
      </c>
      <c r="AR36" s="46"/>
      <c r="AS36" s="38">
        <f>COUNTIFS(DataRegularSeason20242025!$D$2:$D$1315,TotalTeamGames20242025!AS$1,DataRegularSeason20242025!$E$2:$E$1315,TotalTeamGames20242025!$A35)</f>
        <v>1</v>
      </c>
      <c r="AT36" s="46"/>
      <c r="AU36" s="38">
        <f>COUNTIFS(DataRegularSeason20242025!$D$2:$D$1315,TotalTeamGames20242025!AU$1,DataRegularSeason20242025!$E$2:$E$1315,TotalTeamGames20242025!$A35)</f>
        <v>2</v>
      </c>
      <c r="AV36" s="46"/>
      <c r="AW36" s="38">
        <f>COUNTIFS(DataRegularSeason20242025!$D$2:$D$1315,TotalTeamGames20242025!AW$1,DataRegularSeason20242025!$E$2:$E$1315,TotalTeamGames20242025!$A35)</f>
        <v>1</v>
      </c>
      <c r="AX36" s="46"/>
      <c r="AY36" s="38">
        <f>COUNTIFS(DataRegularSeason20242025!$D$2:$D$1315,TotalTeamGames20242025!AY$1,DataRegularSeason20242025!$E$2:$E$1315,TotalTeamGames20242025!$A35)</f>
        <v>2</v>
      </c>
      <c r="AZ36" s="46"/>
      <c r="BA36" s="38">
        <f>COUNTIFS(DataRegularSeason20242025!$D$2:$D$1315,TotalTeamGames20242025!BA$1,DataRegularSeason20242025!$E$2:$E$1315,TotalTeamGames20242025!$A35)</f>
        <v>1</v>
      </c>
      <c r="BB36" s="46"/>
      <c r="BC36" s="38">
        <f>COUNTIFS(DataRegularSeason20242025!$D$2:$D$1315,TotalTeamGames20242025!BC$1,DataRegularSeason20242025!$E$2:$E$1315,TotalTeamGames20242025!$A35)</f>
        <v>1</v>
      </c>
      <c r="BD36" s="46"/>
      <c r="BE36" s="38">
        <f>COUNTIFS(DataRegularSeason20242025!$D$2:$D$1315,TotalTeamGames20242025!BE$1,DataRegularSeason20242025!$E$2:$E$1315,TotalTeamGames20242025!$A35)</f>
        <v>2</v>
      </c>
      <c r="BF36" s="45"/>
      <c r="BG36" s="40">
        <f>COUNTIFS(DataRegularSeason20242025!$D$2:$D$1315,TotalTeamGames20242025!BG$1,DataRegularSeason20242025!$E$2:$E$1315,TotalTeamGames20242025!$A35)</f>
        <v>1</v>
      </c>
      <c r="BH36" s="46"/>
      <c r="BI36" s="38">
        <f>COUNTIFS(DataRegularSeason20242025!$D$2:$D$1315,TotalTeamGames20242025!BI$1,DataRegularSeason20242025!$E$2:$E$1315,TotalTeamGames20242025!$A35)</f>
        <v>2</v>
      </c>
      <c r="BJ36" s="46"/>
      <c r="BK36" s="38">
        <f>COUNTIFS(DataRegularSeason20242025!$D$2:$D$1315,TotalTeamGames20242025!BK$1,DataRegularSeason20242025!$E$2:$E$1315,TotalTeamGames20242025!$A35)</f>
        <v>2</v>
      </c>
      <c r="BL36" s="46"/>
      <c r="BM36" s="38">
        <f>COUNTIFS(DataRegularSeason20242025!$D$2:$D$1315,TotalTeamGames20242025!BM$1,DataRegularSeason20242025!$E$2:$E$1315,TotalTeamGames20242025!$A35)</f>
        <v>1</v>
      </c>
      <c r="BN36" s="46"/>
      <c r="BO36" s="41">
        <f t="shared" si="0"/>
        <v>41</v>
      </c>
      <c r="BP36" s="116"/>
    </row>
    <row r="37" spans="1:68" ht="9.9499999999999993" customHeight="1" x14ac:dyDescent="0.25">
      <c r="A37" s="117" t="s">
        <v>33</v>
      </c>
      <c r="B37" s="35" t="s">
        <v>81</v>
      </c>
      <c r="C37" s="42"/>
      <c r="D37" s="35">
        <f>COUNTIFS(DataRegularSeason20242025!$E$2:$E$1315,TotalTeamGames20242025!C$1,DataRegularSeason20242025!$D$2:$D$1315,TotalTeamGames20242025!$A37)</f>
        <v>1</v>
      </c>
      <c r="E37" s="42"/>
      <c r="F37" s="35">
        <f>COUNTIFS(DataRegularSeason20242025!$E$2:$E$1315,TotalTeamGames20242025!E$1,DataRegularSeason20242025!$D$2:$D$1315,TotalTeamGames20242025!$A37)</f>
        <v>2</v>
      </c>
      <c r="G37" s="42"/>
      <c r="H37" s="35">
        <f>COUNTIFS(DataRegularSeason20242025!$E$2:$E$1315,TotalTeamGames20242025!G$1,DataRegularSeason20242025!$D$2:$D$1315,TotalTeamGames20242025!$A37)</f>
        <v>1</v>
      </c>
      <c r="I37" s="42"/>
      <c r="J37" s="35">
        <f>COUNTIFS(DataRegularSeason20242025!$E$2:$E$1315,TotalTeamGames20242025!I$1,DataRegularSeason20242025!$D$2:$D$1315,TotalTeamGames20242025!$A37)</f>
        <v>2</v>
      </c>
      <c r="K37" s="42"/>
      <c r="L37" s="35">
        <f>COUNTIFS(DataRegularSeason20242025!$E$2:$E$1315,TotalTeamGames20242025!K$1,DataRegularSeason20242025!$D$2:$D$1315,TotalTeamGames20242025!$A37)</f>
        <v>2</v>
      </c>
      <c r="M37" s="42"/>
      <c r="N37" s="35">
        <f>COUNTIFS(DataRegularSeason20242025!$E$2:$E$1315,TotalTeamGames20242025!M$1,DataRegularSeason20242025!$D$2:$D$1315,TotalTeamGames20242025!$A37)</f>
        <v>1</v>
      </c>
      <c r="O37" s="42"/>
      <c r="P37" s="35">
        <f>COUNTIFS(DataRegularSeason20242025!$E$2:$E$1315,TotalTeamGames20242025!O$1,DataRegularSeason20242025!$D$2:$D$1315,TotalTeamGames20242025!$A37)</f>
        <v>1</v>
      </c>
      <c r="Q37" s="42"/>
      <c r="R37" s="35">
        <f>COUNTIFS(DataRegularSeason20242025!$E$2:$E$1315,TotalTeamGames20242025!Q$1,DataRegularSeason20242025!$D$2:$D$1315,TotalTeamGames20242025!$A37)</f>
        <v>1</v>
      </c>
      <c r="S37" s="42"/>
      <c r="T37" s="35">
        <f>COUNTIFS(DataRegularSeason20242025!$E$2:$E$1315,TotalTeamGames20242025!S$1,DataRegularSeason20242025!$D$2:$D$1315,TotalTeamGames20242025!$A37)</f>
        <v>1</v>
      </c>
      <c r="U37" s="42"/>
      <c r="V37" s="35">
        <f>COUNTIFS(DataRegularSeason20242025!$E$2:$E$1315,TotalTeamGames20242025!U$1,DataRegularSeason20242025!$D$2:$D$1315,TotalTeamGames20242025!$A37)</f>
        <v>1</v>
      </c>
      <c r="W37" s="42"/>
      <c r="X37" s="35">
        <f>COUNTIFS(DataRegularSeason20242025!$E$2:$E$1315,TotalTeamGames20242025!W$1,DataRegularSeason20242025!$D$2:$D$1315,TotalTeamGames20242025!$A37)</f>
        <v>1</v>
      </c>
      <c r="Y37" s="42"/>
      <c r="Z37" s="35">
        <f>COUNTIFS(DataRegularSeason20242025!$E$2:$E$1315,TotalTeamGames20242025!Y$1,DataRegularSeason20242025!$D$2:$D$1315,TotalTeamGames20242025!$A37)</f>
        <v>1</v>
      </c>
      <c r="AA37" s="42"/>
      <c r="AB37" s="35">
        <f>COUNTIFS(DataRegularSeason20242025!$E$2:$E$1315,TotalTeamGames20242025!AA$1,DataRegularSeason20242025!$D$2:$D$1315,TotalTeamGames20242025!$A37)</f>
        <v>1</v>
      </c>
      <c r="AC37" s="42"/>
      <c r="AD37" s="35">
        <f>COUNTIFS(DataRegularSeason20242025!$E$2:$E$1315,TotalTeamGames20242025!AC$1,DataRegularSeason20242025!$D$2:$D$1315,TotalTeamGames20242025!$A37)</f>
        <v>1</v>
      </c>
      <c r="AE37" s="42"/>
      <c r="AF37" s="35">
        <f>COUNTIFS(DataRegularSeason20242025!$E$2:$E$1315,TotalTeamGames20242025!AE$1,DataRegularSeason20242025!$D$2:$D$1315,TotalTeamGames20242025!$A37)</f>
        <v>1</v>
      </c>
      <c r="AG37" s="42"/>
      <c r="AH37" s="35">
        <f>COUNTIFS(DataRegularSeason20242025!$E$2:$E$1315,TotalTeamGames20242025!AG$1,DataRegularSeason20242025!$D$2:$D$1315,TotalTeamGames20242025!$A37)</f>
        <v>2</v>
      </c>
      <c r="AI37" s="42"/>
      <c r="AJ37" s="35">
        <f>COUNTIFS(DataRegularSeason20242025!$E$2:$E$1315,TotalTeamGames20242025!AI$1,DataRegularSeason20242025!$D$2:$D$1315,TotalTeamGames20242025!$A37)</f>
        <v>1</v>
      </c>
      <c r="AK37" s="42"/>
      <c r="AL37" s="43"/>
      <c r="AM37" s="42"/>
      <c r="AN37" s="35">
        <f>COUNTIFS(DataRegularSeason20242025!$E$2:$E$1315,TotalTeamGames20242025!AM$1,DataRegularSeason20242025!$D$2:$D$1315,TotalTeamGames20242025!$A37)</f>
        <v>2</v>
      </c>
      <c r="AO37" s="42"/>
      <c r="AP37" s="35">
        <f>COUNTIFS(DataRegularSeason20242025!$E$2:$E$1315,TotalTeamGames20242025!AO$1,DataRegularSeason20242025!$D$2:$D$1315,TotalTeamGames20242025!$A37)</f>
        <v>2</v>
      </c>
      <c r="AQ37" s="42"/>
      <c r="AR37" s="35">
        <f>COUNTIFS(DataRegularSeason20242025!$E$2:$E$1315,TotalTeamGames20242025!AQ$1,DataRegularSeason20242025!$D$2:$D$1315,TotalTeamGames20242025!$A37)</f>
        <v>2</v>
      </c>
      <c r="AS37" s="42"/>
      <c r="AT37" s="35">
        <f>COUNTIFS(DataRegularSeason20242025!$E$2:$E$1315,TotalTeamGames20242025!AS$1,DataRegularSeason20242025!$D$2:$D$1315,TotalTeamGames20242025!$A37)</f>
        <v>2</v>
      </c>
      <c r="AU37" s="42"/>
      <c r="AV37" s="35">
        <f>COUNTIFS(DataRegularSeason20242025!$E$2:$E$1315,TotalTeamGames20242025!AU$1,DataRegularSeason20242025!$D$2:$D$1315,TotalTeamGames20242025!$A37)</f>
        <v>1</v>
      </c>
      <c r="AW37" s="42"/>
      <c r="AX37" s="35">
        <f>COUNTIFS(DataRegularSeason20242025!$E$2:$E$1315,TotalTeamGames20242025!AW$1,DataRegularSeason20242025!$D$2:$D$1315,TotalTeamGames20242025!$A37)</f>
        <v>1</v>
      </c>
      <c r="AY37" s="42"/>
      <c r="AZ37" s="35">
        <f>COUNTIFS(DataRegularSeason20242025!$E$2:$E$1315,TotalTeamGames20242025!AY$1,DataRegularSeason20242025!$D$2:$D$1315,TotalTeamGames20242025!$A37)</f>
        <v>1</v>
      </c>
      <c r="BA37" s="42"/>
      <c r="BB37" s="35">
        <f>COUNTIFS(DataRegularSeason20242025!$E$2:$E$1315,TotalTeamGames20242025!BA$1,DataRegularSeason20242025!$D$2:$D$1315,TotalTeamGames20242025!$A37)</f>
        <v>2</v>
      </c>
      <c r="BC37" s="42"/>
      <c r="BD37" s="35">
        <f>COUNTIFS(DataRegularSeason20242025!$E$2:$E$1315,TotalTeamGames20242025!BC$1,DataRegularSeason20242025!$D$2:$D$1315,TotalTeamGames20242025!$A37)</f>
        <v>2</v>
      </c>
      <c r="BE37" s="42"/>
      <c r="BF37" s="34">
        <f>COUNTIFS(DataRegularSeason20242025!$E$2:$E$1315,TotalTeamGames20242025!BE$1,DataRegularSeason20242025!$D$2:$D$1315,TotalTeamGames20242025!$A37)</f>
        <v>1</v>
      </c>
      <c r="BG37" s="47"/>
      <c r="BH37" s="35">
        <f>COUNTIFS(DataRegularSeason20242025!$E$2:$E$1315,TotalTeamGames20242025!BG$1,DataRegularSeason20242025!$D$2:$D$1315,TotalTeamGames20242025!$A37)</f>
        <v>1</v>
      </c>
      <c r="BI37" s="42"/>
      <c r="BJ37" s="35">
        <f>COUNTIFS(DataRegularSeason20242025!$E$2:$E$1315,TotalTeamGames20242025!BI$1,DataRegularSeason20242025!$D$2:$D$1315,TotalTeamGames20242025!$A37)</f>
        <v>1</v>
      </c>
      <c r="BK37" s="42"/>
      <c r="BL37" s="35">
        <f>COUNTIFS(DataRegularSeason20242025!$E$2:$E$1315,TotalTeamGames20242025!BK$1,DataRegularSeason20242025!$D$2:$D$1315,TotalTeamGames20242025!$A37)</f>
        <v>1</v>
      </c>
      <c r="BM37" s="42"/>
      <c r="BN37" s="35">
        <f>COUNTIFS(DataRegularSeason20242025!$E$2:$E$1315,TotalTeamGames20242025!BM$1,DataRegularSeason20242025!$D$2:$D$1315,TotalTeamGames20242025!$A37)</f>
        <v>1</v>
      </c>
      <c r="BO37" s="37">
        <f t="shared" si="0"/>
        <v>41</v>
      </c>
      <c r="BP37" s="116">
        <f t="shared" ref="BP37" si="17">BO37+BO38</f>
        <v>82</v>
      </c>
    </row>
    <row r="38" spans="1:68" ht="9.9499999999999993" customHeight="1" x14ac:dyDescent="0.25">
      <c r="A38" s="118"/>
      <c r="B38" s="39" t="s">
        <v>80</v>
      </c>
      <c r="C38" s="38">
        <f>COUNTIFS(DataRegularSeason20242025!$D$2:$D$1315,TotalTeamGames20242025!C$1,DataRegularSeason20242025!$E$2:$E$1315,TotalTeamGames20242025!$A37)</f>
        <v>1</v>
      </c>
      <c r="D38" s="46"/>
      <c r="E38" s="38">
        <f>COUNTIFS(DataRegularSeason20242025!$D$2:$D$1315,TotalTeamGames20242025!E$1,DataRegularSeason20242025!$E$2:$E$1315,TotalTeamGames20242025!$A37)</f>
        <v>1</v>
      </c>
      <c r="F38" s="46"/>
      <c r="G38" s="38">
        <f>COUNTIFS(DataRegularSeason20242025!$D$2:$D$1315,TotalTeamGames20242025!G$1,DataRegularSeason20242025!$E$2:$E$1315,TotalTeamGames20242025!$A37)</f>
        <v>2</v>
      </c>
      <c r="H38" s="46"/>
      <c r="I38" s="38">
        <f>COUNTIFS(DataRegularSeason20242025!$D$2:$D$1315,TotalTeamGames20242025!I$1,DataRegularSeason20242025!$E$2:$E$1315,TotalTeamGames20242025!$A37)</f>
        <v>2</v>
      </c>
      <c r="J38" s="46"/>
      <c r="K38" s="38">
        <f>COUNTIFS(DataRegularSeason20242025!$D$2:$D$1315,TotalTeamGames20242025!K$1,DataRegularSeason20242025!$E$2:$E$1315,TotalTeamGames20242025!$A37)</f>
        <v>2</v>
      </c>
      <c r="L38" s="46"/>
      <c r="M38" s="38">
        <f>COUNTIFS(DataRegularSeason20242025!$D$2:$D$1315,TotalTeamGames20242025!M$1,DataRegularSeason20242025!$E$2:$E$1315,TotalTeamGames20242025!$A37)</f>
        <v>1</v>
      </c>
      <c r="N38" s="46"/>
      <c r="O38" s="38">
        <f>COUNTIFS(DataRegularSeason20242025!$D$2:$D$1315,TotalTeamGames20242025!O$1,DataRegularSeason20242025!$E$2:$E$1315,TotalTeamGames20242025!$A37)</f>
        <v>1</v>
      </c>
      <c r="P38" s="46"/>
      <c r="Q38" s="38">
        <f>COUNTIFS(DataRegularSeason20242025!$D$2:$D$1315,TotalTeamGames20242025!Q$1,DataRegularSeason20242025!$E$2:$E$1315,TotalTeamGames20242025!$A37)</f>
        <v>1</v>
      </c>
      <c r="R38" s="46"/>
      <c r="S38" s="38">
        <f>COUNTIFS(DataRegularSeason20242025!$D$2:$D$1315,TotalTeamGames20242025!S$1,DataRegularSeason20242025!$E$2:$E$1315,TotalTeamGames20242025!$A37)</f>
        <v>1</v>
      </c>
      <c r="T38" s="46"/>
      <c r="U38" s="38">
        <f>COUNTIFS(DataRegularSeason20242025!$D$2:$D$1315,TotalTeamGames20242025!U$1,DataRegularSeason20242025!$E$2:$E$1315,TotalTeamGames20242025!$A37)</f>
        <v>2</v>
      </c>
      <c r="V38" s="46"/>
      <c r="W38" s="38">
        <f>COUNTIFS(DataRegularSeason20242025!$D$2:$D$1315,TotalTeamGames20242025!W$1,DataRegularSeason20242025!$E$2:$E$1315,TotalTeamGames20242025!$A37)</f>
        <v>1</v>
      </c>
      <c r="X38" s="46"/>
      <c r="Y38" s="38">
        <f>COUNTIFS(DataRegularSeason20242025!$D$2:$D$1315,TotalTeamGames20242025!Y$1,DataRegularSeason20242025!$E$2:$E$1315,TotalTeamGames20242025!$A37)</f>
        <v>2</v>
      </c>
      <c r="Z38" s="46"/>
      <c r="AA38" s="38">
        <f>COUNTIFS(DataRegularSeason20242025!$D$2:$D$1315,TotalTeamGames20242025!AA$1,DataRegularSeason20242025!$E$2:$E$1315,TotalTeamGames20242025!$A37)</f>
        <v>1</v>
      </c>
      <c r="AB38" s="46"/>
      <c r="AC38" s="38">
        <f>COUNTIFS(DataRegularSeason20242025!$D$2:$D$1315,TotalTeamGames20242025!AC$1,DataRegularSeason20242025!$E$2:$E$1315,TotalTeamGames20242025!$A37)</f>
        <v>1</v>
      </c>
      <c r="AD38" s="46"/>
      <c r="AE38" s="38">
        <f>COUNTIFS(DataRegularSeason20242025!$D$2:$D$1315,TotalTeamGames20242025!AE$1,DataRegularSeason20242025!$E$2:$E$1315,TotalTeamGames20242025!$A37)</f>
        <v>2</v>
      </c>
      <c r="AF38" s="46"/>
      <c r="AG38" s="38">
        <f>COUNTIFS(DataRegularSeason20242025!$D$2:$D$1315,TotalTeamGames20242025!AG$1,DataRegularSeason20242025!$E$2:$E$1315,TotalTeamGames20242025!$A37)</f>
        <v>1</v>
      </c>
      <c r="AH38" s="46"/>
      <c r="AI38" s="38">
        <f>COUNTIFS(DataRegularSeason20242025!$D$2:$D$1315,TotalTeamGames20242025!AI$1,DataRegularSeason20242025!$E$2:$E$1315,TotalTeamGames20242025!$A37)</f>
        <v>1</v>
      </c>
      <c r="AJ38" s="46"/>
      <c r="AK38" s="45"/>
      <c r="AL38" s="46"/>
      <c r="AM38" s="38">
        <f>COUNTIFS(DataRegularSeason20242025!$D$2:$D$1315,TotalTeamGames20242025!AM$1,DataRegularSeason20242025!$E$2:$E$1315,TotalTeamGames20242025!$A37)</f>
        <v>2</v>
      </c>
      <c r="AN38" s="46"/>
      <c r="AO38" s="38">
        <f>COUNTIFS(DataRegularSeason20242025!$D$2:$D$1315,TotalTeamGames20242025!AO$1,DataRegularSeason20242025!$E$2:$E$1315,TotalTeamGames20242025!$A37)</f>
        <v>1</v>
      </c>
      <c r="AP38" s="46"/>
      <c r="AQ38" s="38">
        <f>COUNTIFS(DataRegularSeason20242025!$D$2:$D$1315,TotalTeamGames20242025!AQ$1,DataRegularSeason20242025!$E$2:$E$1315,TotalTeamGames20242025!$A37)</f>
        <v>2</v>
      </c>
      <c r="AR38" s="46"/>
      <c r="AS38" s="38">
        <f>COUNTIFS(DataRegularSeason20242025!$D$2:$D$1315,TotalTeamGames20242025!AS$1,DataRegularSeason20242025!$E$2:$E$1315,TotalTeamGames20242025!$A37)</f>
        <v>2</v>
      </c>
      <c r="AT38" s="46"/>
      <c r="AU38" s="38">
        <f>COUNTIFS(DataRegularSeason20242025!$D$2:$D$1315,TotalTeamGames20242025!AU$1,DataRegularSeason20242025!$E$2:$E$1315,TotalTeamGames20242025!$A37)</f>
        <v>1</v>
      </c>
      <c r="AV38" s="46"/>
      <c r="AW38" s="38">
        <f>COUNTIFS(DataRegularSeason20242025!$D$2:$D$1315,TotalTeamGames20242025!AW$1,DataRegularSeason20242025!$E$2:$E$1315,TotalTeamGames20242025!$A37)</f>
        <v>1</v>
      </c>
      <c r="AX38" s="46"/>
      <c r="AY38" s="38">
        <f>COUNTIFS(DataRegularSeason20242025!$D$2:$D$1315,TotalTeamGames20242025!AY$1,DataRegularSeason20242025!$E$2:$E$1315,TotalTeamGames20242025!$A37)</f>
        <v>1</v>
      </c>
      <c r="AZ38" s="46"/>
      <c r="BA38" s="38">
        <f>COUNTIFS(DataRegularSeason20242025!$D$2:$D$1315,TotalTeamGames20242025!BA$1,DataRegularSeason20242025!$E$2:$E$1315,TotalTeamGames20242025!$A37)</f>
        <v>1</v>
      </c>
      <c r="BB38" s="46"/>
      <c r="BC38" s="38">
        <f>COUNTIFS(DataRegularSeason20242025!$D$2:$D$1315,TotalTeamGames20242025!BC$1,DataRegularSeason20242025!$E$2:$E$1315,TotalTeamGames20242025!$A37)</f>
        <v>1</v>
      </c>
      <c r="BD38" s="46"/>
      <c r="BE38" s="38">
        <f>COUNTIFS(DataRegularSeason20242025!$D$2:$D$1315,TotalTeamGames20242025!BE$1,DataRegularSeason20242025!$E$2:$E$1315,TotalTeamGames20242025!$A37)</f>
        <v>1</v>
      </c>
      <c r="BF38" s="45"/>
      <c r="BG38" s="40">
        <f>COUNTIFS(DataRegularSeason20242025!$D$2:$D$1315,TotalTeamGames20242025!BG$1,DataRegularSeason20242025!$E$2:$E$1315,TotalTeamGames20242025!$A37)</f>
        <v>1</v>
      </c>
      <c r="BH38" s="46"/>
      <c r="BI38" s="38">
        <f>COUNTIFS(DataRegularSeason20242025!$D$2:$D$1315,TotalTeamGames20242025!BI$1,DataRegularSeason20242025!$E$2:$E$1315,TotalTeamGames20242025!$A37)</f>
        <v>1</v>
      </c>
      <c r="BJ38" s="46"/>
      <c r="BK38" s="38">
        <f>COUNTIFS(DataRegularSeason20242025!$D$2:$D$1315,TotalTeamGames20242025!BK$1,DataRegularSeason20242025!$E$2:$E$1315,TotalTeamGames20242025!$A37)</f>
        <v>1</v>
      </c>
      <c r="BL38" s="46"/>
      <c r="BM38" s="38">
        <f>COUNTIFS(DataRegularSeason20242025!$D$2:$D$1315,TotalTeamGames20242025!BM$1,DataRegularSeason20242025!$E$2:$E$1315,TotalTeamGames20242025!$A37)</f>
        <v>2</v>
      </c>
      <c r="BN38" s="46"/>
      <c r="BO38" s="41">
        <f t="shared" si="0"/>
        <v>41</v>
      </c>
      <c r="BP38" s="116"/>
    </row>
    <row r="39" spans="1:68" ht="9.9499999999999993" customHeight="1" x14ac:dyDescent="0.25">
      <c r="A39" s="117" t="s">
        <v>20</v>
      </c>
      <c r="B39" s="35" t="s">
        <v>81</v>
      </c>
      <c r="C39" s="42"/>
      <c r="D39" s="35">
        <f>COUNTIFS(DataRegularSeason20242025!$E$2:$E$1315,TotalTeamGames20242025!C$1,DataRegularSeason20242025!$D$2:$D$1315,TotalTeamGames20242025!$A39)</f>
        <v>1</v>
      </c>
      <c r="E39" s="42"/>
      <c r="F39" s="35">
        <f>COUNTIFS(DataRegularSeason20242025!$E$2:$E$1315,TotalTeamGames20242025!E$1,DataRegularSeason20242025!$D$2:$D$1315,TotalTeamGames20242025!$A39)</f>
        <v>1</v>
      </c>
      <c r="G39" s="42"/>
      <c r="H39" s="35">
        <f>COUNTIFS(DataRegularSeason20242025!$E$2:$E$1315,TotalTeamGames20242025!G$1,DataRegularSeason20242025!$D$2:$D$1315,TotalTeamGames20242025!$A39)</f>
        <v>2</v>
      </c>
      <c r="I39" s="42"/>
      <c r="J39" s="35">
        <f>COUNTIFS(DataRegularSeason20242025!$E$2:$E$1315,TotalTeamGames20242025!I$1,DataRegularSeason20242025!$D$2:$D$1315,TotalTeamGames20242025!$A39)</f>
        <v>2</v>
      </c>
      <c r="K39" s="42"/>
      <c r="L39" s="35">
        <f>COUNTIFS(DataRegularSeason20242025!$E$2:$E$1315,TotalTeamGames20242025!K$1,DataRegularSeason20242025!$D$2:$D$1315,TotalTeamGames20242025!$A39)</f>
        <v>2</v>
      </c>
      <c r="M39" s="42"/>
      <c r="N39" s="35">
        <f>COUNTIFS(DataRegularSeason20242025!$E$2:$E$1315,TotalTeamGames20242025!M$1,DataRegularSeason20242025!$D$2:$D$1315,TotalTeamGames20242025!$A39)</f>
        <v>1</v>
      </c>
      <c r="O39" s="42"/>
      <c r="P39" s="35">
        <f>COUNTIFS(DataRegularSeason20242025!$E$2:$E$1315,TotalTeamGames20242025!O$1,DataRegularSeason20242025!$D$2:$D$1315,TotalTeamGames20242025!$A39)</f>
        <v>1</v>
      </c>
      <c r="Q39" s="42"/>
      <c r="R39" s="35">
        <f>COUNTIFS(DataRegularSeason20242025!$E$2:$E$1315,TotalTeamGames20242025!Q$1,DataRegularSeason20242025!$D$2:$D$1315,TotalTeamGames20242025!$A39)</f>
        <v>1</v>
      </c>
      <c r="S39" s="42"/>
      <c r="T39" s="35">
        <f>COUNTIFS(DataRegularSeason20242025!$E$2:$E$1315,TotalTeamGames20242025!S$1,DataRegularSeason20242025!$D$2:$D$1315,TotalTeamGames20242025!$A39)</f>
        <v>1</v>
      </c>
      <c r="U39" s="42"/>
      <c r="V39" s="35">
        <f>COUNTIFS(DataRegularSeason20242025!$E$2:$E$1315,TotalTeamGames20242025!U$1,DataRegularSeason20242025!$D$2:$D$1315,TotalTeamGames20242025!$A39)</f>
        <v>2</v>
      </c>
      <c r="W39" s="42"/>
      <c r="X39" s="35">
        <f>COUNTIFS(DataRegularSeason20242025!$E$2:$E$1315,TotalTeamGames20242025!W$1,DataRegularSeason20242025!$D$2:$D$1315,TotalTeamGames20242025!$A39)</f>
        <v>1</v>
      </c>
      <c r="Y39" s="42"/>
      <c r="Z39" s="35">
        <f>COUNTIFS(DataRegularSeason20242025!$E$2:$E$1315,TotalTeamGames20242025!Y$1,DataRegularSeason20242025!$D$2:$D$1315,TotalTeamGames20242025!$A39)</f>
        <v>2</v>
      </c>
      <c r="AA39" s="42"/>
      <c r="AB39" s="35">
        <f>COUNTIFS(DataRegularSeason20242025!$E$2:$E$1315,TotalTeamGames20242025!AA$1,DataRegularSeason20242025!$D$2:$D$1315,TotalTeamGames20242025!$A39)</f>
        <v>1</v>
      </c>
      <c r="AC39" s="42"/>
      <c r="AD39" s="35">
        <f>COUNTIFS(DataRegularSeason20242025!$E$2:$E$1315,TotalTeamGames20242025!AC$1,DataRegularSeason20242025!$D$2:$D$1315,TotalTeamGames20242025!$A39)</f>
        <v>1</v>
      </c>
      <c r="AE39" s="42"/>
      <c r="AF39" s="35">
        <f>COUNTIFS(DataRegularSeason20242025!$E$2:$E$1315,TotalTeamGames20242025!AE$1,DataRegularSeason20242025!$D$2:$D$1315,TotalTeamGames20242025!$A39)</f>
        <v>2</v>
      </c>
      <c r="AG39" s="42"/>
      <c r="AH39" s="35">
        <f>COUNTIFS(DataRegularSeason20242025!$E$2:$E$1315,TotalTeamGames20242025!AG$1,DataRegularSeason20242025!$D$2:$D$1315,TotalTeamGames20242025!$A39)</f>
        <v>2</v>
      </c>
      <c r="AI39" s="42"/>
      <c r="AJ39" s="35">
        <f>COUNTIFS(DataRegularSeason20242025!$E$2:$E$1315,TotalTeamGames20242025!AI$1,DataRegularSeason20242025!$D$2:$D$1315,TotalTeamGames20242025!$A39)</f>
        <v>1</v>
      </c>
      <c r="AK39" s="42"/>
      <c r="AL39" s="35">
        <f>COUNTIFS(DataRegularSeason20242025!$E$2:$E$1315,TotalTeamGames20242025!AK$1,DataRegularSeason20242025!$D$2:$D$1315,TotalTeamGames20242025!$A39)</f>
        <v>2</v>
      </c>
      <c r="AM39" s="42"/>
      <c r="AN39" s="43"/>
      <c r="AO39" s="42"/>
      <c r="AP39" s="35">
        <f>COUNTIFS(DataRegularSeason20242025!$E$2:$E$1315,TotalTeamGames20242025!AO$1,DataRegularSeason20242025!$D$2:$D$1315,TotalTeamGames20242025!$A39)</f>
        <v>1</v>
      </c>
      <c r="AQ39" s="42"/>
      <c r="AR39" s="35">
        <f>COUNTIFS(DataRegularSeason20242025!$E$2:$E$1315,TotalTeamGames20242025!AQ$1,DataRegularSeason20242025!$D$2:$D$1315,TotalTeamGames20242025!$A39)</f>
        <v>1</v>
      </c>
      <c r="AS39" s="42"/>
      <c r="AT39" s="35">
        <f>COUNTIFS(DataRegularSeason20242025!$E$2:$E$1315,TotalTeamGames20242025!AS$1,DataRegularSeason20242025!$D$2:$D$1315,TotalTeamGames20242025!$A39)</f>
        <v>2</v>
      </c>
      <c r="AU39" s="42"/>
      <c r="AV39" s="35">
        <f>COUNTIFS(DataRegularSeason20242025!$E$2:$E$1315,TotalTeamGames20242025!AU$1,DataRegularSeason20242025!$D$2:$D$1315,TotalTeamGames20242025!$A39)</f>
        <v>1</v>
      </c>
      <c r="AW39" s="42"/>
      <c r="AX39" s="35">
        <f>COUNTIFS(DataRegularSeason20242025!$E$2:$E$1315,TotalTeamGames20242025!AW$1,DataRegularSeason20242025!$D$2:$D$1315,TotalTeamGames20242025!$A39)</f>
        <v>1</v>
      </c>
      <c r="AY39" s="42"/>
      <c r="AZ39" s="35">
        <f>COUNTIFS(DataRegularSeason20242025!$E$2:$E$1315,TotalTeamGames20242025!AY$1,DataRegularSeason20242025!$D$2:$D$1315,TotalTeamGames20242025!$A39)</f>
        <v>1</v>
      </c>
      <c r="BA39" s="42"/>
      <c r="BB39" s="35">
        <f>COUNTIFS(DataRegularSeason20242025!$E$2:$E$1315,TotalTeamGames20242025!BA$1,DataRegularSeason20242025!$D$2:$D$1315,TotalTeamGames20242025!$A39)</f>
        <v>1</v>
      </c>
      <c r="BC39" s="42"/>
      <c r="BD39" s="35">
        <f>COUNTIFS(DataRegularSeason20242025!$E$2:$E$1315,TotalTeamGames20242025!BC$1,DataRegularSeason20242025!$D$2:$D$1315,TotalTeamGames20242025!$A39)</f>
        <v>1</v>
      </c>
      <c r="BE39" s="42"/>
      <c r="BF39" s="34">
        <f>COUNTIFS(DataRegularSeason20242025!$E$2:$E$1315,TotalTeamGames20242025!BE$1,DataRegularSeason20242025!$D$2:$D$1315,TotalTeamGames20242025!$A39)</f>
        <v>1</v>
      </c>
      <c r="BG39" s="47"/>
      <c r="BH39" s="35">
        <f>COUNTIFS(DataRegularSeason20242025!$E$2:$E$1315,TotalTeamGames20242025!BG$1,DataRegularSeason20242025!$D$2:$D$1315,TotalTeamGames20242025!$A39)</f>
        <v>1</v>
      </c>
      <c r="BI39" s="42"/>
      <c r="BJ39" s="35">
        <f>COUNTIFS(DataRegularSeason20242025!$E$2:$E$1315,TotalTeamGames20242025!BI$1,DataRegularSeason20242025!$D$2:$D$1315,TotalTeamGames20242025!$A39)</f>
        <v>1</v>
      </c>
      <c r="BK39" s="42"/>
      <c r="BL39" s="35">
        <f>COUNTIFS(DataRegularSeason20242025!$E$2:$E$1315,TotalTeamGames20242025!BK$1,DataRegularSeason20242025!$D$2:$D$1315,TotalTeamGames20242025!$A39)</f>
        <v>1</v>
      </c>
      <c r="BM39" s="42"/>
      <c r="BN39" s="35">
        <f>COUNTIFS(DataRegularSeason20242025!$E$2:$E$1315,TotalTeamGames20242025!BM$1,DataRegularSeason20242025!$D$2:$D$1315,TotalTeamGames20242025!$A39)</f>
        <v>2</v>
      </c>
      <c r="BO39" s="37">
        <f t="shared" si="0"/>
        <v>41</v>
      </c>
      <c r="BP39" s="116">
        <f t="shared" ref="BP39" si="18">BO39+BO40</f>
        <v>82</v>
      </c>
    </row>
    <row r="40" spans="1:68" ht="9.9499999999999993" customHeight="1" x14ac:dyDescent="0.25">
      <c r="A40" s="118"/>
      <c r="B40" s="39" t="s">
        <v>80</v>
      </c>
      <c r="C40" s="38">
        <f>COUNTIFS(DataRegularSeason20242025!$D$2:$D$1315,TotalTeamGames20242025!C$1,DataRegularSeason20242025!$E$2:$E$1315,TotalTeamGames20242025!$A39)</f>
        <v>1</v>
      </c>
      <c r="D40" s="46"/>
      <c r="E40" s="38">
        <f>COUNTIFS(DataRegularSeason20242025!$D$2:$D$1315,TotalTeamGames20242025!E$1,DataRegularSeason20242025!$E$2:$E$1315,TotalTeamGames20242025!$A39)</f>
        <v>2</v>
      </c>
      <c r="F40" s="46"/>
      <c r="G40" s="38">
        <f>COUNTIFS(DataRegularSeason20242025!$D$2:$D$1315,TotalTeamGames20242025!G$1,DataRegularSeason20242025!$E$2:$E$1315,TotalTeamGames20242025!$A39)</f>
        <v>1</v>
      </c>
      <c r="H40" s="46"/>
      <c r="I40" s="38">
        <f>COUNTIFS(DataRegularSeason20242025!$D$2:$D$1315,TotalTeamGames20242025!I$1,DataRegularSeason20242025!$E$2:$E$1315,TotalTeamGames20242025!$A39)</f>
        <v>2</v>
      </c>
      <c r="J40" s="46"/>
      <c r="K40" s="38">
        <f>COUNTIFS(DataRegularSeason20242025!$D$2:$D$1315,TotalTeamGames20242025!K$1,DataRegularSeason20242025!$E$2:$E$1315,TotalTeamGames20242025!$A39)</f>
        <v>2</v>
      </c>
      <c r="L40" s="46"/>
      <c r="M40" s="38">
        <f>COUNTIFS(DataRegularSeason20242025!$D$2:$D$1315,TotalTeamGames20242025!M$1,DataRegularSeason20242025!$E$2:$E$1315,TotalTeamGames20242025!$A39)</f>
        <v>1</v>
      </c>
      <c r="N40" s="46"/>
      <c r="O40" s="38">
        <f>COUNTIFS(DataRegularSeason20242025!$D$2:$D$1315,TotalTeamGames20242025!O$1,DataRegularSeason20242025!$E$2:$E$1315,TotalTeamGames20242025!$A39)</f>
        <v>1</v>
      </c>
      <c r="P40" s="46"/>
      <c r="Q40" s="38">
        <f>COUNTIFS(DataRegularSeason20242025!$D$2:$D$1315,TotalTeamGames20242025!Q$1,DataRegularSeason20242025!$E$2:$E$1315,TotalTeamGames20242025!$A39)</f>
        <v>1</v>
      </c>
      <c r="R40" s="46"/>
      <c r="S40" s="38">
        <f>COUNTIFS(DataRegularSeason20242025!$D$2:$D$1315,TotalTeamGames20242025!S$1,DataRegularSeason20242025!$E$2:$E$1315,TotalTeamGames20242025!$A39)</f>
        <v>1</v>
      </c>
      <c r="T40" s="46"/>
      <c r="U40" s="38">
        <f>COUNTIFS(DataRegularSeason20242025!$D$2:$D$1315,TotalTeamGames20242025!U$1,DataRegularSeason20242025!$E$2:$E$1315,TotalTeamGames20242025!$A39)</f>
        <v>1</v>
      </c>
      <c r="V40" s="46"/>
      <c r="W40" s="38">
        <f>COUNTIFS(DataRegularSeason20242025!$D$2:$D$1315,TotalTeamGames20242025!W$1,DataRegularSeason20242025!$E$2:$E$1315,TotalTeamGames20242025!$A39)</f>
        <v>1</v>
      </c>
      <c r="X40" s="46"/>
      <c r="Y40" s="38">
        <f>COUNTIFS(DataRegularSeason20242025!$D$2:$D$1315,TotalTeamGames20242025!Y$1,DataRegularSeason20242025!$E$2:$E$1315,TotalTeamGames20242025!$A39)</f>
        <v>1</v>
      </c>
      <c r="Z40" s="46"/>
      <c r="AA40" s="38">
        <f>COUNTIFS(DataRegularSeason20242025!$D$2:$D$1315,TotalTeamGames20242025!AA$1,DataRegularSeason20242025!$E$2:$E$1315,TotalTeamGames20242025!$A39)</f>
        <v>1</v>
      </c>
      <c r="AB40" s="46"/>
      <c r="AC40" s="38">
        <f>COUNTIFS(DataRegularSeason20242025!$D$2:$D$1315,TotalTeamGames20242025!AC$1,DataRegularSeason20242025!$E$2:$E$1315,TotalTeamGames20242025!$A39)</f>
        <v>1</v>
      </c>
      <c r="AD40" s="46"/>
      <c r="AE40" s="38">
        <f>COUNTIFS(DataRegularSeason20242025!$D$2:$D$1315,TotalTeamGames20242025!AE$1,DataRegularSeason20242025!$E$2:$E$1315,TotalTeamGames20242025!$A39)</f>
        <v>1</v>
      </c>
      <c r="AF40" s="46"/>
      <c r="AG40" s="38">
        <f>COUNTIFS(DataRegularSeason20242025!$D$2:$D$1315,TotalTeamGames20242025!AG$1,DataRegularSeason20242025!$E$2:$E$1315,TotalTeamGames20242025!$A39)</f>
        <v>2</v>
      </c>
      <c r="AH40" s="46"/>
      <c r="AI40" s="38">
        <f>COUNTIFS(DataRegularSeason20242025!$D$2:$D$1315,TotalTeamGames20242025!AI$1,DataRegularSeason20242025!$E$2:$E$1315,TotalTeamGames20242025!$A39)</f>
        <v>1</v>
      </c>
      <c r="AJ40" s="46"/>
      <c r="AK40" s="38">
        <f>COUNTIFS(DataRegularSeason20242025!$D$2:$D$1315,TotalTeamGames20242025!AK$1,DataRegularSeason20242025!$E$2:$E$1315,TotalTeamGames20242025!$A39)</f>
        <v>2</v>
      </c>
      <c r="AL40" s="46"/>
      <c r="AM40" s="45"/>
      <c r="AN40" s="46"/>
      <c r="AO40" s="38">
        <f>COUNTIFS(DataRegularSeason20242025!$D$2:$D$1315,TotalTeamGames20242025!AO$1,DataRegularSeason20242025!$E$2:$E$1315,TotalTeamGames20242025!$A39)</f>
        <v>2</v>
      </c>
      <c r="AP40" s="46"/>
      <c r="AQ40" s="38">
        <f>COUNTIFS(DataRegularSeason20242025!$D$2:$D$1315,TotalTeamGames20242025!AQ$1,DataRegularSeason20242025!$E$2:$E$1315,TotalTeamGames20242025!$A39)</f>
        <v>2</v>
      </c>
      <c r="AR40" s="46"/>
      <c r="AS40" s="38">
        <f>COUNTIFS(DataRegularSeason20242025!$D$2:$D$1315,TotalTeamGames20242025!AS$1,DataRegularSeason20242025!$E$2:$E$1315,TotalTeamGames20242025!$A39)</f>
        <v>2</v>
      </c>
      <c r="AT40" s="46"/>
      <c r="AU40" s="38">
        <f>COUNTIFS(DataRegularSeason20242025!$D$2:$D$1315,TotalTeamGames20242025!AU$1,DataRegularSeason20242025!$E$2:$E$1315,TotalTeamGames20242025!$A39)</f>
        <v>1</v>
      </c>
      <c r="AV40" s="46"/>
      <c r="AW40" s="38">
        <f>COUNTIFS(DataRegularSeason20242025!$D$2:$D$1315,TotalTeamGames20242025!AW$1,DataRegularSeason20242025!$E$2:$E$1315,TotalTeamGames20242025!$A39)</f>
        <v>1</v>
      </c>
      <c r="AX40" s="46"/>
      <c r="AY40" s="38">
        <f>COUNTIFS(DataRegularSeason20242025!$D$2:$D$1315,TotalTeamGames20242025!AY$1,DataRegularSeason20242025!$E$2:$E$1315,TotalTeamGames20242025!$A39)</f>
        <v>1</v>
      </c>
      <c r="AZ40" s="46"/>
      <c r="BA40" s="38">
        <f>COUNTIFS(DataRegularSeason20242025!$D$2:$D$1315,TotalTeamGames20242025!BA$1,DataRegularSeason20242025!$E$2:$E$1315,TotalTeamGames20242025!$A39)</f>
        <v>2</v>
      </c>
      <c r="BB40" s="46"/>
      <c r="BC40" s="38">
        <f>COUNTIFS(DataRegularSeason20242025!$D$2:$D$1315,TotalTeamGames20242025!BC$1,DataRegularSeason20242025!$E$2:$E$1315,TotalTeamGames20242025!$A39)</f>
        <v>2</v>
      </c>
      <c r="BD40" s="46"/>
      <c r="BE40" s="38">
        <f>COUNTIFS(DataRegularSeason20242025!$D$2:$D$1315,TotalTeamGames20242025!BE$1,DataRegularSeason20242025!$E$2:$E$1315,TotalTeamGames20242025!$A39)</f>
        <v>1</v>
      </c>
      <c r="BF40" s="45"/>
      <c r="BG40" s="40">
        <f>COUNTIFS(DataRegularSeason20242025!$D$2:$D$1315,TotalTeamGames20242025!BG$1,DataRegularSeason20242025!$E$2:$E$1315,TotalTeamGames20242025!$A39)</f>
        <v>1</v>
      </c>
      <c r="BH40" s="46"/>
      <c r="BI40" s="38">
        <f>COUNTIFS(DataRegularSeason20242025!$D$2:$D$1315,TotalTeamGames20242025!BI$1,DataRegularSeason20242025!$E$2:$E$1315,TotalTeamGames20242025!$A39)</f>
        <v>1</v>
      </c>
      <c r="BJ40" s="46"/>
      <c r="BK40" s="38">
        <f>COUNTIFS(DataRegularSeason20242025!$D$2:$D$1315,TotalTeamGames20242025!BK$1,DataRegularSeason20242025!$E$2:$E$1315,TotalTeamGames20242025!$A39)</f>
        <v>1</v>
      </c>
      <c r="BL40" s="46"/>
      <c r="BM40" s="38">
        <f>COUNTIFS(DataRegularSeason20242025!$D$2:$D$1315,TotalTeamGames20242025!BM$1,DataRegularSeason20242025!$E$2:$E$1315,TotalTeamGames20242025!$A39)</f>
        <v>1</v>
      </c>
      <c r="BN40" s="46"/>
      <c r="BO40" s="41">
        <f t="shared" si="0"/>
        <v>41</v>
      </c>
      <c r="BP40" s="116"/>
    </row>
    <row r="41" spans="1:68" ht="9.9499999999999993" customHeight="1" x14ac:dyDescent="0.25">
      <c r="A41" s="117" t="s">
        <v>30</v>
      </c>
      <c r="B41" s="35" t="s">
        <v>81</v>
      </c>
      <c r="C41" s="42"/>
      <c r="D41" s="35">
        <f>COUNTIFS(DataRegularSeason20242025!$E$2:$E$1315,TotalTeamGames20242025!C$1,DataRegularSeason20242025!$D$2:$D$1315,TotalTeamGames20242025!$A41)</f>
        <v>1</v>
      </c>
      <c r="E41" s="42"/>
      <c r="F41" s="35">
        <f>COUNTIFS(DataRegularSeason20242025!$E$2:$E$1315,TotalTeamGames20242025!E$1,DataRegularSeason20242025!$D$2:$D$1315,TotalTeamGames20242025!$A41)</f>
        <v>2</v>
      </c>
      <c r="G41" s="42"/>
      <c r="H41" s="35">
        <f>COUNTIFS(DataRegularSeason20242025!$E$2:$E$1315,TotalTeamGames20242025!G$1,DataRegularSeason20242025!$D$2:$D$1315,TotalTeamGames20242025!$A41)</f>
        <v>2</v>
      </c>
      <c r="I41" s="42"/>
      <c r="J41" s="35">
        <f>COUNTIFS(DataRegularSeason20242025!$E$2:$E$1315,TotalTeamGames20242025!I$1,DataRegularSeason20242025!$D$2:$D$1315,TotalTeamGames20242025!$A41)</f>
        <v>2</v>
      </c>
      <c r="K41" s="42"/>
      <c r="L41" s="35">
        <f>COUNTIFS(DataRegularSeason20242025!$E$2:$E$1315,TotalTeamGames20242025!K$1,DataRegularSeason20242025!$D$2:$D$1315,TotalTeamGames20242025!$A41)</f>
        <v>1</v>
      </c>
      <c r="M41" s="42"/>
      <c r="N41" s="35">
        <f>COUNTIFS(DataRegularSeason20242025!$E$2:$E$1315,TotalTeamGames20242025!M$1,DataRegularSeason20242025!$D$2:$D$1315,TotalTeamGames20242025!$A41)</f>
        <v>1</v>
      </c>
      <c r="O41" s="42"/>
      <c r="P41" s="35">
        <f>COUNTIFS(DataRegularSeason20242025!$E$2:$E$1315,TotalTeamGames20242025!O$1,DataRegularSeason20242025!$D$2:$D$1315,TotalTeamGames20242025!$A41)</f>
        <v>1</v>
      </c>
      <c r="Q41" s="42"/>
      <c r="R41" s="35">
        <f>COUNTIFS(DataRegularSeason20242025!$E$2:$E$1315,TotalTeamGames20242025!Q$1,DataRegularSeason20242025!$D$2:$D$1315,TotalTeamGames20242025!$A41)</f>
        <v>1</v>
      </c>
      <c r="S41" s="42"/>
      <c r="T41" s="35">
        <f>COUNTIFS(DataRegularSeason20242025!$E$2:$E$1315,TotalTeamGames20242025!S$1,DataRegularSeason20242025!$D$2:$D$1315,TotalTeamGames20242025!$A41)</f>
        <v>1</v>
      </c>
      <c r="U41" s="42"/>
      <c r="V41" s="35">
        <f>COUNTIFS(DataRegularSeason20242025!$E$2:$E$1315,TotalTeamGames20242025!U$1,DataRegularSeason20242025!$D$2:$D$1315,TotalTeamGames20242025!$A41)</f>
        <v>2</v>
      </c>
      <c r="W41" s="42"/>
      <c r="X41" s="35">
        <f>COUNTIFS(DataRegularSeason20242025!$E$2:$E$1315,TotalTeamGames20242025!W$1,DataRegularSeason20242025!$D$2:$D$1315,TotalTeamGames20242025!$A41)</f>
        <v>1</v>
      </c>
      <c r="Y41" s="42"/>
      <c r="Z41" s="35">
        <f>COUNTIFS(DataRegularSeason20242025!$E$2:$E$1315,TotalTeamGames20242025!Y$1,DataRegularSeason20242025!$D$2:$D$1315,TotalTeamGames20242025!$A41)</f>
        <v>1</v>
      </c>
      <c r="AA41" s="42"/>
      <c r="AB41" s="35">
        <f>COUNTIFS(DataRegularSeason20242025!$E$2:$E$1315,TotalTeamGames20242025!AA$1,DataRegularSeason20242025!$D$2:$D$1315,TotalTeamGames20242025!$A41)</f>
        <v>1</v>
      </c>
      <c r="AC41" s="42"/>
      <c r="AD41" s="35">
        <f>COUNTIFS(DataRegularSeason20242025!$E$2:$E$1315,TotalTeamGames20242025!AC$1,DataRegularSeason20242025!$D$2:$D$1315,TotalTeamGames20242025!$A41)</f>
        <v>1</v>
      </c>
      <c r="AE41" s="42"/>
      <c r="AF41" s="35">
        <f>COUNTIFS(DataRegularSeason20242025!$E$2:$E$1315,TotalTeamGames20242025!AE$1,DataRegularSeason20242025!$D$2:$D$1315,TotalTeamGames20242025!$A41)</f>
        <v>2</v>
      </c>
      <c r="AG41" s="42"/>
      <c r="AH41" s="35">
        <f>COUNTIFS(DataRegularSeason20242025!$E$2:$E$1315,TotalTeamGames20242025!AG$1,DataRegularSeason20242025!$D$2:$D$1315,TotalTeamGames20242025!$A41)</f>
        <v>2</v>
      </c>
      <c r="AI41" s="42"/>
      <c r="AJ41" s="35">
        <f>COUNTIFS(DataRegularSeason20242025!$E$2:$E$1315,TotalTeamGames20242025!AI$1,DataRegularSeason20242025!$D$2:$D$1315,TotalTeamGames20242025!$A41)</f>
        <v>1</v>
      </c>
      <c r="AK41" s="42"/>
      <c r="AL41" s="35">
        <f>COUNTIFS(DataRegularSeason20242025!$E$2:$E$1315,TotalTeamGames20242025!AK$1,DataRegularSeason20242025!$D$2:$D$1315,TotalTeamGames20242025!$A41)</f>
        <v>1</v>
      </c>
      <c r="AM41" s="42"/>
      <c r="AN41" s="35">
        <f>COUNTIFS(DataRegularSeason20242025!$E$2:$E$1315,TotalTeamGames20242025!AM$1,DataRegularSeason20242025!$D$2:$D$1315,TotalTeamGames20242025!$A41)</f>
        <v>2</v>
      </c>
      <c r="AO41" s="42"/>
      <c r="AP41" s="43"/>
      <c r="AQ41" s="42"/>
      <c r="AR41" s="35">
        <f>COUNTIFS(DataRegularSeason20242025!$E$2:$E$1315,TotalTeamGames20242025!AQ$1,DataRegularSeason20242025!$D$2:$D$1315,TotalTeamGames20242025!$A41)</f>
        <v>1</v>
      </c>
      <c r="AS41" s="42"/>
      <c r="AT41" s="35">
        <f>COUNTIFS(DataRegularSeason20242025!$E$2:$E$1315,TotalTeamGames20242025!AS$1,DataRegularSeason20242025!$D$2:$D$1315,TotalTeamGames20242025!$A41)</f>
        <v>2</v>
      </c>
      <c r="AU41" s="42"/>
      <c r="AV41" s="35">
        <f>COUNTIFS(DataRegularSeason20242025!$E$2:$E$1315,TotalTeamGames20242025!AU$1,DataRegularSeason20242025!$D$2:$D$1315,TotalTeamGames20242025!$A41)</f>
        <v>1</v>
      </c>
      <c r="AW41" s="42"/>
      <c r="AX41" s="35">
        <f>COUNTIFS(DataRegularSeason20242025!$E$2:$E$1315,TotalTeamGames20242025!AW$1,DataRegularSeason20242025!$D$2:$D$1315,TotalTeamGames20242025!$A41)</f>
        <v>1</v>
      </c>
      <c r="AY41" s="42"/>
      <c r="AZ41" s="35">
        <f>COUNTIFS(DataRegularSeason20242025!$E$2:$E$1315,TotalTeamGames20242025!AY$1,DataRegularSeason20242025!$D$2:$D$1315,TotalTeamGames20242025!$A41)</f>
        <v>1</v>
      </c>
      <c r="BA41" s="42"/>
      <c r="BB41" s="35">
        <f>COUNTIFS(DataRegularSeason20242025!$E$2:$E$1315,TotalTeamGames20242025!BA$1,DataRegularSeason20242025!$D$2:$D$1315,TotalTeamGames20242025!$A41)</f>
        <v>2</v>
      </c>
      <c r="BC41" s="42"/>
      <c r="BD41" s="35">
        <f>COUNTIFS(DataRegularSeason20242025!$E$2:$E$1315,TotalTeamGames20242025!BC$1,DataRegularSeason20242025!$D$2:$D$1315,TotalTeamGames20242025!$A41)</f>
        <v>2</v>
      </c>
      <c r="BE41" s="42"/>
      <c r="BF41" s="34">
        <f>COUNTIFS(DataRegularSeason20242025!$E$2:$E$1315,TotalTeamGames20242025!BE$1,DataRegularSeason20242025!$D$2:$D$1315,TotalTeamGames20242025!$A41)</f>
        <v>1</v>
      </c>
      <c r="BG41" s="47"/>
      <c r="BH41" s="35">
        <f>COUNTIFS(DataRegularSeason20242025!$E$2:$E$1315,TotalTeamGames20242025!BG$1,DataRegularSeason20242025!$D$2:$D$1315,TotalTeamGames20242025!$A41)</f>
        <v>1</v>
      </c>
      <c r="BI41" s="42"/>
      <c r="BJ41" s="35">
        <f>COUNTIFS(DataRegularSeason20242025!$E$2:$E$1315,TotalTeamGames20242025!BI$1,DataRegularSeason20242025!$D$2:$D$1315,TotalTeamGames20242025!$A41)</f>
        <v>1</v>
      </c>
      <c r="BK41" s="42"/>
      <c r="BL41" s="35">
        <f>COUNTIFS(DataRegularSeason20242025!$E$2:$E$1315,TotalTeamGames20242025!BK$1,DataRegularSeason20242025!$D$2:$D$1315,TotalTeamGames20242025!$A41)</f>
        <v>1</v>
      </c>
      <c r="BM41" s="42"/>
      <c r="BN41" s="35">
        <f>COUNTIFS(DataRegularSeason20242025!$E$2:$E$1315,TotalTeamGames20242025!BM$1,DataRegularSeason20242025!$D$2:$D$1315,TotalTeamGames20242025!$A41)</f>
        <v>1</v>
      </c>
      <c r="BO41" s="37">
        <f t="shared" si="0"/>
        <v>41</v>
      </c>
      <c r="BP41" s="116">
        <f t="shared" ref="BP41" si="19">BO41+BO42</f>
        <v>82</v>
      </c>
    </row>
    <row r="42" spans="1:68" ht="9.9499999999999993" customHeight="1" x14ac:dyDescent="0.25">
      <c r="A42" s="118"/>
      <c r="B42" s="39" t="s">
        <v>80</v>
      </c>
      <c r="C42" s="38">
        <f>COUNTIFS(DataRegularSeason20242025!$D$2:$D$1315,TotalTeamGames20242025!C$1,DataRegularSeason20242025!$E$2:$E$1315,TotalTeamGames20242025!$A41)</f>
        <v>1</v>
      </c>
      <c r="D42" s="46"/>
      <c r="E42" s="38">
        <f>COUNTIFS(DataRegularSeason20242025!$D$2:$D$1315,TotalTeamGames20242025!E$1,DataRegularSeason20242025!$E$2:$E$1315,TotalTeamGames20242025!$A41)</f>
        <v>2</v>
      </c>
      <c r="F42" s="46"/>
      <c r="G42" s="38">
        <f>COUNTIFS(DataRegularSeason20242025!$D$2:$D$1315,TotalTeamGames20242025!G$1,DataRegularSeason20242025!$E$2:$E$1315,TotalTeamGames20242025!$A41)</f>
        <v>2</v>
      </c>
      <c r="H42" s="46"/>
      <c r="I42" s="38">
        <f>COUNTIFS(DataRegularSeason20242025!$D$2:$D$1315,TotalTeamGames20242025!I$1,DataRegularSeason20242025!$E$2:$E$1315,TotalTeamGames20242025!$A41)</f>
        <v>1</v>
      </c>
      <c r="J42" s="46"/>
      <c r="K42" s="38">
        <f>COUNTIFS(DataRegularSeason20242025!$D$2:$D$1315,TotalTeamGames20242025!K$1,DataRegularSeason20242025!$E$2:$E$1315,TotalTeamGames20242025!$A41)</f>
        <v>2</v>
      </c>
      <c r="L42" s="46"/>
      <c r="M42" s="38">
        <f>COUNTIFS(DataRegularSeason20242025!$D$2:$D$1315,TotalTeamGames20242025!M$1,DataRegularSeason20242025!$E$2:$E$1315,TotalTeamGames20242025!$A41)</f>
        <v>1</v>
      </c>
      <c r="N42" s="46"/>
      <c r="O42" s="38">
        <f>COUNTIFS(DataRegularSeason20242025!$D$2:$D$1315,TotalTeamGames20242025!O$1,DataRegularSeason20242025!$E$2:$E$1315,TotalTeamGames20242025!$A41)</f>
        <v>1</v>
      </c>
      <c r="P42" s="46"/>
      <c r="Q42" s="38">
        <f>COUNTIFS(DataRegularSeason20242025!$D$2:$D$1315,TotalTeamGames20242025!Q$1,DataRegularSeason20242025!$E$2:$E$1315,TotalTeamGames20242025!$A41)</f>
        <v>1</v>
      </c>
      <c r="R42" s="46"/>
      <c r="S42" s="38">
        <f>COUNTIFS(DataRegularSeason20242025!$D$2:$D$1315,TotalTeamGames20242025!S$1,DataRegularSeason20242025!$E$2:$E$1315,TotalTeamGames20242025!$A41)</f>
        <v>1</v>
      </c>
      <c r="T42" s="46"/>
      <c r="U42" s="38">
        <f>COUNTIFS(DataRegularSeason20242025!$D$2:$D$1315,TotalTeamGames20242025!U$1,DataRegularSeason20242025!$E$2:$E$1315,TotalTeamGames20242025!$A41)</f>
        <v>2</v>
      </c>
      <c r="V42" s="46"/>
      <c r="W42" s="38">
        <f>COUNTIFS(DataRegularSeason20242025!$D$2:$D$1315,TotalTeamGames20242025!W$1,DataRegularSeason20242025!$E$2:$E$1315,TotalTeamGames20242025!$A41)</f>
        <v>1</v>
      </c>
      <c r="X42" s="46"/>
      <c r="Y42" s="38">
        <f>COUNTIFS(DataRegularSeason20242025!$D$2:$D$1315,TotalTeamGames20242025!Y$1,DataRegularSeason20242025!$E$2:$E$1315,TotalTeamGames20242025!$A41)</f>
        <v>2</v>
      </c>
      <c r="Z42" s="46"/>
      <c r="AA42" s="38">
        <f>COUNTIFS(DataRegularSeason20242025!$D$2:$D$1315,TotalTeamGames20242025!AA$1,DataRegularSeason20242025!$E$2:$E$1315,TotalTeamGames20242025!$A41)</f>
        <v>1</v>
      </c>
      <c r="AB42" s="46"/>
      <c r="AC42" s="38">
        <f>COUNTIFS(DataRegularSeason20242025!$D$2:$D$1315,TotalTeamGames20242025!AC$1,DataRegularSeason20242025!$E$2:$E$1315,TotalTeamGames20242025!$A41)</f>
        <v>1</v>
      </c>
      <c r="AD42" s="46"/>
      <c r="AE42" s="38">
        <f>COUNTIFS(DataRegularSeason20242025!$D$2:$D$1315,TotalTeamGames20242025!AE$1,DataRegularSeason20242025!$E$2:$E$1315,TotalTeamGames20242025!$A41)</f>
        <v>2</v>
      </c>
      <c r="AF42" s="46"/>
      <c r="AG42" s="38">
        <f>COUNTIFS(DataRegularSeason20242025!$D$2:$D$1315,TotalTeamGames20242025!AG$1,DataRegularSeason20242025!$E$2:$E$1315,TotalTeamGames20242025!$A41)</f>
        <v>1</v>
      </c>
      <c r="AH42" s="46"/>
      <c r="AI42" s="38">
        <f>COUNTIFS(DataRegularSeason20242025!$D$2:$D$1315,TotalTeamGames20242025!AI$1,DataRegularSeason20242025!$E$2:$E$1315,TotalTeamGames20242025!$A41)</f>
        <v>1</v>
      </c>
      <c r="AJ42" s="46"/>
      <c r="AK42" s="38">
        <f>COUNTIFS(DataRegularSeason20242025!$D$2:$D$1315,TotalTeamGames20242025!AK$1,DataRegularSeason20242025!$E$2:$E$1315,TotalTeamGames20242025!$A41)</f>
        <v>2</v>
      </c>
      <c r="AL42" s="46"/>
      <c r="AM42" s="38">
        <f>COUNTIFS(DataRegularSeason20242025!$D$2:$D$1315,TotalTeamGames20242025!AM$1,DataRegularSeason20242025!$E$2:$E$1315,TotalTeamGames20242025!$A41)</f>
        <v>1</v>
      </c>
      <c r="AN42" s="46"/>
      <c r="AO42" s="45"/>
      <c r="AP42" s="46"/>
      <c r="AQ42" s="38">
        <f>COUNTIFS(DataRegularSeason20242025!$D$2:$D$1315,TotalTeamGames20242025!AQ$1,DataRegularSeason20242025!$E$2:$E$1315,TotalTeamGames20242025!$A41)</f>
        <v>2</v>
      </c>
      <c r="AR42" s="46"/>
      <c r="AS42" s="38">
        <f>COUNTIFS(DataRegularSeason20242025!$D$2:$D$1315,TotalTeamGames20242025!AS$1,DataRegularSeason20242025!$E$2:$E$1315,TotalTeamGames20242025!$A41)</f>
        <v>1</v>
      </c>
      <c r="AT42" s="46"/>
      <c r="AU42" s="38">
        <f>COUNTIFS(DataRegularSeason20242025!$D$2:$D$1315,TotalTeamGames20242025!AU$1,DataRegularSeason20242025!$E$2:$E$1315,TotalTeamGames20242025!$A41)</f>
        <v>1</v>
      </c>
      <c r="AV42" s="46"/>
      <c r="AW42" s="38">
        <f>COUNTIFS(DataRegularSeason20242025!$D$2:$D$1315,TotalTeamGames20242025!AW$1,DataRegularSeason20242025!$E$2:$E$1315,TotalTeamGames20242025!$A41)</f>
        <v>1</v>
      </c>
      <c r="AX42" s="46"/>
      <c r="AY42" s="38">
        <f>COUNTIFS(DataRegularSeason20242025!$D$2:$D$1315,TotalTeamGames20242025!AY$1,DataRegularSeason20242025!$E$2:$E$1315,TotalTeamGames20242025!$A41)</f>
        <v>1</v>
      </c>
      <c r="AZ42" s="46"/>
      <c r="BA42" s="38">
        <f>COUNTIFS(DataRegularSeason20242025!$D$2:$D$1315,TotalTeamGames20242025!BA$1,DataRegularSeason20242025!$E$2:$E$1315,TotalTeamGames20242025!$A41)</f>
        <v>2</v>
      </c>
      <c r="BB42" s="46"/>
      <c r="BC42" s="38">
        <f>COUNTIFS(DataRegularSeason20242025!$D$2:$D$1315,TotalTeamGames20242025!BC$1,DataRegularSeason20242025!$E$2:$E$1315,TotalTeamGames20242025!$A41)</f>
        <v>1</v>
      </c>
      <c r="BD42" s="46"/>
      <c r="BE42" s="38">
        <f>COUNTIFS(DataRegularSeason20242025!$D$2:$D$1315,TotalTeamGames20242025!BE$1,DataRegularSeason20242025!$E$2:$E$1315,TotalTeamGames20242025!$A41)</f>
        <v>1</v>
      </c>
      <c r="BF42" s="45"/>
      <c r="BG42" s="40">
        <f>COUNTIFS(DataRegularSeason20242025!$D$2:$D$1315,TotalTeamGames20242025!BG$1,DataRegularSeason20242025!$E$2:$E$1315,TotalTeamGames20242025!$A41)</f>
        <v>1</v>
      </c>
      <c r="BH42" s="46"/>
      <c r="BI42" s="38">
        <f>COUNTIFS(DataRegularSeason20242025!$D$2:$D$1315,TotalTeamGames20242025!BI$1,DataRegularSeason20242025!$E$2:$E$1315,TotalTeamGames20242025!$A41)</f>
        <v>1</v>
      </c>
      <c r="BJ42" s="46"/>
      <c r="BK42" s="38">
        <f>COUNTIFS(DataRegularSeason20242025!$D$2:$D$1315,TotalTeamGames20242025!BK$1,DataRegularSeason20242025!$E$2:$E$1315,TotalTeamGames20242025!$A41)</f>
        <v>1</v>
      </c>
      <c r="BL42" s="46"/>
      <c r="BM42" s="38">
        <f>COUNTIFS(DataRegularSeason20242025!$D$2:$D$1315,TotalTeamGames20242025!BM$1,DataRegularSeason20242025!$E$2:$E$1315,TotalTeamGames20242025!$A41)</f>
        <v>2</v>
      </c>
      <c r="BN42" s="46"/>
      <c r="BO42" s="41">
        <f t="shared" si="0"/>
        <v>41</v>
      </c>
      <c r="BP42" s="116"/>
    </row>
    <row r="43" spans="1:68" ht="9.9499999999999993" customHeight="1" x14ac:dyDescent="0.25">
      <c r="A43" s="117" t="s">
        <v>45</v>
      </c>
      <c r="B43" s="35" t="s">
        <v>81</v>
      </c>
      <c r="C43" s="42"/>
      <c r="D43" s="35">
        <f>COUNTIFS(DataRegularSeason20242025!$E$2:$E$1315,TotalTeamGames20242025!C$1,DataRegularSeason20242025!$D$2:$D$1315,TotalTeamGames20242025!$A43)</f>
        <v>1</v>
      </c>
      <c r="E43" s="42"/>
      <c r="F43" s="35">
        <f>COUNTIFS(DataRegularSeason20242025!$E$2:$E$1315,TotalTeamGames20242025!E$1,DataRegularSeason20242025!$D$2:$D$1315,TotalTeamGames20242025!$A43)</f>
        <v>2</v>
      </c>
      <c r="G43" s="42"/>
      <c r="H43" s="35">
        <f>COUNTIFS(DataRegularSeason20242025!$E$2:$E$1315,TotalTeamGames20242025!G$1,DataRegularSeason20242025!$D$2:$D$1315,TotalTeamGames20242025!$A43)</f>
        <v>1</v>
      </c>
      <c r="I43" s="42"/>
      <c r="J43" s="35">
        <f>COUNTIFS(DataRegularSeason20242025!$E$2:$E$1315,TotalTeamGames20242025!I$1,DataRegularSeason20242025!$D$2:$D$1315,TotalTeamGames20242025!$A43)</f>
        <v>1</v>
      </c>
      <c r="K43" s="42"/>
      <c r="L43" s="35">
        <f>COUNTIFS(DataRegularSeason20242025!$E$2:$E$1315,TotalTeamGames20242025!K$1,DataRegularSeason20242025!$D$2:$D$1315,TotalTeamGames20242025!$A43)</f>
        <v>2</v>
      </c>
      <c r="M43" s="42"/>
      <c r="N43" s="35">
        <f>COUNTIFS(DataRegularSeason20242025!$E$2:$E$1315,TotalTeamGames20242025!M$1,DataRegularSeason20242025!$D$2:$D$1315,TotalTeamGames20242025!$A43)</f>
        <v>1</v>
      </c>
      <c r="O43" s="42"/>
      <c r="P43" s="35">
        <f>COUNTIFS(DataRegularSeason20242025!$E$2:$E$1315,TotalTeamGames20242025!O$1,DataRegularSeason20242025!$D$2:$D$1315,TotalTeamGames20242025!$A43)</f>
        <v>1</v>
      </c>
      <c r="Q43" s="42"/>
      <c r="R43" s="35">
        <f>COUNTIFS(DataRegularSeason20242025!$E$2:$E$1315,TotalTeamGames20242025!Q$1,DataRegularSeason20242025!$D$2:$D$1315,TotalTeamGames20242025!$A43)</f>
        <v>1</v>
      </c>
      <c r="S43" s="42"/>
      <c r="T43" s="35">
        <f>COUNTIFS(DataRegularSeason20242025!$E$2:$E$1315,TotalTeamGames20242025!S$1,DataRegularSeason20242025!$D$2:$D$1315,TotalTeamGames20242025!$A43)</f>
        <v>1</v>
      </c>
      <c r="U43" s="42"/>
      <c r="V43" s="35">
        <f>COUNTIFS(DataRegularSeason20242025!$E$2:$E$1315,TotalTeamGames20242025!U$1,DataRegularSeason20242025!$D$2:$D$1315,TotalTeamGames20242025!$A43)</f>
        <v>1</v>
      </c>
      <c r="W43" s="42"/>
      <c r="X43" s="35">
        <f>COUNTIFS(DataRegularSeason20242025!$E$2:$E$1315,TotalTeamGames20242025!W$1,DataRegularSeason20242025!$D$2:$D$1315,TotalTeamGames20242025!$A43)</f>
        <v>1</v>
      </c>
      <c r="Y43" s="42"/>
      <c r="Z43" s="35">
        <f>COUNTIFS(DataRegularSeason20242025!$E$2:$E$1315,TotalTeamGames20242025!Y$1,DataRegularSeason20242025!$D$2:$D$1315,TotalTeamGames20242025!$A43)</f>
        <v>1</v>
      </c>
      <c r="AA43" s="42"/>
      <c r="AB43" s="35">
        <f>COUNTIFS(DataRegularSeason20242025!$E$2:$E$1315,TotalTeamGames20242025!AA$1,DataRegularSeason20242025!$D$2:$D$1315,TotalTeamGames20242025!$A43)</f>
        <v>1</v>
      </c>
      <c r="AC43" s="42"/>
      <c r="AD43" s="35">
        <f>COUNTIFS(DataRegularSeason20242025!$E$2:$E$1315,TotalTeamGames20242025!AC$1,DataRegularSeason20242025!$D$2:$D$1315,TotalTeamGames20242025!$A43)</f>
        <v>1</v>
      </c>
      <c r="AE43" s="42"/>
      <c r="AF43" s="35">
        <f>COUNTIFS(DataRegularSeason20242025!$E$2:$E$1315,TotalTeamGames20242025!AE$1,DataRegularSeason20242025!$D$2:$D$1315,TotalTeamGames20242025!$A43)</f>
        <v>1</v>
      </c>
      <c r="AG43" s="42"/>
      <c r="AH43" s="35">
        <f>COUNTIFS(DataRegularSeason20242025!$E$2:$E$1315,TotalTeamGames20242025!AG$1,DataRegularSeason20242025!$D$2:$D$1315,TotalTeamGames20242025!$A43)</f>
        <v>2</v>
      </c>
      <c r="AI43" s="42"/>
      <c r="AJ43" s="35">
        <f>COUNTIFS(DataRegularSeason20242025!$E$2:$E$1315,TotalTeamGames20242025!AI$1,DataRegularSeason20242025!$D$2:$D$1315,TotalTeamGames20242025!$A43)</f>
        <v>1</v>
      </c>
      <c r="AK43" s="42"/>
      <c r="AL43" s="35">
        <f>COUNTIFS(DataRegularSeason20242025!$E$2:$E$1315,TotalTeamGames20242025!AK$1,DataRegularSeason20242025!$D$2:$D$1315,TotalTeamGames20242025!$A43)</f>
        <v>2</v>
      </c>
      <c r="AM43" s="42"/>
      <c r="AN43" s="35">
        <f>COUNTIFS(DataRegularSeason20242025!$E$2:$E$1315,TotalTeamGames20242025!AM$1,DataRegularSeason20242025!$D$2:$D$1315,TotalTeamGames20242025!$A43)</f>
        <v>2</v>
      </c>
      <c r="AO43" s="42"/>
      <c r="AP43" s="35">
        <f>COUNTIFS(DataRegularSeason20242025!$E$2:$E$1315,TotalTeamGames20242025!AO$1,DataRegularSeason20242025!$D$2:$D$1315,TotalTeamGames20242025!$A43)</f>
        <v>2</v>
      </c>
      <c r="AQ43" s="42"/>
      <c r="AR43" s="43"/>
      <c r="AS43" s="42"/>
      <c r="AT43" s="35">
        <f>COUNTIFS(DataRegularSeason20242025!$E$2:$E$1315,TotalTeamGames20242025!AS$1,DataRegularSeason20242025!$D$2:$D$1315,TotalTeamGames20242025!$A43)</f>
        <v>2</v>
      </c>
      <c r="AU43" s="42"/>
      <c r="AV43" s="35">
        <f>COUNTIFS(DataRegularSeason20242025!$E$2:$E$1315,TotalTeamGames20242025!AU$1,DataRegularSeason20242025!$D$2:$D$1315,TotalTeamGames20242025!$A43)</f>
        <v>1</v>
      </c>
      <c r="AW43" s="42"/>
      <c r="AX43" s="35">
        <f>COUNTIFS(DataRegularSeason20242025!$E$2:$E$1315,TotalTeamGames20242025!AW$1,DataRegularSeason20242025!$D$2:$D$1315,TotalTeamGames20242025!$A43)</f>
        <v>1</v>
      </c>
      <c r="AY43" s="42"/>
      <c r="AZ43" s="35">
        <f>COUNTIFS(DataRegularSeason20242025!$E$2:$E$1315,TotalTeamGames20242025!AY$1,DataRegularSeason20242025!$D$2:$D$1315,TotalTeamGames20242025!$A43)</f>
        <v>1</v>
      </c>
      <c r="BA43" s="42"/>
      <c r="BB43" s="35">
        <f>COUNTIFS(DataRegularSeason20242025!$E$2:$E$1315,TotalTeamGames20242025!BA$1,DataRegularSeason20242025!$D$2:$D$1315,TotalTeamGames20242025!$A43)</f>
        <v>2</v>
      </c>
      <c r="BC43" s="42"/>
      <c r="BD43" s="35">
        <f>COUNTIFS(DataRegularSeason20242025!$E$2:$E$1315,TotalTeamGames20242025!BC$1,DataRegularSeason20242025!$D$2:$D$1315,TotalTeamGames20242025!$A43)</f>
        <v>2</v>
      </c>
      <c r="BE43" s="42"/>
      <c r="BF43" s="34">
        <f>COUNTIFS(DataRegularSeason20242025!$E$2:$E$1315,TotalTeamGames20242025!BE$1,DataRegularSeason20242025!$D$2:$D$1315,TotalTeamGames20242025!$A43)</f>
        <v>1</v>
      </c>
      <c r="BG43" s="47"/>
      <c r="BH43" s="35">
        <f>COUNTIFS(DataRegularSeason20242025!$E$2:$E$1315,TotalTeamGames20242025!BG$1,DataRegularSeason20242025!$D$2:$D$1315,TotalTeamGames20242025!$A43)</f>
        <v>1</v>
      </c>
      <c r="BI43" s="42"/>
      <c r="BJ43" s="35">
        <f>COUNTIFS(DataRegularSeason20242025!$E$2:$E$1315,TotalTeamGames20242025!BI$1,DataRegularSeason20242025!$D$2:$D$1315,TotalTeamGames20242025!$A43)</f>
        <v>1</v>
      </c>
      <c r="BK43" s="42"/>
      <c r="BL43" s="35">
        <f>COUNTIFS(DataRegularSeason20242025!$E$2:$E$1315,TotalTeamGames20242025!BK$1,DataRegularSeason20242025!$D$2:$D$1315,TotalTeamGames20242025!$A43)</f>
        <v>1</v>
      </c>
      <c r="BM43" s="42"/>
      <c r="BN43" s="35">
        <f>COUNTIFS(DataRegularSeason20242025!$E$2:$E$1315,TotalTeamGames20242025!BM$1,DataRegularSeason20242025!$D$2:$D$1315,TotalTeamGames20242025!$A43)</f>
        <v>2</v>
      </c>
      <c r="BO43" s="37">
        <f t="shared" si="0"/>
        <v>41</v>
      </c>
      <c r="BP43" s="116">
        <f t="shared" ref="BP43" si="20">BO43+BO44</f>
        <v>82</v>
      </c>
    </row>
    <row r="44" spans="1:68" ht="9.9499999999999993" customHeight="1" x14ac:dyDescent="0.25">
      <c r="A44" s="118"/>
      <c r="B44" s="39" t="s">
        <v>80</v>
      </c>
      <c r="C44" s="38">
        <f>COUNTIFS(DataRegularSeason20242025!$D$2:$D$1315,TotalTeamGames20242025!C$1,DataRegularSeason20242025!$E$2:$E$1315,TotalTeamGames20242025!$A43)</f>
        <v>1</v>
      </c>
      <c r="D44" s="46"/>
      <c r="E44" s="38">
        <f>COUNTIFS(DataRegularSeason20242025!$D$2:$D$1315,TotalTeamGames20242025!E$1,DataRegularSeason20242025!$E$2:$E$1315,TotalTeamGames20242025!$A43)</f>
        <v>1</v>
      </c>
      <c r="F44" s="46"/>
      <c r="G44" s="38">
        <f>COUNTIFS(DataRegularSeason20242025!$D$2:$D$1315,TotalTeamGames20242025!G$1,DataRegularSeason20242025!$E$2:$E$1315,TotalTeamGames20242025!$A43)</f>
        <v>2</v>
      </c>
      <c r="H44" s="46"/>
      <c r="I44" s="38">
        <f>COUNTIFS(DataRegularSeason20242025!$D$2:$D$1315,TotalTeamGames20242025!I$1,DataRegularSeason20242025!$E$2:$E$1315,TotalTeamGames20242025!$A43)</f>
        <v>2</v>
      </c>
      <c r="J44" s="46"/>
      <c r="K44" s="38">
        <f>COUNTIFS(DataRegularSeason20242025!$D$2:$D$1315,TotalTeamGames20242025!K$1,DataRegularSeason20242025!$E$2:$E$1315,TotalTeamGames20242025!$A43)</f>
        <v>2</v>
      </c>
      <c r="L44" s="46"/>
      <c r="M44" s="38">
        <f>COUNTIFS(DataRegularSeason20242025!$D$2:$D$1315,TotalTeamGames20242025!M$1,DataRegularSeason20242025!$E$2:$E$1315,TotalTeamGames20242025!$A43)</f>
        <v>1</v>
      </c>
      <c r="N44" s="46"/>
      <c r="O44" s="38">
        <f>COUNTIFS(DataRegularSeason20242025!$D$2:$D$1315,TotalTeamGames20242025!O$1,DataRegularSeason20242025!$E$2:$E$1315,TotalTeamGames20242025!$A43)</f>
        <v>1</v>
      </c>
      <c r="P44" s="46"/>
      <c r="Q44" s="38">
        <f>COUNTIFS(DataRegularSeason20242025!$D$2:$D$1315,TotalTeamGames20242025!Q$1,DataRegularSeason20242025!$E$2:$E$1315,TotalTeamGames20242025!$A43)</f>
        <v>1</v>
      </c>
      <c r="R44" s="46"/>
      <c r="S44" s="38">
        <f>COUNTIFS(DataRegularSeason20242025!$D$2:$D$1315,TotalTeamGames20242025!S$1,DataRegularSeason20242025!$E$2:$E$1315,TotalTeamGames20242025!$A43)</f>
        <v>1</v>
      </c>
      <c r="T44" s="46"/>
      <c r="U44" s="38">
        <f>COUNTIFS(DataRegularSeason20242025!$D$2:$D$1315,TotalTeamGames20242025!U$1,DataRegularSeason20242025!$E$2:$E$1315,TotalTeamGames20242025!$A43)</f>
        <v>2</v>
      </c>
      <c r="V44" s="46"/>
      <c r="W44" s="38">
        <f>COUNTIFS(DataRegularSeason20242025!$D$2:$D$1315,TotalTeamGames20242025!W$1,DataRegularSeason20242025!$E$2:$E$1315,TotalTeamGames20242025!$A43)</f>
        <v>1</v>
      </c>
      <c r="X44" s="46"/>
      <c r="Y44" s="38">
        <f>COUNTIFS(DataRegularSeason20242025!$D$2:$D$1315,TotalTeamGames20242025!Y$1,DataRegularSeason20242025!$E$2:$E$1315,TotalTeamGames20242025!$A43)</f>
        <v>2</v>
      </c>
      <c r="Z44" s="46"/>
      <c r="AA44" s="38">
        <f>COUNTIFS(DataRegularSeason20242025!$D$2:$D$1315,TotalTeamGames20242025!AA$1,DataRegularSeason20242025!$E$2:$E$1315,TotalTeamGames20242025!$A43)</f>
        <v>1</v>
      </c>
      <c r="AB44" s="46"/>
      <c r="AC44" s="38">
        <f>COUNTIFS(DataRegularSeason20242025!$D$2:$D$1315,TotalTeamGames20242025!AC$1,DataRegularSeason20242025!$E$2:$E$1315,TotalTeamGames20242025!$A43)</f>
        <v>1</v>
      </c>
      <c r="AD44" s="46"/>
      <c r="AE44" s="38">
        <f>COUNTIFS(DataRegularSeason20242025!$D$2:$D$1315,TotalTeamGames20242025!AE$1,DataRegularSeason20242025!$E$2:$E$1315,TotalTeamGames20242025!$A43)</f>
        <v>2</v>
      </c>
      <c r="AF44" s="46"/>
      <c r="AG44" s="38">
        <f>COUNTIFS(DataRegularSeason20242025!$D$2:$D$1315,TotalTeamGames20242025!AG$1,DataRegularSeason20242025!$E$2:$E$1315,TotalTeamGames20242025!$A43)</f>
        <v>2</v>
      </c>
      <c r="AH44" s="46"/>
      <c r="AI44" s="38">
        <f>COUNTIFS(DataRegularSeason20242025!$D$2:$D$1315,TotalTeamGames20242025!AI$1,DataRegularSeason20242025!$E$2:$E$1315,TotalTeamGames20242025!$A43)</f>
        <v>1</v>
      </c>
      <c r="AJ44" s="46"/>
      <c r="AK44" s="38">
        <f>COUNTIFS(DataRegularSeason20242025!$D$2:$D$1315,TotalTeamGames20242025!AK$1,DataRegularSeason20242025!$E$2:$E$1315,TotalTeamGames20242025!$A43)</f>
        <v>2</v>
      </c>
      <c r="AL44" s="46"/>
      <c r="AM44" s="38">
        <f>COUNTIFS(DataRegularSeason20242025!$D$2:$D$1315,TotalTeamGames20242025!AM$1,DataRegularSeason20242025!$E$2:$E$1315,TotalTeamGames20242025!$A43)</f>
        <v>1</v>
      </c>
      <c r="AN44" s="46"/>
      <c r="AO44" s="38">
        <f>COUNTIFS(DataRegularSeason20242025!$D$2:$D$1315,TotalTeamGames20242025!AO$1,DataRegularSeason20242025!$E$2:$E$1315,TotalTeamGames20242025!$A43)</f>
        <v>1</v>
      </c>
      <c r="AP44" s="46"/>
      <c r="AQ44" s="45"/>
      <c r="AR44" s="46"/>
      <c r="AS44" s="38">
        <f>COUNTIFS(DataRegularSeason20242025!$D$2:$D$1315,TotalTeamGames20242025!AS$1,DataRegularSeason20242025!$E$2:$E$1315,TotalTeamGames20242025!$A43)</f>
        <v>2</v>
      </c>
      <c r="AT44" s="46"/>
      <c r="AU44" s="38">
        <f>COUNTIFS(DataRegularSeason20242025!$D$2:$D$1315,TotalTeamGames20242025!AU$1,DataRegularSeason20242025!$E$2:$E$1315,TotalTeamGames20242025!$A43)</f>
        <v>1</v>
      </c>
      <c r="AV44" s="46"/>
      <c r="AW44" s="38">
        <f>COUNTIFS(DataRegularSeason20242025!$D$2:$D$1315,TotalTeamGames20242025!AW$1,DataRegularSeason20242025!$E$2:$E$1315,TotalTeamGames20242025!$A43)</f>
        <v>1</v>
      </c>
      <c r="AX44" s="46"/>
      <c r="AY44" s="38">
        <f>COUNTIFS(DataRegularSeason20242025!$D$2:$D$1315,TotalTeamGames20242025!AY$1,DataRegularSeason20242025!$E$2:$E$1315,TotalTeamGames20242025!$A43)</f>
        <v>1</v>
      </c>
      <c r="AZ44" s="46"/>
      <c r="BA44" s="38">
        <f>COUNTIFS(DataRegularSeason20242025!$D$2:$D$1315,TotalTeamGames20242025!BA$1,DataRegularSeason20242025!$E$2:$E$1315,TotalTeamGames20242025!$A43)</f>
        <v>1</v>
      </c>
      <c r="BB44" s="46"/>
      <c r="BC44" s="38">
        <f>COUNTIFS(DataRegularSeason20242025!$D$2:$D$1315,TotalTeamGames20242025!BC$1,DataRegularSeason20242025!$E$2:$E$1315,TotalTeamGames20242025!$A43)</f>
        <v>1</v>
      </c>
      <c r="BD44" s="46"/>
      <c r="BE44" s="38">
        <f>COUNTIFS(DataRegularSeason20242025!$D$2:$D$1315,TotalTeamGames20242025!BE$1,DataRegularSeason20242025!$E$2:$E$1315,TotalTeamGames20242025!$A43)</f>
        <v>1</v>
      </c>
      <c r="BF44" s="45"/>
      <c r="BG44" s="40">
        <f>COUNTIFS(DataRegularSeason20242025!$D$2:$D$1315,TotalTeamGames20242025!BG$1,DataRegularSeason20242025!$E$2:$E$1315,TotalTeamGames20242025!$A43)</f>
        <v>1</v>
      </c>
      <c r="BH44" s="46"/>
      <c r="BI44" s="38">
        <f>COUNTIFS(DataRegularSeason20242025!$D$2:$D$1315,TotalTeamGames20242025!BI$1,DataRegularSeason20242025!$E$2:$E$1315,TotalTeamGames20242025!$A43)</f>
        <v>1</v>
      </c>
      <c r="BJ44" s="46"/>
      <c r="BK44" s="38">
        <f>COUNTIFS(DataRegularSeason20242025!$D$2:$D$1315,TotalTeamGames20242025!BK$1,DataRegularSeason20242025!$E$2:$E$1315,TotalTeamGames20242025!$A43)</f>
        <v>1</v>
      </c>
      <c r="BL44" s="46"/>
      <c r="BM44" s="38">
        <f>COUNTIFS(DataRegularSeason20242025!$D$2:$D$1315,TotalTeamGames20242025!BM$1,DataRegularSeason20242025!$E$2:$E$1315,TotalTeamGames20242025!$A43)</f>
        <v>2</v>
      </c>
      <c r="BN44" s="46"/>
      <c r="BO44" s="41">
        <f t="shared" si="0"/>
        <v>41</v>
      </c>
      <c r="BP44" s="116"/>
    </row>
    <row r="45" spans="1:68" ht="9.9499999999999993" customHeight="1" x14ac:dyDescent="0.25">
      <c r="A45" s="117" t="s">
        <v>21</v>
      </c>
      <c r="B45" s="35" t="s">
        <v>81</v>
      </c>
      <c r="C45" s="42"/>
      <c r="D45" s="35">
        <f>COUNTIFS(DataRegularSeason20242025!$E$2:$E$1315,TotalTeamGames20242025!C$1,DataRegularSeason20242025!$D$2:$D$1315,TotalTeamGames20242025!$A45)</f>
        <v>1</v>
      </c>
      <c r="E45" s="42"/>
      <c r="F45" s="35">
        <f>COUNTIFS(DataRegularSeason20242025!$E$2:$E$1315,TotalTeamGames20242025!E$1,DataRegularSeason20242025!$D$2:$D$1315,TotalTeamGames20242025!$A45)</f>
        <v>1</v>
      </c>
      <c r="G45" s="42"/>
      <c r="H45" s="35">
        <f>COUNTIFS(DataRegularSeason20242025!$E$2:$E$1315,TotalTeamGames20242025!G$1,DataRegularSeason20242025!$D$2:$D$1315,TotalTeamGames20242025!$A45)</f>
        <v>2</v>
      </c>
      <c r="I45" s="42"/>
      <c r="J45" s="35">
        <f>COUNTIFS(DataRegularSeason20242025!$E$2:$E$1315,TotalTeamGames20242025!I$1,DataRegularSeason20242025!$D$2:$D$1315,TotalTeamGames20242025!$A45)</f>
        <v>2</v>
      </c>
      <c r="K45" s="42"/>
      <c r="L45" s="35">
        <f>COUNTIFS(DataRegularSeason20242025!$E$2:$E$1315,TotalTeamGames20242025!K$1,DataRegularSeason20242025!$D$2:$D$1315,TotalTeamGames20242025!$A45)</f>
        <v>1</v>
      </c>
      <c r="M45" s="42"/>
      <c r="N45" s="35">
        <f>COUNTIFS(DataRegularSeason20242025!$E$2:$E$1315,TotalTeamGames20242025!M$1,DataRegularSeason20242025!$D$2:$D$1315,TotalTeamGames20242025!$A45)</f>
        <v>1</v>
      </c>
      <c r="O45" s="42"/>
      <c r="P45" s="35">
        <f>COUNTIFS(DataRegularSeason20242025!$E$2:$E$1315,TotalTeamGames20242025!O$1,DataRegularSeason20242025!$D$2:$D$1315,TotalTeamGames20242025!$A45)</f>
        <v>1</v>
      </c>
      <c r="Q45" s="42"/>
      <c r="R45" s="35">
        <f>COUNTIFS(DataRegularSeason20242025!$E$2:$E$1315,TotalTeamGames20242025!Q$1,DataRegularSeason20242025!$D$2:$D$1315,TotalTeamGames20242025!$A45)</f>
        <v>1</v>
      </c>
      <c r="S45" s="42"/>
      <c r="T45" s="35">
        <f>COUNTIFS(DataRegularSeason20242025!$E$2:$E$1315,TotalTeamGames20242025!S$1,DataRegularSeason20242025!$D$2:$D$1315,TotalTeamGames20242025!$A45)</f>
        <v>1</v>
      </c>
      <c r="U45" s="42"/>
      <c r="V45" s="35">
        <f>COUNTIFS(DataRegularSeason20242025!$E$2:$E$1315,TotalTeamGames20242025!U$1,DataRegularSeason20242025!$D$2:$D$1315,TotalTeamGames20242025!$A45)</f>
        <v>2</v>
      </c>
      <c r="W45" s="42"/>
      <c r="X45" s="35">
        <f>COUNTIFS(DataRegularSeason20242025!$E$2:$E$1315,TotalTeamGames20242025!W$1,DataRegularSeason20242025!$D$2:$D$1315,TotalTeamGames20242025!$A45)</f>
        <v>1</v>
      </c>
      <c r="Y45" s="42"/>
      <c r="Z45" s="35">
        <f>COUNTIFS(DataRegularSeason20242025!$E$2:$E$1315,TotalTeamGames20242025!Y$1,DataRegularSeason20242025!$D$2:$D$1315,TotalTeamGames20242025!$A45)</f>
        <v>2</v>
      </c>
      <c r="AA45" s="42"/>
      <c r="AB45" s="35">
        <f>COUNTIFS(DataRegularSeason20242025!$E$2:$E$1315,TotalTeamGames20242025!AA$1,DataRegularSeason20242025!$D$2:$D$1315,TotalTeamGames20242025!$A45)</f>
        <v>1</v>
      </c>
      <c r="AC45" s="42"/>
      <c r="AD45" s="35">
        <f>COUNTIFS(DataRegularSeason20242025!$E$2:$E$1315,TotalTeamGames20242025!AC$1,DataRegularSeason20242025!$D$2:$D$1315,TotalTeamGames20242025!$A45)</f>
        <v>1</v>
      </c>
      <c r="AE45" s="42"/>
      <c r="AF45" s="35">
        <f>COUNTIFS(DataRegularSeason20242025!$E$2:$E$1315,TotalTeamGames20242025!AE$1,DataRegularSeason20242025!$D$2:$D$1315,TotalTeamGames20242025!$A45)</f>
        <v>2</v>
      </c>
      <c r="AG45" s="42"/>
      <c r="AH45" s="35">
        <f>COUNTIFS(DataRegularSeason20242025!$E$2:$E$1315,TotalTeamGames20242025!AG$1,DataRegularSeason20242025!$D$2:$D$1315,TotalTeamGames20242025!$A45)</f>
        <v>2</v>
      </c>
      <c r="AI45" s="42"/>
      <c r="AJ45" s="35">
        <f>COUNTIFS(DataRegularSeason20242025!$E$2:$E$1315,TotalTeamGames20242025!AI$1,DataRegularSeason20242025!$D$2:$D$1315,TotalTeamGames20242025!$A45)</f>
        <v>1</v>
      </c>
      <c r="AK45" s="42"/>
      <c r="AL45" s="35">
        <f>COUNTIFS(DataRegularSeason20242025!$E$2:$E$1315,TotalTeamGames20242025!AK$1,DataRegularSeason20242025!$D$2:$D$1315,TotalTeamGames20242025!$A45)</f>
        <v>2</v>
      </c>
      <c r="AM45" s="42"/>
      <c r="AN45" s="35">
        <f>COUNTIFS(DataRegularSeason20242025!$E$2:$E$1315,TotalTeamGames20242025!AM$1,DataRegularSeason20242025!$D$2:$D$1315,TotalTeamGames20242025!$A45)</f>
        <v>2</v>
      </c>
      <c r="AO45" s="42"/>
      <c r="AP45" s="35">
        <f>COUNTIFS(DataRegularSeason20242025!$E$2:$E$1315,TotalTeamGames20242025!AO$1,DataRegularSeason20242025!$D$2:$D$1315,TotalTeamGames20242025!$A45)</f>
        <v>1</v>
      </c>
      <c r="AQ45" s="42"/>
      <c r="AR45" s="35">
        <f>COUNTIFS(DataRegularSeason20242025!$E$2:$E$1315,TotalTeamGames20242025!AQ$1,DataRegularSeason20242025!$D$2:$D$1315,TotalTeamGames20242025!$A45)</f>
        <v>2</v>
      </c>
      <c r="AS45" s="42"/>
      <c r="AT45" s="43"/>
      <c r="AU45" s="42"/>
      <c r="AV45" s="35">
        <f>COUNTIFS(DataRegularSeason20242025!$E$2:$E$1315,TotalTeamGames20242025!AU$1,DataRegularSeason20242025!$D$2:$D$1315,TotalTeamGames20242025!$A45)</f>
        <v>1</v>
      </c>
      <c r="AW45" s="42"/>
      <c r="AX45" s="35">
        <f>COUNTIFS(DataRegularSeason20242025!$E$2:$E$1315,TotalTeamGames20242025!AW$1,DataRegularSeason20242025!$D$2:$D$1315,TotalTeamGames20242025!$A45)</f>
        <v>1</v>
      </c>
      <c r="AY45" s="42"/>
      <c r="AZ45" s="35">
        <f>COUNTIFS(DataRegularSeason20242025!$E$2:$E$1315,TotalTeamGames20242025!AY$1,DataRegularSeason20242025!$D$2:$D$1315,TotalTeamGames20242025!$A45)</f>
        <v>1</v>
      </c>
      <c r="BA45" s="42"/>
      <c r="BB45" s="35">
        <f>COUNTIFS(DataRegularSeason20242025!$E$2:$E$1315,TotalTeamGames20242025!BA$1,DataRegularSeason20242025!$D$2:$D$1315,TotalTeamGames20242025!$A45)</f>
        <v>1</v>
      </c>
      <c r="BC45" s="42"/>
      <c r="BD45" s="35">
        <f>COUNTIFS(DataRegularSeason20242025!$E$2:$E$1315,TotalTeamGames20242025!BC$1,DataRegularSeason20242025!$D$2:$D$1315,TotalTeamGames20242025!$A45)</f>
        <v>1</v>
      </c>
      <c r="BE45" s="42"/>
      <c r="BF45" s="34">
        <f>COUNTIFS(DataRegularSeason20242025!$E$2:$E$1315,TotalTeamGames20242025!BE$1,DataRegularSeason20242025!$D$2:$D$1315,TotalTeamGames20242025!$A45)</f>
        <v>1</v>
      </c>
      <c r="BG45" s="47"/>
      <c r="BH45" s="35">
        <f>COUNTIFS(DataRegularSeason20242025!$E$2:$E$1315,TotalTeamGames20242025!BG$1,DataRegularSeason20242025!$D$2:$D$1315,TotalTeamGames20242025!$A45)</f>
        <v>1</v>
      </c>
      <c r="BI45" s="42"/>
      <c r="BJ45" s="35">
        <f>COUNTIFS(DataRegularSeason20242025!$E$2:$E$1315,TotalTeamGames20242025!BI$1,DataRegularSeason20242025!$D$2:$D$1315,TotalTeamGames20242025!$A45)</f>
        <v>1</v>
      </c>
      <c r="BK45" s="42"/>
      <c r="BL45" s="35">
        <f>COUNTIFS(DataRegularSeason20242025!$E$2:$E$1315,TotalTeamGames20242025!BK$1,DataRegularSeason20242025!$D$2:$D$1315,TotalTeamGames20242025!$A45)</f>
        <v>1</v>
      </c>
      <c r="BM45" s="42"/>
      <c r="BN45" s="35">
        <f>COUNTIFS(DataRegularSeason20242025!$E$2:$E$1315,TotalTeamGames20242025!BM$1,DataRegularSeason20242025!$D$2:$D$1315,TotalTeamGames20242025!$A45)</f>
        <v>2</v>
      </c>
      <c r="BO45" s="37">
        <f t="shared" si="0"/>
        <v>41</v>
      </c>
      <c r="BP45" s="116">
        <f t="shared" ref="BP45" si="21">BO45+BO46</f>
        <v>82</v>
      </c>
    </row>
    <row r="46" spans="1:68" ht="9.9499999999999993" customHeight="1" x14ac:dyDescent="0.25">
      <c r="A46" s="118"/>
      <c r="B46" s="39" t="s">
        <v>80</v>
      </c>
      <c r="C46" s="38">
        <f>COUNTIFS(DataRegularSeason20242025!$D$2:$D$1315,TotalTeamGames20242025!C$1,DataRegularSeason20242025!$E$2:$E$1315,TotalTeamGames20242025!$A45)</f>
        <v>1</v>
      </c>
      <c r="D46" s="46"/>
      <c r="E46" s="38">
        <f>COUNTIFS(DataRegularSeason20242025!$D$2:$D$1315,TotalTeamGames20242025!E$1,DataRegularSeason20242025!$E$2:$E$1315,TotalTeamGames20242025!$A45)</f>
        <v>2</v>
      </c>
      <c r="F46" s="46"/>
      <c r="G46" s="38">
        <f>COUNTIFS(DataRegularSeason20242025!$D$2:$D$1315,TotalTeamGames20242025!G$1,DataRegularSeason20242025!$E$2:$E$1315,TotalTeamGames20242025!$A45)</f>
        <v>1</v>
      </c>
      <c r="H46" s="46"/>
      <c r="I46" s="38">
        <f>COUNTIFS(DataRegularSeason20242025!$D$2:$D$1315,TotalTeamGames20242025!I$1,DataRegularSeason20242025!$E$2:$E$1315,TotalTeamGames20242025!$A45)</f>
        <v>1</v>
      </c>
      <c r="J46" s="46"/>
      <c r="K46" s="38">
        <f>COUNTIFS(DataRegularSeason20242025!$D$2:$D$1315,TotalTeamGames20242025!K$1,DataRegularSeason20242025!$E$2:$E$1315,TotalTeamGames20242025!$A45)</f>
        <v>2</v>
      </c>
      <c r="L46" s="46"/>
      <c r="M46" s="38">
        <f>COUNTIFS(DataRegularSeason20242025!$D$2:$D$1315,TotalTeamGames20242025!M$1,DataRegularSeason20242025!$E$2:$E$1315,TotalTeamGames20242025!$A45)</f>
        <v>1</v>
      </c>
      <c r="N46" s="46"/>
      <c r="O46" s="38">
        <f>COUNTIFS(DataRegularSeason20242025!$D$2:$D$1315,TotalTeamGames20242025!O$1,DataRegularSeason20242025!$E$2:$E$1315,TotalTeamGames20242025!$A45)</f>
        <v>1</v>
      </c>
      <c r="P46" s="46"/>
      <c r="Q46" s="38">
        <f>COUNTIFS(DataRegularSeason20242025!$D$2:$D$1315,TotalTeamGames20242025!Q$1,DataRegularSeason20242025!$E$2:$E$1315,TotalTeamGames20242025!$A45)</f>
        <v>1</v>
      </c>
      <c r="R46" s="46"/>
      <c r="S46" s="38">
        <f>COUNTIFS(DataRegularSeason20242025!$D$2:$D$1315,TotalTeamGames20242025!S$1,DataRegularSeason20242025!$E$2:$E$1315,TotalTeamGames20242025!$A45)</f>
        <v>1</v>
      </c>
      <c r="T46" s="46"/>
      <c r="U46" s="38">
        <f>COUNTIFS(DataRegularSeason20242025!$D$2:$D$1315,TotalTeamGames20242025!U$1,DataRegularSeason20242025!$E$2:$E$1315,TotalTeamGames20242025!$A45)</f>
        <v>1</v>
      </c>
      <c r="V46" s="46"/>
      <c r="W46" s="38">
        <f>COUNTIFS(DataRegularSeason20242025!$D$2:$D$1315,TotalTeamGames20242025!W$1,DataRegularSeason20242025!$E$2:$E$1315,TotalTeamGames20242025!$A45)</f>
        <v>1</v>
      </c>
      <c r="X46" s="46"/>
      <c r="Y46" s="38">
        <f>COUNTIFS(DataRegularSeason20242025!$D$2:$D$1315,TotalTeamGames20242025!Y$1,DataRegularSeason20242025!$E$2:$E$1315,TotalTeamGames20242025!$A45)</f>
        <v>1</v>
      </c>
      <c r="Z46" s="46"/>
      <c r="AA46" s="38">
        <f>COUNTIFS(DataRegularSeason20242025!$D$2:$D$1315,TotalTeamGames20242025!AA$1,DataRegularSeason20242025!$E$2:$E$1315,TotalTeamGames20242025!$A45)</f>
        <v>1</v>
      </c>
      <c r="AB46" s="46"/>
      <c r="AC46" s="38">
        <f>COUNTIFS(DataRegularSeason20242025!$D$2:$D$1315,TotalTeamGames20242025!AC$1,DataRegularSeason20242025!$E$2:$E$1315,TotalTeamGames20242025!$A45)</f>
        <v>1</v>
      </c>
      <c r="AD46" s="46"/>
      <c r="AE46" s="38">
        <f>COUNTIFS(DataRegularSeason20242025!$D$2:$D$1315,TotalTeamGames20242025!AE$1,DataRegularSeason20242025!$E$2:$E$1315,TotalTeamGames20242025!$A45)</f>
        <v>1</v>
      </c>
      <c r="AF46" s="46"/>
      <c r="AG46" s="38">
        <f>COUNTIFS(DataRegularSeason20242025!$D$2:$D$1315,TotalTeamGames20242025!AG$1,DataRegularSeason20242025!$E$2:$E$1315,TotalTeamGames20242025!$A45)</f>
        <v>2</v>
      </c>
      <c r="AH46" s="46"/>
      <c r="AI46" s="38">
        <f>COUNTIFS(DataRegularSeason20242025!$D$2:$D$1315,TotalTeamGames20242025!AI$1,DataRegularSeason20242025!$E$2:$E$1315,TotalTeamGames20242025!$A45)</f>
        <v>1</v>
      </c>
      <c r="AJ46" s="46"/>
      <c r="AK46" s="38">
        <f>COUNTIFS(DataRegularSeason20242025!$D$2:$D$1315,TotalTeamGames20242025!AK$1,DataRegularSeason20242025!$E$2:$E$1315,TotalTeamGames20242025!$A45)</f>
        <v>2</v>
      </c>
      <c r="AL46" s="46"/>
      <c r="AM46" s="38">
        <f>COUNTIFS(DataRegularSeason20242025!$D$2:$D$1315,TotalTeamGames20242025!AM$1,DataRegularSeason20242025!$E$2:$E$1315,TotalTeamGames20242025!$A45)</f>
        <v>2</v>
      </c>
      <c r="AN46" s="46"/>
      <c r="AO46" s="38">
        <f>COUNTIFS(DataRegularSeason20242025!$D$2:$D$1315,TotalTeamGames20242025!AO$1,DataRegularSeason20242025!$E$2:$E$1315,TotalTeamGames20242025!$A45)</f>
        <v>2</v>
      </c>
      <c r="AP46" s="46"/>
      <c r="AQ46" s="38">
        <f>COUNTIFS(DataRegularSeason20242025!$D$2:$D$1315,TotalTeamGames20242025!AQ$1,DataRegularSeason20242025!$E$2:$E$1315,TotalTeamGames20242025!$A45)</f>
        <v>2</v>
      </c>
      <c r="AR46" s="46"/>
      <c r="AS46" s="45"/>
      <c r="AT46" s="46"/>
      <c r="AU46" s="38">
        <f>COUNTIFS(DataRegularSeason20242025!$D$2:$D$1315,TotalTeamGames20242025!AU$1,DataRegularSeason20242025!$E$2:$E$1315,TotalTeamGames20242025!$A45)</f>
        <v>1</v>
      </c>
      <c r="AV46" s="46"/>
      <c r="AW46" s="38">
        <f>COUNTIFS(DataRegularSeason20242025!$D$2:$D$1315,TotalTeamGames20242025!AW$1,DataRegularSeason20242025!$E$2:$E$1315,TotalTeamGames20242025!$A45)</f>
        <v>1</v>
      </c>
      <c r="AX46" s="46"/>
      <c r="AY46" s="38">
        <f>COUNTIFS(DataRegularSeason20242025!$D$2:$D$1315,TotalTeamGames20242025!AY$1,DataRegularSeason20242025!$E$2:$E$1315,TotalTeamGames20242025!$A45)</f>
        <v>1</v>
      </c>
      <c r="AZ46" s="46"/>
      <c r="BA46" s="38">
        <f>COUNTIFS(DataRegularSeason20242025!$D$2:$D$1315,TotalTeamGames20242025!BA$1,DataRegularSeason20242025!$E$2:$E$1315,TotalTeamGames20242025!$A45)</f>
        <v>2</v>
      </c>
      <c r="BB46" s="46"/>
      <c r="BC46" s="38">
        <f>COUNTIFS(DataRegularSeason20242025!$D$2:$D$1315,TotalTeamGames20242025!BC$1,DataRegularSeason20242025!$E$2:$E$1315,TotalTeamGames20242025!$A45)</f>
        <v>2</v>
      </c>
      <c r="BD46" s="46"/>
      <c r="BE46" s="38">
        <f>COUNTIFS(DataRegularSeason20242025!$D$2:$D$1315,TotalTeamGames20242025!BE$1,DataRegularSeason20242025!$E$2:$E$1315,TotalTeamGames20242025!$A45)</f>
        <v>1</v>
      </c>
      <c r="BF46" s="45"/>
      <c r="BG46" s="40">
        <f>COUNTIFS(DataRegularSeason20242025!$D$2:$D$1315,TotalTeamGames20242025!BG$1,DataRegularSeason20242025!$E$2:$E$1315,TotalTeamGames20242025!$A45)</f>
        <v>1</v>
      </c>
      <c r="BH46" s="46"/>
      <c r="BI46" s="38">
        <f>COUNTIFS(DataRegularSeason20242025!$D$2:$D$1315,TotalTeamGames20242025!BI$1,DataRegularSeason20242025!$E$2:$E$1315,TotalTeamGames20242025!$A45)</f>
        <v>1</v>
      </c>
      <c r="BJ46" s="46"/>
      <c r="BK46" s="38">
        <f>COUNTIFS(DataRegularSeason20242025!$D$2:$D$1315,TotalTeamGames20242025!BK$1,DataRegularSeason20242025!$E$2:$E$1315,TotalTeamGames20242025!$A45)</f>
        <v>1</v>
      </c>
      <c r="BL46" s="46"/>
      <c r="BM46" s="38">
        <f>COUNTIFS(DataRegularSeason20242025!$D$2:$D$1315,TotalTeamGames20242025!BM$1,DataRegularSeason20242025!$E$2:$E$1315,TotalTeamGames20242025!$A45)</f>
        <v>2</v>
      </c>
      <c r="BN46" s="46"/>
      <c r="BO46" s="41">
        <f t="shared" si="0"/>
        <v>41</v>
      </c>
      <c r="BP46" s="116"/>
    </row>
    <row r="47" spans="1:68" ht="9.9499999999999993" customHeight="1" x14ac:dyDescent="0.25">
      <c r="A47" s="117" t="s">
        <v>12</v>
      </c>
      <c r="B47" s="35" t="s">
        <v>81</v>
      </c>
      <c r="C47" s="42"/>
      <c r="D47" s="35">
        <f>COUNTIFS(DataRegularSeason20242025!$E$2:$E$1315,TotalTeamGames20242025!C$1,DataRegularSeason20242025!$D$2:$D$1315,TotalTeamGames20242025!$A47)</f>
        <v>1</v>
      </c>
      <c r="E47" s="42"/>
      <c r="F47" s="35">
        <f>COUNTIFS(DataRegularSeason20242025!$E$2:$E$1315,TotalTeamGames20242025!E$1,DataRegularSeason20242025!$D$2:$D$1315,TotalTeamGames20242025!$A47)</f>
        <v>1</v>
      </c>
      <c r="G47" s="42"/>
      <c r="H47" s="35">
        <f>COUNTIFS(DataRegularSeason20242025!$E$2:$E$1315,TotalTeamGames20242025!G$1,DataRegularSeason20242025!$D$2:$D$1315,TotalTeamGames20242025!$A47)</f>
        <v>1</v>
      </c>
      <c r="I47" s="42"/>
      <c r="J47" s="35">
        <f>COUNTIFS(DataRegularSeason20242025!$E$2:$E$1315,TotalTeamGames20242025!I$1,DataRegularSeason20242025!$D$2:$D$1315,TotalTeamGames20242025!$A47)</f>
        <v>1</v>
      </c>
      <c r="K47" s="42"/>
      <c r="L47" s="35">
        <f>COUNTIFS(DataRegularSeason20242025!$E$2:$E$1315,TotalTeamGames20242025!K$1,DataRegularSeason20242025!$D$2:$D$1315,TotalTeamGames20242025!$A47)</f>
        <v>1</v>
      </c>
      <c r="M47" s="42"/>
      <c r="N47" s="35">
        <f>COUNTIFS(DataRegularSeason20242025!$E$2:$E$1315,TotalTeamGames20242025!M$1,DataRegularSeason20242025!$D$2:$D$1315,TotalTeamGames20242025!$A47)</f>
        <v>2</v>
      </c>
      <c r="O47" s="42"/>
      <c r="P47" s="35">
        <f>COUNTIFS(DataRegularSeason20242025!$E$2:$E$1315,TotalTeamGames20242025!O$1,DataRegularSeason20242025!$D$2:$D$1315,TotalTeamGames20242025!$A47)</f>
        <v>2</v>
      </c>
      <c r="Q47" s="42"/>
      <c r="R47" s="35">
        <f>COUNTIFS(DataRegularSeason20242025!$E$2:$E$1315,TotalTeamGames20242025!Q$1,DataRegularSeason20242025!$D$2:$D$1315,TotalTeamGames20242025!$A47)</f>
        <v>2</v>
      </c>
      <c r="S47" s="42"/>
      <c r="T47" s="35">
        <f>COUNTIFS(DataRegularSeason20242025!$E$2:$E$1315,TotalTeamGames20242025!S$1,DataRegularSeason20242025!$D$2:$D$1315,TotalTeamGames20242025!$A47)</f>
        <v>1</v>
      </c>
      <c r="U47" s="42"/>
      <c r="V47" s="35">
        <f>COUNTIFS(DataRegularSeason20242025!$E$2:$E$1315,TotalTeamGames20242025!U$1,DataRegularSeason20242025!$D$2:$D$1315,TotalTeamGames20242025!$A47)</f>
        <v>1</v>
      </c>
      <c r="W47" s="42"/>
      <c r="X47" s="35">
        <f>COUNTIFS(DataRegularSeason20242025!$E$2:$E$1315,TotalTeamGames20242025!W$1,DataRegularSeason20242025!$D$2:$D$1315,TotalTeamGames20242025!$A47)</f>
        <v>2</v>
      </c>
      <c r="Y47" s="42"/>
      <c r="Z47" s="35">
        <f>COUNTIFS(DataRegularSeason20242025!$E$2:$E$1315,TotalTeamGames20242025!Y$1,DataRegularSeason20242025!$D$2:$D$1315,TotalTeamGames20242025!$A47)</f>
        <v>1</v>
      </c>
      <c r="AA47" s="42"/>
      <c r="AB47" s="35">
        <f>COUNTIFS(DataRegularSeason20242025!$E$2:$E$1315,TotalTeamGames20242025!AA$1,DataRegularSeason20242025!$D$2:$D$1315,TotalTeamGames20242025!$A47)</f>
        <v>2</v>
      </c>
      <c r="AC47" s="42"/>
      <c r="AD47" s="35">
        <f>COUNTIFS(DataRegularSeason20242025!$E$2:$E$1315,TotalTeamGames20242025!AC$1,DataRegularSeason20242025!$D$2:$D$1315,TotalTeamGames20242025!$A47)</f>
        <v>2</v>
      </c>
      <c r="AE47" s="42"/>
      <c r="AF47" s="35">
        <f>COUNTIFS(DataRegularSeason20242025!$E$2:$E$1315,TotalTeamGames20242025!AE$1,DataRegularSeason20242025!$D$2:$D$1315,TotalTeamGames20242025!$A47)</f>
        <v>1</v>
      </c>
      <c r="AG47" s="42"/>
      <c r="AH47" s="35">
        <f>COUNTIFS(DataRegularSeason20242025!$E$2:$E$1315,TotalTeamGames20242025!AG$1,DataRegularSeason20242025!$D$2:$D$1315,TotalTeamGames20242025!$A47)</f>
        <v>1</v>
      </c>
      <c r="AI47" s="42"/>
      <c r="AJ47" s="35">
        <f>COUNTIFS(DataRegularSeason20242025!$E$2:$E$1315,TotalTeamGames20242025!AI$1,DataRegularSeason20242025!$D$2:$D$1315,TotalTeamGames20242025!$A47)</f>
        <v>2</v>
      </c>
      <c r="AK47" s="42"/>
      <c r="AL47" s="35">
        <f>COUNTIFS(DataRegularSeason20242025!$E$2:$E$1315,TotalTeamGames20242025!AK$1,DataRegularSeason20242025!$D$2:$D$1315,TotalTeamGames20242025!$A47)</f>
        <v>1</v>
      </c>
      <c r="AM47" s="42"/>
      <c r="AN47" s="35">
        <f>COUNTIFS(DataRegularSeason20242025!$E$2:$E$1315,TotalTeamGames20242025!AM$1,DataRegularSeason20242025!$D$2:$D$1315,TotalTeamGames20242025!$A47)</f>
        <v>1</v>
      </c>
      <c r="AO47" s="42"/>
      <c r="AP47" s="35">
        <f>COUNTIFS(DataRegularSeason20242025!$E$2:$E$1315,TotalTeamGames20242025!AO$1,DataRegularSeason20242025!$D$2:$D$1315,TotalTeamGames20242025!$A47)</f>
        <v>1</v>
      </c>
      <c r="AQ47" s="42"/>
      <c r="AR47" s="35">
        <f>COUNTIFS(DataRegularSeason20242025!$E$2:$E$1315,TotalTeamGames20242025!AQ$1,DataRegularSeason20242025!$D$2:$D$1315,TotalTeamGames20242025!$A47)</f>
        <v>1</v>
      </c>
      <c r="AS47" s="42"/>
      <c r="AT47" s="35">
        <f>COUNTIFS(DataRegularSeason20242025!$E$2:$E$1315,TotalTeamGames20242025!AS$1,DataRegularSeason20242025!$D$2:$D$1315,TotalTeamGames20242025!$A47)</f>
        <v>1</v>
      </c>
      <c r="AU47" s="42"/>
      <c r="AV47" s="43"/>
      <c r="AW47" s="42"/>
      <c r="AX47" s="35">
        <f>COUNTIFS(DataRegularSeason20242025!$E$2:$E$1315,TotalTeamGames20242025!AW$1,DataRegularSeason20242025!$D$2:$D$1315,TotalTeamGames20242025!$A47)</f>
        <v>2</v>
      </c>
      <c r="AY47" s="42"/>
      <c r="AZ47" s="35">
        <f>COUNTIFS(DataRegularSeason20242025!$E$2:$E$1315,TotalTeamGames20242025!AY$1,DataRegularSeason20242025!$D$2:$D$1315,TotalTeamGames20242025!$A47)</f>
        <v>1</v>
      </c>
      <c r="BA47" s="42"/>
      <c r="BB47" s="35">
        <f>COUNTIFS(DataRegularSeason20242025!$E$2:$E$1315,TotalTeamGames20242025!BA$1,DataRegularSeason20242025!$D$2:$D$1315,TotalTeamGames20242025!$A47)</f>
        <v>1</v>
      </c>
      <c r="BC47" s="42"/>
      <c r="BD47" s="35">
        <f>COUNTIFS(DataRegularSeason20242025!$E$2:$E$1315,TotalTeamGames20242025!BC$1,DataRegularSeason20242025!$D$2:$D$1315,TotalTeamGames20242025!$A47)</f>
        <v>1</v>
      </c>
      <c r="BE47" s="42"/>
      <c r="BF47" s="34">
        <f>COUNTIFS(DataRegularSeason20242025!$E$2:$E$1315,TotalTeamGames20242025!BE$1,DataRegularSeason20242025!$D$2:$D$1315,TotalTeamGames20242025!$A47)</f>
        <v>1</v>
      </c>
      <c r="BG47" s="47"/>
      <c r="BH47" s="35">
        <f>COUNTIFS(DataRegularSeason20242025!$E$2:$E$1315,TotalTeamGames20242025!BG$1,DataRegularSeason20242025!$D$2:$D$1315,TotalTeamGames20242025!$A47)</f>
        <v>2</v>
      </c>
      <c r="BI47" s="42"/>
      <c r="BJ47" s="35">
        <f>COUNTIFS(DataRegularSeason20242025!$E$2:$E$1315,TotalTeamGames20242025!BI$1,DataRegularSeason20242025!$D$2:$D$1315,TotalTeamGames20242025!$A47)</f>
        <v>2</v>
      </c>
      <c r="BK47" s="42"/>
      <c r="BL47" s="35">
        <f>COUNTIFS(DataRegularSeason20242025!$E$2:$E$1315,TotalTeamGames20242025!BK$1,DataRegularSeason20242025!$D$2:$D$1315,TotalTeamGames20242025!$A47)</f>
        <v>1</v>
      </c>
      <c r="BM47" s="42"/>
      <c r="BN47" s="35">
        <f>COUNTIFS(DataRegularSeason20242025!$E$2:$E$1315,TotalTeamGames20242025!BM$1,DataRegularSeason20242025!$D$2:$D$1315,TotalTeamGames20242025!$A47)</f>
        <v>1</v>
      </c>
      <c r="BO47" s="37">
        <f t="shared" si="0"/>
        <v>41</v>
      </c>
      <c r="BP47" s="116">
        <f t="shared" ref="BP47" si="22">BO47+BO48</f>
        <v>82</v>
      </c>
    </row>
    <row r="48" spans="1:68" ht="9.9499999999999993" customHeight="1" x14ac:dyDescent="0.25">
      <c r="A48" s="118"/>
      <c r="B48" s="39" t="s">
        <v>80</v>
      </c>
      <c r="C48" s="38">
        <f>COUNTIFS(DataRegularSeason20242025!$D$2:$D$1315,TotalTeamGames20242025!C$1,DataRegularSeason20242025!$E$2:$E$1315,TotalTeamGames20242025!$A47)</f>
        <v>2</v>
      </c>
      <c r="D48" s="46"/>
      <c r="E48" s="38">
        <f>COUNTIFS(DataRegularSeason20242025!$D$2:$D$1315,TotalTeamGames20242025!E$1,DataRegularSeason20242025!$E$2:$E$1315,TotalTeamGames20242025!$A47)</f>
        <v>1</v>
      </c>
      <c r="F48" s="46"/>
      <c r="G48" s="38">
        <f>COUNTIFS(DataRegularSeason20242025!$D$2:$D$1315,TotalTeamGames20242025!G$1,DataRegularSeason20242025!$E$2:$E$1315,TotalTeamGames20242025!$A47)</f>
        <v>1</v>
      </c>
      <c r="H48" s="46"/>
      <c r="I48" s="38">
        <f>COUNTIFS(DataRegularSeason20242025!$D$2:$D$1315,TotalTeamGames20242025!I$1,DataRegularSeason20242025!$E$2:$E$1315,TotalTeamGames20242025!$A47)</f>
        <v>1</v>
      </c>
      <c r="J48" s="46"/>
      <c r="K48" s="38">
        <f>COUNTIFS(DataRegularSeason20242025!$D$2:$D$1315,TotalTeamGames20242025!K$1,DataRegularSeason20242025!$E$2:$E$1315,TotalTeamGames20242025!$A47)</f>
        <v>1</v>
      </c>
      <c r="L48" s="46"/>
      <c r="M48" s="38">
        <f>COUNTIFS(DataRegularSeason20242025!$D$2:$D$1315,TotalTeamGames20242025!M$1,DataRegularSeason20242025!$E$2:$E$1315,TotalTeamGames20242025!$A47)</f>
        <v>2</v>
      </c>
      <c r="N48" s="46"/>
      <c r="O48" s="38">
        <f>COUNTIFS(DataRegularSeason20242025!$D$2:$D$1315,TotalTeamGames20242025!O$1,DataRegularSeason20242025!$E$2:$E$1315,TotalTeamGames20242025!$A47)</f>
        <v>1</v>
      </c>
      <c r="P48" s="46"/>
      <c r="Q48" s="38">
        <f>COUNTIFS(DataRegularSeason20242025!$D$2:$D$1315,TotalTeamGames20242025!Q$1,DataRegularSeason20242025!$E$2:$E$1315,TotalTeamGames20242025!$A47)</f>
        <v>1</v>
      </c>
      <c r="R48" s="46"/>
      <c r="S48" s="38">
        <f>COUNTIFS(DataRegularSeason20242025!$D$2:$D$1315,TotalTeamGames20242025!S$1,DataRegularSeason20242025!$E$2:$E$1315,TotalTeamGames20242025!$A47)</f>
        <v>2</v>
      </c>
      <c r="T48" s="46"/>
      <c r="U48" s="38">
        <f>COUNTIFS(DataRegularSeason20242025!$D$2:$D$1315,TotalTeamGames20242025!U$1,DataRegularSeason20242025!$E$2:$E$1315,TotalTeamGames20242025!$A47)</f>
        <v>1</v>
      </c>
      <c r="V48" s="46"/>
      <c r="W48" s="38">
        <f>COUNTIFS(DataRegularSeason20242025!$D$2:$D$1315,TotalTeamGames20242025!W$1,DataRegularSeason20242025!$E$2:$E$1315,TotalTeamGames20242025!$A47)</f>
        <v>2</v>
      </c>
      <c r="X48" s="46"/>
      <c r="Y48" s="38">
        <f>COUNTIFS(DataRegularSeason20242025!$D$2:$D$1315,TotalTeamGames20242025!Y$1,DataRegularSeason20242025!$E$2:$E$1315,TotalTeamGames20242025!$A47)</f>
        <v>1</v>
      </c>
      <c r="Z48" s="46"/>
      <c r="AA48" s="38">
        <f>COUNTIFS(DataRegularSeason20242025!$D$2:$D$1315,TotalTeamGames20242025!AA$1,DataRegularSeason20242025!$E$2:$E$1315,TotalTeamGames20242025!$A47)</f>
        <v>2</v>
      </c>
      <c r="AB48" s="46"/>
      <c r="AC48" s="38">
        <f>COUNTIFS(DataRegularSeason20242025!$D$2:$D$1315,TotalTeamGames20242025!AC$1,DataRegularSeason20242025!$E$2:$E$1315,TotalTeamGames20242025!$A47)</f>
        <v>1</v>
      </c>
      <c r="AD48" s="46"/>
      <c r="AE48" s="38">
        <f>COUNTIFS(DataRegularSeason20242025!$D$2:$D$1315,TotalTeamGames20242025!AE$1,DataRegularSeason20242025!$E$2:$E$1315,TotalTeamGames20242025!$A47)</f>
        <v>1</v>
      </c>
      <c r="AF48" s="46"/>
      <c r="AG48" s="38">
        <f>COUNTIFS(DataRegularSeason20242025!$D$2:$D$1315,TotalTeamGames20242025!AG$1,DataRegularSeason20242025!$E$2:$E$1315,TotalTeamGames20242025!$A47)</f>
        <v>1</v>
      </c>
      <c r="AH48" s="46"/>
      <c r="AI48" s="38">
        <f>COUNTIFS(DataRegularSeason20242025!$D$2:$D$1315,TotalTeamGames20242025!AI$1,DataRegularSeason20242025!$E$2:$E$1315,TotalTeamGames20242025!$A47)</f>
        <v>1</v>
      </c>
      <c r="AJ48" s="46"/>
      <c r="AK48" s="38">
        <f>COUNTIFS(DataRegularSeason20242025!$D$2:$D$1315,TotalTeamGames20242025!AK$1,DataRegularSeason20242025!$E$2:$E$1315,TotalTeamGames20242025!$A47)</f>
        <v>1</v>
      </c>
      <c r="AL48" s="46"/>
      <c r="AM48" s="38">
        <f>COUNTIFS(DataRegularSeason20242025!$D$2:$D$1315,TotalTeamGames20242025!AM$1,DataRegularSeason20242025!$E$2:$E$1315,TotalTeamGames20242025!$A47)</f>
        <v>1</v>
      </c>
      <c r="AN48" s="46"/>
      <c r="AO48" s="38">
        <f>COUNTIFS(DataRegularSeason20242025!$D$2:$D$1315,TotalTeamGames20242025!AO$1,DataRegularSeason20242025!$E$2:$E$1315,TotalTeamGames20242025!$A47)</f>
        <v>1</v>
      </c>
      <c r="AP48" s="46"/>
      <c r="AQ48" s="38">
        <f>COUNTIFS(DataRegularSeason20242025!$D$2:$D$1315,TotalTeamGames20242025!AQ$1,DataRegularSeason20242025!$E$2:$E$1315,TotalTeamGames20242025!$A47)</f>
        <v>1</v>
      </c>
      <c r="AR48" s="46"/>
      <c r="AS48" s="38">
        <f>COUNTIFS(DataRegularSeason20242025!$D$2:$D$1315,TotalTeamGames20242025!AS$1,DataRegularSeason20242025!$E$2:$E$1315,TotalTeamGames20242025!$A47)</f>
        <v>1</v>
      </c>
      <c r="AT48" s="46"/>
      <c r="AU48" s="45"/>
      <c r="AV48" s="46"/>
      <c r="AW48" s="38">
        <f>COUNTIFS(DataRegularSeason20242025!$D$2:$D$1315,TotalTeamGames20242025!AW$1,DataRegularSeason20242025!$E$2:$E$1315,TotalTeamGames20242025!$A47)</f>
        <v>2</v>
      </c>
      <c r="AX48" s="46"/>
      <c r="AY48" s="38">
        <f>COUNTIFS(DataRegularSeason20242025!$D$2:$D$1315,TotalTeamGames20242025!AY$1,DataRegularSeason20242025!$E$2:$E$1315,TotalTeamGames20242025!$A47)</f>
        <v>2</v>
      </c>
      <c r="AZ48" s="46"/>
      <c r="BA48" s="38">
        <f>COUNTIFS(DataRegularSeason20242025!$D$2:$D$1315,TotalTeamGames20242025!BA$1,DataRegularSeason20242025!$E$2:$E$1315,TotalTeamGames20242025!$A47)</f>
        <v>1</v>
      </c>
      <c r="BB48" s="46"/>
      <c r="BC48" s="38">
        <f>COUNTIFS(DataRegularSeason20242025!$D$2:$D$1315,TotalTeamGames20242025!BC$1,DataRegularSeason20242025!$E$2:$E$1315,TotalTeamGames20242025!$A47)</f>
        <v>1</v>
      </c>
      <c r="BD48" s="46"/>
      <c r="BE48" s="38">
        <f>COUNTIFS(DataRegularSeason20242025!$D$2:$D$1315,TotalTeamGames20242025!BE$1,DataRegularSeason20242025!$E$2:$E$1315,TotalTeamGames20242025!$A47)</f>
        <v>2</v>
      </c>
      <c r="BF48" s="45"/>
      <c r="BG48" s="40">
        <f>COUNTIFS(DataRegularSeason20242025!$D$2:$D$1315,TotalTeamGames20242025!BG$1,DataRegularSeason20242025!$E$2:$E$1315,TotalTeamGames20242025!$A47)</f>
        <v>2</v>
      </c>
      <c r="BH48" s="46"/>
      <c r="BI48" s="38">
        <f>COUNTIFS(DataRegularSeason20242025!$D$2:$D$1315,TotalTeamGames20242025!BI$1,DataRegularSeason20242025!$E$2:$E$1315,TotalTeamGames20242025!$A47)</f>
        <v>1</v>
      </c>
      <c r="BJ48" s="46"/>
      <c r="BK48" s="38">
        <f>COUNTIFS(DataRegularSeason20242025!$D$2:$D$1315,TotalTeamGames20242025!BK$1,DataRegularSeason20242025!$E$2:$E$1315,TotalTeamGames20242025!$A47)</f>
        <v>2</v>
      </c>
      <c r="BL48" s="46"/>
      <c r="BM48" s="38">
        <f>COUNTIFS(DataRegularSeason20242025!$D$2:$D$1315,TotalTeamGames20242025!BM$1,DataRegularSeason20242025!$E$2:$E$1315,TotalTeamGames20242025!$A47)</f>
        <v>1</v>
      </c>
      <c r="BN48" s="46"/>
      <c r="BO48" s="41">
        <f t="shared" si="0"/>
        <v>41</v>
      </c>
      <c r="BP48" s="116"/>
    </row>
    <row r="49" spans="1:68" ht="9.9499999999999993" customHeight="1" x14ac:dyDescent="0.25">
      <c r="A49" s="117" t="s">
        <v>38</v>
      </c>
      <c r="B49" s="35" t="s">
        <v>81</v>
      </c>
      <c r="C49" s="42"/>
      <c r="D49" s="35">
        <f>COUNTIFS(DataRegularSeason20242025!$E$2:$E$1315,TotalTeamGames20242025!C$1,DataRegularSeason20242025!$D$2:$D$1315,TotalTeamGames20242025!$A49)</f>
        <v>2</v>
      </c>
      <c r="E49" s="42"/>
      <c r="F49" s="35">
        <f>COUNTIFS(DataRegularSeason20242025!$E$2:$E$1315,TotalTeamGames20242025!E$1,DataRegularSeason20242025!$D$2:$D$1315,TotalTeamGames20242025!$A49)</f>
        <v>1</v>
      </c>
      <c r="G49" s="42"/>
      <c r="H49" s="35">
        <f>COUNTIFS(DataRegularSeason20242025!$E$2:$E$1315,TotalTeamGames20242025!G$1,DataRegularSeason20242025!$D$2:$D$1315,TotalTeamGames20242025!$A49)</f>
        <v>1</v>
      </c>
      <c r="I49" s="42"/>
      <c r="J49" s="35">
        <f>COUNTIFS(DataRegularSeason20242025!$E$2:$E$1315,TotalTeamGames20242025!I$1,DataRegularSeason20242025!$D$2:$D$1315,TotalTeamGames20242025!$A49)</f>
        <v>1</v>
      </c>
      <c r="K49" s="42"/>
      <c r="L49" s="35">
        <f>COUNTIFS(DataRegularSeason20242025!$E$2:$E$1315,TotalTeamGames20242025!K$1,DataRegularSeason20242025!$D$2:$D$1315,TotalTeamGames20242025!$A49)</f>
        <v>1</v>
      </c>
      <c r="M49" s="42"/>
      <c r="N49" s="35">
        <f>COUNTIFS(DataRegularSeason20242025!$E$2:$E$1315,TotalTeamGames20242025!M$1,DataRegularSeason20242025!$D$2:$D$1315,TotalTeamGames20242025!$A49)</f>
        <v>2</v>
      </c>
      <c r="O49" s="42"/>
      <c r="P49" s="35">
        <f>COUNTIFS(DataRegularSeason20242025!$E$2:$E$1315,TotalTeamGames20242025!O$1,DataRegularSeason20242025!$D$2:$D$1315,TotalTeamGames20242025!$A49)</f>
        <v>1</v>
      </c>
      <c r="Q49" s="42"/>
      <c r="R49" s="35">
        <f>COUNTIFS(DataRegularSeason20242025!$E$2:$E$1315,TotalTeamGames20242025!Q$1,DataRegularSeason20242025!$D$2:$D$1315,TotalTeamGames20242025!$A49)</f>
        <v>1</v>
      </c>
      <c r="S49" s="42"/>
      <c r="T49" s="35">
        <f>COUNTIFS(DataRegularSeason20242025!$E$2:$E$1315,TotalTeamGames20242025!S$1,DataRegularSeason20242025!$D$2:$D$1315,TotalTeamGames20242025!$A49)</f>
        <v>2</v>
      </c>
      <c r="U49" s="42"/>
      <c r="V49" s="35">
        <f>COUNTIFS(DataRegularSeason20242025!$E$2:$E$1315,TotalTeamGames20242025!U$1,DataRegularSeason20242025!$D$2:$D$1315,TotalTeamGames20242025!$A49)</f>
        <v>1</v>
      </c>
      <c r="W49" s="42"/>
      <c r="X49" s="35">
        <f>COUNTIFS(DataRegularSeason20242025!$E$2:$E$1315,TotalTeamGames20242025!W$1,DataRegularSeason20242025!$D$2:$D$1315,TotalTeamGames20242025!$A49)</f>
        <v>2</v>
      </c>
      <c r="Y49" s="42"/>
      <c r="Z49" s="35">
        <f>COUNTIFS(DataRegularSeason20242025!$E$2:$E$1315,TotalTeamGames20242025!Y$1,DataRegularSeason20242025!$D$2:$D$1315,TotalTeamGames20242025!$A49)</f>
        <v>1</v>
      </c>
      <c r="AA49" s="42"/>
      <c r="AB49" s="35">
        <f>COUNTIFS(DataRegularSeason20242025!$E$2:$E$1315,TotalTeamGames20242025!AA$1,DataRegularSeason20242025!$D$2:$D$1315,TotalTeamGames20242025!$A49)</f>
        <v>2</v>
      </c>
      <c r="AC49" s="42"/>
      <c r="AD49" s="35">
        <f>COUNTIFS(DataRegularSeason20242025!$E$2:$E$1315,TotalTeamGames20242025!AC$1,DataRegularSeason20242025!$D$2:$D$1315,TotalTeamGames20242025!$A49)</f>
        <v>1</v>
      </c>
      <c r="AE49" s="42"/>
      <c r="AF49" s="35">
        <f>COUNTIFS(DataRegularSeason20242025!$E$2:$E$1315,TotalTeamGames20242025!AE$1,DataRegularSeason20242025!$D$2:$D$1315,TotalTeamGames20242025!$A49)</f>
        <v>1</v>
      </c>
      <c r="AG49" s="42"/>
      <c r="AH49" s="35">
        <f>COUNTIFS(DataRegularSeason20242025!$E$2:$E$1315,TotalTeamGames20242025!AG$1,DataRegularSeason20242025!$D$2:$D$1315,TotalTeamGames20242025!$A49)</f>
        <v>1</v>
      </c>
      <c r="AI49" s="42"/>
      <c r="AJ49" s="35">
        <f>COUNTIFS(DataRegularSeason20242025!$E$2:$E$1315,TotalTeamGames20242025!AI$1,DataRegularSeason20242025!$D$2:$D$1315,TotalTeamGames20242025!$A49)</f>
        <v>1</v>
      </c>
      <c r="AK49" s="42"/>
      <c r="AL49" s="35">
        <f>COUNTIFS(DataRegularSeason20242025!$E$2:$E$1315,TotalTeamGames20242025!AK$1,DataRegularSeason20242025!$D$2:$D$1315,TotalTeamGames20242025!$A49)</f>
        <v>1</v>
      </c>
      <c r="AM49" s="42"/>
      <c r="AN49" s="35">
        <f>COUNTIFS(DataRegularSeason20242025!$E$2:$E$1315,TotalTeamGames20242025!AM$1,DataRegularSeason20242025!$D$2:$D$1315,TotalTeamGames20242025!$A49)</f>
        <v>1</v>
      </c>
      <c r="AO49" s="42"/>
      <c r="AP49" s="35">
        <f>COUNTIFS(DataRegularSeason20242025!$E$2:$E$1315,TotalTeamGames20242025!AO$1,DataRegularSeason20242025!$D$2:$D$1315,TotalTeamGames20242025!$A49)</f>
        <v>1</v>
      </c>
      <c r="AQ49" s="42"/>
      <c r="AR49" s="35">
        <f>COUNTIFS(DataRegularSeason20242025!$E$2:$E$1315,TotalTeamGames20242025!AQ$1,DataRegularSeason20242025!$D$2:$D$1315,TotalTeamGames20242025!$A49)</f>
        <v>1</v>
      </c>
      <c r="AS49" s="42"/>
      <c r="AT49" s="35">
        <f>COUNTIFS(DataRegularSeason20242025!$E$2:$E$1315,TotalTeamGames20242025!AS$1,DataRegularSeason20242025!$D$2:$D$1315,TotalTeamGames20242025!$A49)</f>
        <v>1</v>
      </c>
      <c r="AU49" s="42"/>
      <c r="AV49" s="35">
        <f>COUNTIFS(DataRegularSeason20242025!$E$2:$E$1315,TotalTeamGames20242025!AU$1,DataRegularSeason20242025!$D$2:$D$1315,TotalTeamGames20242025!$A49)</f>
        <v>2</v>
      </c>
      <c r="AW49" s="42"/>
      <c r="AX49" s="43"/>
      <c r="AY49" s="42"/>
      <c r="AZ49" s="35">
        <f>COUNTIFS(DataRegularSeason20242025!$E$2:$E$1315,TotalTeamGames20242025!AY$1,DataRegularSeason20242025!$D$2:$D$1315,TotalTeamGames20242025!$A49)</f>
        <v>2</v>
      </c>
      <c r="BA49" s="42"/>
      <c r="BB49" s="35">
        <f>COUNTIFS(DataRegularSeason20242025!$E$2:$E$1315,TotalTeamGames20242025!BA$1,DataRegularSeason20242025!$D$2:$D$1315,TotalTeamGames20242025!$A49)</f>
        <v>1</v>
      </c>
      <c r="BC49" s="42"/>
      <c r="BD49" s="35">
        <f>COUNTIFS(DataRegularSeason20242025!$E$2:$E$1315,TotalTeamGames20242025!BC$1,DataRegularSeason20242025!$D$2:$D$1315,TotalTeamGames20242025!$A49)</f>
        <v>1</v>
      </c>
      <c r="BE49" s="42"/>
      <c r="BF49" s="34">
        <f>COUNTIFS(DataRegularSeason20242025!$E$2:$E$1315,TotalTeamGames20242025!BE$1,DataRegularSeason20242025!$D$2:$D$1315,TotalTeamGames20242025!$A49)</f>
        <v>2</v>
      </c>
      <c r="BG49" s="47"/>
      <c r="BH49" s="35">
        <f>COUNTIFS(DataRegularSeason20242025!$E$2:$E$1315,TotalTeamGames20242025!BG$1,DataRegularSeason20242025!$D$2:$D$1315,TotalTeamGames20242025!$A49)</f>
        <v>2</v>
      </c>
      <c r="BI49" s="42"/>
      <c r="BJ49" s="35">
        <f>COUNTIFS(DataRegularSeason20242025!$E$2:$E$1315,TotalTeamGames20242025!BI$1,DataRegularSeason20242025!$D$2:$D$1315,TotalTeamGames20242025!$A49)</f>
        <v>1</v>
      </c>
      <c r="BK49" s="42"/>
      <c r="BL49" s="35">
        <f>COUNTIFS(DataRegularSeason20242025!$E$2:$E$1315,TotalTeamGames20242025!BK$1,DataRegularSeason20242025!$D$2:$D$1315,TotalTeamGames20242025!$A49)</f>
        <v>2</v>
      </c>
      <c r="BM49" s="42"/>
      <c r="BN49" s="35">
        <f>COUNTIFS(DataRegularSeason20242025!$E$2:$E$1315,TotalTeamGames20242025!BM$1,DataRegularSeason20242025!$D$2:$D$1315,TotalTeamGames20242025!$A49)</f>
        <v>1</v>
      </c>
      <c r="BO49" s="37">
        <f t="shared" si="0"/>
        <v>41</v>
      </c>
      <c r="BP49" s="116">
        <f t="shared" ref="BP49" si="23">BO49+BO50</f>
        <v>82</v>
      </c>
    </row>
    <row r="50" spans="1:68" ht="9.9499999999999993" customHeight="1" x14ac:dyDescent="0.25">
      <c r="A50" s="118"/>
      <c r="B50" s="39" t="s">
        <v>80</v>
      </c>
      <c r="C50" s="38">
        <f>COUNTIFS(DataRegularSeason20242025!$D$2:$D$1315,TotalTeamGames20242025!C$1,DataRegularSeason20242025!$E$2:$E$1315,TotalTeamGames20242025!$A49)</f>
        <v>1</v>
      </c>
      <c r="D50" s="46"/>
      <c r="E50" s="38">
        <f>COUNTIFS(DataRegularSeason20242025!$D$2:$D$1315,TotalTeamGames20242025!E$1,DataRegularSeason20242025!$E$2:$E$1315,TotalTeamGames20242025!$A49)</f>
        <v>1</v>
      </c>
      <c r="F50" s="46"/>
      <c r="G50" s="38">
        <f>COUNTIFS(DataRegularSeason20242025!$D$2:$D$1315,TotalTeamGames20242025!G$1,DataRegularSeason20242025!$E$2:$E$1315,TotalTeamGames20242025!$A49)</f>
        <v>1</v>
      </c>
      <c r="H50" s="46"/>
      <c r="I50" s="38">
        <f>COUNTIFS(DataRegularSeason20242025!$D$2:$D$1315,TotalTeamGames20242025!I$1,DataRegularSeason20242025!$E$2:$E$1315,TotalTeamGames20242025!$A49)</f>
        <v>1</v>
      </c>
      <c r="J50" s="46"/>
      <c r="K50" s="38">
        <f>COUNTIFS(DataRegularSeason20242025!$D$2:$D$1315,TotalTeamGames20242025!K$1,DataRegularSeason20242025!$E$2:$E$1315,TotalTeamGames20242025!$A49)</f>
        <v>1</v>
      </c>
      <c r="L50" s="46"/>
      <c r="M50" s="38">
        <f>COUNTIFS(DataRegularSeason20242025!$D$2:$D$1315,TotalTeamGames20242025!M$1,DataRegularSeason20242025!$E$2:$E$1315,TotalTeamGames20242025!$A49)</f>
        <v>2</v>
      </c>
      <c r="N50" s="46"/>
      <c r="O50" s="38">
        <f>COUNTIFS(DataRegularSeason20242025!$D$2:$D$1315,TotalTeamGames20242025!O$1,DataRegularSeason20242025!$E$2:$E$1315,TotalTeamGames20242025!$A49)</f>
        <v>2</v>
      </c>
      <c r="P50" s="46"/>
      <c r="Q50" s="38">
        <f>COUNTIFS(DataRegularSeason20242025!$D$2:$D$1315,TotalTeamGames20242025!Q$1,DataRegularSeason20242025!$E$2:$E$1315,TotalTeamGames20242025!$A49)</f>
        <v>2</v>
      </c>
      <c r="R50" s="46"/>
      <c r="S50" s="38">
        <f>COUNTIFS(DataRegularSeason20242025!$D$2:$D$1315,TotalTeamGames20242025!S$1,DataRegularSeason20242025!$E$2:$E$1315,TotalTeamGames20242025!$A49)</f>
        <v>1</v>
      </c>
      <c r="T50" s="46"/>
      <c r="U50" s="38">
        <f>COUNTIFS(DataRegularSeason20242025!$D$2:$D$1315,TotalTeamGames20242025!U$1,DataRegularSeason20242025!$E$2:$E$1315,TotalTeamGames20242025!$A49)</f>
        <v>1</v>
      </c>
      <c r="V50" s="46"/>
      <c r="W50" s="38">
        <f>COUNTIFS(DataRegularSeason20242025!$D$2:$D$1315,TotalTeamGames20242025!W$1,DataRegularSeason20242025!$E$2:$E$1315,TotalTeamGames20242025!$A49)</f>
        <v>2</v>
      </c>
      <c r="X50" s="46"/>
      <c r="Y50" s="38">
        <f>COUNTIFS(DataRegularSeason20242025!$D$2:$D$1315,TotalTeamGames20242025!Y$1,DataRegularSeason20242025!$E$2:$E$1315,TotalTeamGames20242025!$A49)</f>
        <v>1</v>
      </c>
      <c r="Z50" s="46"/>
      <c r="AA50" s="38">
        <f>COUNTIFS(DataRegularSeason20242025!$D$2:$D$1315,TotalTeamGames20242025!AA$1,DataRegularSeason20242025!$E$2:$E$1315,TotalTeamGames20242025!$A49)</f>
        <v>2</v>
      </c>
      <c r="AB50" s="46"/>
      <c r="AC50" s="38">
        <f>COUNTIFS(DataRegularSeason20242025!$D$2:$D$1315,TotalTeamGames20242025!AC$1,DataRegularSeason20242025!$E$2:$E$1315,TotalTeamGames20242025!$A49)</f>
        <v>2</v>
      </c>
      <c r="AD50" s="46"/>
      <c r="AE50" s="38">
        <f>COUNTIFS(DataRegularSeason20242025!$D$2:$D$1315,TotalTeamGames20242025!AE$1,DataRegularSeason20242025!$E$2:$E$1315,TotalTeamGames20242025!$A49)</f>
        <v>1</v>
      </c>
      <c r="AF50" s="46"/>
      <c r="AG50" s="38">
        <f>COUNTIFS(DataRegularSeason20242025!$D$2:$D$1315,TotalTeamGames20242025!AG$1,DataRegularSeason20242025!$E$2:$E$1315,TotalTeamGames20242025!$A49)</f>
        <v>1</v>
      </c>
      <c r="AH50" s="46"/>
      <c r="AI50" s="38">
        <f>COUNTIFS(DataRegularSeason20242025!$D$2:$D$1315,TotalTeamGames20242025!AI$1,DataRegularSeason20242025!$E$2:$E$1315,TotalTeamGames20242025!$A49)</f>
        <v>2</v>
      </c>
      <c r="AJ50" s="46"/>
      <c r="AK50" s="38">
        <f>COUNTIFS(DataRegularSeason20242025!$D$2:$D$1315,TotalTeamGames20242025!AK$1,DataRegularSeason20242025!$E$2:$E$1315,TotalTeamGames20242025!$A49)</f>
        <v>1</v>
      </c>
      <c r="AL50" s="46"/>
      <c r="AM50" s="38">
        <f>COUNTIFS(DataRegularSeason20242025!$D$2:$D$1315,TotalTeamGames20242025!AM$1,DataRegularSeason20242025!$E$2:$E$1315,TotalTeamGames20242025!$A49)</f>
        <v>1</v>
      </c>
      <c r="AN50" s="46"/>
      <c r="AO50" s="38">
        <f>COUNTIFS(DataRegularSeason20242025!$D$2:$D$1315,TotalTeamGames20242025!AO$1,DataRegularSeason20242025!$E$2:$E$1315,TotalTeamGames20242025!$A49)</f>
        <v>1</v>
      </c>
      <c r="AP50" s="46"/>
      <c r="AQ50" s="38">
        <f>COUNTIFS(DataRegularSeason20242025!$D$2:$D$1315,TotalTeamGames20242025!AQ$1,DataRegularSeason20242025!$E$2:$E$1315,TotalTeamGames20242025!$A49)</f>
        <v>1</v>
      </c>
      <c r="AR50" s="46"/>
      <c r="AS50" s="38">
        <f>COUNTIFS(DataRegularSeason20242025!$D$2:$D$1315,TotalTeamGames20242025!AS$1,DataRegularSeason20242025!$E$2:$E$1315,TotalTeamGames20242025!$A49)</f>
        <v>1</v>
      </c>
      <c r="AT50" s="46"/>
      <c r="AU50" s="38">
        <f>COUNTIFS(DataRegularSeason20242025!$D$2:$D$1315,TotalTeamGames20242025!AU$1,DataRegularSeason20242025!$E$2:$E$1315,TotalTeamGames20242025!$A49)</f>
        <v>2</v>
      </c>
      <c r="AV50" s="46"/>
      <c r="AW50" s="45"/>
      <c r="AX50" s="46"/>
      <c r="AY50" s="38">
        <f>COUNTIFS(DataRegularSeason20242025!$D$2:$D$1315,TotalTeamGames20242025!AY$1,DataRegularSeason20242025!$E$2:$E$1315,TotalTeamGames20242025!$A49)</f>
        <v>1</v>
      </c>
      <c r="AZ50" s="46"/>
      <c r="BA50" s="38">
        <f>COUNTIFS(DataRegularSeason20242025!$D$2:$D$1315,TotalTeamGames20242025!BA$1,DataRegularSeason20242025!$E$2:$E$1315,TotalTeamGames20242025!$A49)</f>
        <v>1</v>
      </c>
      <c r="BB50" s="46"/>
      <c r="BC50" s="38">
        <f>COUNTIFS(DataRegularSeason20242025!$D$2:$D$1315,TotalTeamGames20242025!BC$1,DataRegularSeason20242025!$E$2:$E$1315,TotalTeamGames20242025!$A49)</f>
        <v>1</v>
      </c>
      <c r="BD50" s="46"/>
      <c r="BE50" s="38">
        <f>COUNTIFS(DataRegularSeason20242025!$D$2:$D$1315,TotalTeamGames20242025!BE$1,DataRegularSeason20242025!$E$2:$E$1315,TotalTeamGames20242025!$A49)</f>
        <v>1</v>
      </c>
      <c r="BF50" s="45"/>
      <c r="BG50" s="40">
        <f>COUNTIFS(DataRegularSeason20242025!$D$2:$D$1315,TotalTeamGames20242025!BG$1,DataRegularSeason20242025!$E$2:$E$1315,TotalTeamGames20242025!$A49)</f>
        <v>2</v>
      </c>
      <c r="BH50" s="46"/>
      <c r="BI50" s="38">
        <f>COUNTIFS(DataRegularSeason20242025!$D$2:$D$1315,TotalTeamGames20242025!BI$1,DataRegularSeason20242025!$E$2:$E$1315,TotalTeamGames20242025!$A49)</f>
        <v>2</v>
      </c>
      <c r="BJ50" s="46"/>
      <c r="BK50" s="38">
        <f>COUNTIFS(DataRegularSeason20242025!$D$2:$D$1315,TotalTeamGames20242025!BK$1,DataRegularSeason20242025!$E$2:$E$1315,TotalTeamGames20242025!$A49)</f>
        <v>1</v>
      </c>
      <c r="BL50" s="46"/>
      <c r="BM50" s="38">
        <f>COUNTIFS(DataRegularSeason20242025!$D$2:$D$1315,TotalTeamGames20242025!BM$1,DataRegularSeason20242025!$E$2:$E$1315,TotalTeamGames20242025!$A49)</f>
        <v>1</v>
      </c>
      <c r="BN50" s="46"/>
      <c r="BO50" s="41">
        <f t="shared" si="0"/>
        <v>41</v>
      </c>
      <c r="BP50" s="116"/>
    </row>
    <row r="51" spans="1:68" ht="9.9499999999999993" customHeight="1" x14ac:dyDescent="0.25">
      <c r="A51" s="117" t="s">
        <v>13</v>
      </c>
      <c r="B51" s="35" t="s">
        <v>81</v>
      </c>
      <c r="C51" s="42"/>
      <c r="D51" s="35">
        <f>COUNTIFS(DataRegularSeason20242025!$E$2:$E$1315,TotalTeamGames20242025!C$1,DataRegularSeason20242025!$D$2:$D$1315,TotalTeamGames20242025!$A51)</f>
        <v>1</v>
      </c>
      <c r="E51" s="42"/>
      <c r="F51" s="35">
        <f>COUNTIFS(DataRegularSeason20242025!$E$2:$E$1315,TotalTeamGames20242025!E$1,DataRegularSeason20242025!$D$2:$D$1315,TotalTeamGames20242025!$A51)</f>
        <v>1</v>
      </c>
      <c r="G51" s="42"/>
      <c r="H51" s="35">
        <f>COUNTIFS(DataRegularSeason20242025!$E$2:$E$1315,TotalTeamGames20242025!G$1,DataRegularSeason20242025!$D$2:$D$1315,TotalTeamGames20242025!$A51)</f>
        <v>1</v>
      </c>
      <c r="I51" s="42"/>
      <c r="J51" s="35">
        <f>COUNTIFS(DataRegularSeason20242025!$E$2:$E$1315,TotalTeamGames20242025!I$1,DataRegularSeason20242025!$D$2:$D$1315,TotalTeamGames20242025!$A51)</f>
        <v>1</v>
      </c>
      <c r="K51" s="42"/>
      <c r="L51" s="35">
        <f>COUNTIFS(DataRegularSeason20242025!$E$2:$E$1315,TotalTeamGames20242025!K$1,DataRegularSeason20242025!$D$2:$D$1315,TotalTeamGames20242025!$A51)</f>
        <v>1</v>
      </c>
      <c r="M51" s="42"/>
      <c r="N51" s="35">
        <f>COUNTIFS(DataRegularSeason20242025!$E$2:$E$1315,TotalTeamGames20242025!M$1,DataRegularSeason20242025!$D$2:$D$1315,TotalTeamGames20242025!$A51)</f>
        <v>1</v>
      </c>
      <c r="O51" s="42"/>
      <c r="P51" s="35">
        <f>COUNTIFS(DataRegularSeason20242025!$E$2:$E$1315,TotalTeamGames20242025!O$1,DataRegularSeason20242025!$D$2:$D$1315,TotalTeamGames20242025!$A51)</f>
        <v>1</v>
      </c>
      <c r="Q51" s="42"/>
      <c r="R51" s="35">
        <f>COUNTIFS(DataRegularSeason20242025!$E$2:$E$1315,TotalTeamGames20242025!Q$1,DataRegularSeason20242025!$D$2:$D$1315,TotalTeamGames20242025!$A51)</f>
        <v>2</v>
      </c>
      <c r="S51" s="42"/>
      <c r="T51" s="35">
        <f>COUNTIFS(DataRegularSeason20242025!$E$2:$E$1315,TotalTeamGames20242025!S$1,DataRegularSeason20242025!$D$2:$D$1315,TotalTeamGames20242025!$A51)</f>
        <v>2</v>
      </c>
      <c r="U51" s="42"/>
      <c r="V51" s="35">
        <f>COUNTIFS(DataRegularSeason20242025!$E$2:$E$1315,TotalTeamGames20242025!U$1,DataRegularSeason20242025!$D$2:$D$1315,TotalTeamGames20242025!$A51)</f>
        <v>1</v>
      </c>
      <c r="W51" s="42"/>
      <c r="X51" s="35">
        <f>COUNTIFS(DataRegularSeason20242025!$E$2:$E$1315,TotalTeamGames20242025!W$1,DataRegularSeason20242025!$D$2:$D$1315,TotalTeamGames20242025!$A51)</f>
        <v>2</v>
      </c>
      <c r="Y51" s="42"/>
      <c r="Z51" s="35">
        <f>COUNTIFS(DataRegularSeason20242025!$E$2:$E$1315,TotalTeamGames20242025!Y$1,DataRegularSeason20242025!$D$2:$D$1315,TotalTeamGames20242025!$A51)</f>
        <v>1</v>
      </c>
      <c r="AA51" s="42"/>
      <c r="AB51" s="35">
        <f>COUNTIFS(DataRegularSeason20242025!$E$2:$E$1315,TotalTeamGames20242025!AA$1,DataRegularSeason20242025!$D$2:$D$1315,TotalTeamGames20242025!$A51)</f>
        <v>2</v>
      </c>
      <c r="AC51" s="42"/>
      <c r="AD51" s="35">
        <f>COUNTIFS(DataRegularSeason20242025!$E$2:$E$1315,TotalTeamGames20242025!AC$1,DataRegularSeason20242025!$D$2:$D$1315,TotalTeamGames20242025!$A51)</f>
        <v>2</v>
      </c>
      <c r="AE51" s="42"/>
      <c r="AF51" s="35">
        <f>COUNTIFS(DataRegularSeason20242025!$E$2:$E$1315,TotalTeamGames20242025!AE$1,DataRegularSeason20242025!$D$2:$D$1315,TotalTeamGames20242025!$A51)</f>
        <v>1</v>
      </c>
      <c r="AG51" s="42"/>
      <c r="AH51" s="35">
        <f>COUNTIFS(DataRegularSeason20242025!$E$2:$E$1315,TotalTeamGames20242025!AG$1,DataRegularSeason20242025!$D$2:$D$1315,TotalTeamGames20242025!$A51)</f>
        <v>1</v>
      </c>
      <c r="AI51" s="42"/>
      <c r="AJ51" s="35">
        <f>COUNTIFS(DataRegularSeason20242025!$E$2:$E$1315,TotalTeamGames20242025!AI$1,DataRegularSeason20242025!$D$2:$D$1315,TotalTeamGames20242025!$A51)</f>
        <v>2</v>
      </c>
      <c r="AK51" s="42"/>
      <c r="AL51" s="35">
        <f>COUNTIFS(DataRegularSeason20242025!$E$2:$E$1315,TotalTeamGames20242025!AK$1,DataRegularSeason20242025!$D$2:$D$1315,TotalTeamGames20242025!$A51)</f>
        <v>1</v>
      </c>
      <c r="AM51" s="42"/>
      <c r="AN51" s="35">
        <f>COUNTIFS(DataRegularSeason20242025!$E$2:$E$1315,TotalTeamGames20242025!AM$1,DataRegularSeason20242025!$D$2:$D$1315,TotalTeamGames20242025!$A51)</f>
        <v>1</v>
      </c>
      <c r="AO51" s="42"/>
      <c r="AP51" s="35">
        <f>COUNTIFS(DataRegularSeason20242025!$E$2:$E$1315,TotalTeamGames20242025!AO$1,DataRegularSeason20242025!$D$2:$D$1315,TotalTeamGames20242025!$A51)</f>
        <v>1</v>
      </c>
      <c r="AQ51" s="42"/>
      <c r="AR51" s="35">
        <f>COUNTIFS(DataRegularSeason20242025!$E$2:$E$1315,TotalTeamGames20242025!AQ$1,DataRegularSeason20242025!$D$2:$D$1315,TotalTeamGames20242025!$A51)</f>
        <v>1</v>
      </c>
      <c r="AS51" s="42"/>
      <c r="AT51" s="35">
        <f>COUNTIFS(DataRegularSeason20242025!$E$2:$E$1315,TotalTeamGames20242025!AS$1,DataRegularSeason20242025!$D$2:$D$1315,TotalTeamGames20242025!$A51)</f>
        <v>1</v>
      </c>
      <c r="AU51" s="42"/>
      <c r="AV51" s="35">
        <f>COUNTIFS(DataRegularSeason20242025!$E$2:$E$1315,TotalTeamGames20242025!AU$1,DataRegularSeason20242025!$D$2:$D$1315,TotalTeamGames20242025!$A51)</f>
        <v>2</v>
      </c>
      <c r="AW51" s="42"/>
      <c r="AX51" s="35">
        <f>COUNTIFS(DataRegularSeason20242025!$E$2:$E$1315,TotalTeamGames20242025!AW$1,DataRegularSeason20242025!$D$2:$D$1315,TotalTeamGames20242025!$A51)</f>
        <v>1</v>
      </c>
      <c r="AY51" s="42"/>
      <c r="AZ51" s="43"/>
      <c r="BA51" s="42"/>
      <c r="BB51" s="35">
        <f>COUNTIFS(DataRegularSeason20242025!$E$2:$E$1315,TotalTeamGames20242025!BA$1,DataRegularSeason20242025!$D$2:$D$1315,TotalTeamGames20242025!$A51)</f>
        <v>1</v>
      </c>
      <c r="BC51" s="42"/>
      <c r="BD51" s="35">
        <f>COUNTIFS(DataRegularSeason20242025!$E$2:$E$1315,TotalTeamGames20242025!BC$1,DataRegularSeason20242025!$D$2:$D$1315,TotalTeamGames20242025!$A51)</f>
        <v>1</v>
      </c>
      <c r="BE51" s="42"/>
      <c r="BF51" s="34">
        <f>COUNTIFS(DataRegularSeason20242025!$E$2:$E$1315,TotalTeamGames20242025!BE$1,DataRegularSeason20242025!$D$2:$D$1315,TotalTeamGames20242025!$A51)</f>
        <v>2</v>
      </c>
      <c r="BG51" s="47"/>
      <c r="BH51" s="35">
        <f>COUNTIFS(DataRegularSeason20242025!$E$2:$E$1315,TotalTeamGames20242025!BG$1,DataRegularSeason20242025!$D$2:$D$1315,TotalTeamGames20242025!$A51)</f>
        <v>1</v>
      </c>
      <c r="BI51" s="42"/>
      <c r="BJ51" s="35">
        <f>COUNTIFS(DataRegularSeason20242025!$E$2:$E$1315,TotalTeamGames20242025!BI$1,DataRegularSeason20242025!$D$2:$D$1315,TotalTeamGames20242025!$A51)</f>
        <v>2</v>
      </c>
      <c r="BK51" s="42"/>
      <c r="BL51" s="35">
        <f>COUNTIFS(DataRegularSeason20242025!$E$2:$E$1315,TotalTeamGames20242025!BK$1,DataRegularSeason20242025!$D$2:$D$1315,TotalTeamGames20242025!$A51)</f>
        <v>2</v>
      </c>
      <c r="BM51" s="42"/>
      <c r="BN51" s="35">
        <f>COUNTIFS(DataRegularSeason20242025!$E$2:$E$1315,TotalTeamGames20242025!BM$1,DataRegularSeason20242025!$D$2:$D$1315,TotalTeamGames20242025!$A51)</f>
        <v>1</v>
      </c>
      <c r="BO51" s="37">
        <f t="shared" si="0"/>
        <v>41</v>
      </c>
      <c r="BP51" s="116">
        <f t="shared" ref="BP51" si="24">BO51+BO52</f>
        <v>82</v>
      </c>
    </row>
    <row r="52" spans="1:68" ht="9.9499999999999993" customHeight="1" x14ac:dyDescent="0.25">
      <c r="A52" s="118"/>
      <c r="B52" s="39" t="s">
        <v>80</v>
      </c>
      <c r="C52" s="38">
        <f>COUNTIFS(DataRegularSeason20242025!$D$2:$D$1315,TotalTeamGames20242025!C$1,DataRegularSeason20242025!$E$2:$E$1315,TotalTeamGames20242025!$A51)</f>
        <v>2</v>
      </c>
      <c r="D52" s="46"/>
      <c r="E52" s="38">
        <f>COUNTIFS(DataRegularSeason20242025!$D$2:$D$1315,TotalTeamGames20242025!E$1,DataRegularSeason20242025!$E$2:$E$1315,TotalTeamGames20242025!$A51)</f>
        <v>1</v>
      </c>
      <c r="F52" s="46"/>
      <c r="G52" s="38">
        <f>COUNTIFS(DataRegularSeason20242025!$D$2:$D$1315,TotalTeamGames20242025!G$1,DataRegularSeason20242025!$E$2:$E$1315,TotalTeamGames20242025!$A51)</f>
        <v>1</v>
      </c>
      <c r="H52" s="46"/>
      <c r="I52" s="38">
        <f>COUNTIFS(DataRegularSeason20242025!$D$2:$D$1315,TotalTeamGames20242025!I$1,DataRegularSeason20242025!$E$2:$E$1315,TotalTeamGames20242025!$A51)</f>
        <v>1</v>
      </c>
      <c r="J52" s="46"/>
      <c r="K52" s="38">
        <f>COUNTIFS(DataRegularSeason20242025!$D$2:$D$1315,TotalTeamGames20242025!K$1,DataRegularSeason20242025!$E$2:$E$1315,TotalTeamGames20242025!$A51)</f>
        <v>1</v>
      </c>
      <c r="L52" s="46"/>
      <c r="M52" s="38">
        <f>COUNTIFS(DataRegularSeason20242025!$D$2:$D$1315,TotalTeamGames20242025!M$1,DataRegularSeason20242025!$E$2:$E$1315,TotalTeamGames20242025!$A51)</f>
        <v>2</v>
      </c>
      <c r="N52" s="46"/>
      <c r="O52" s="38">
        <f>COUNTIFS(DataRegularSeason20242025!$D$2:$D$1315,TotalTeamGames20242025!O$1,DataRegularSeason20242025!$E$2:$E$1315,TotalTeamGames20242025!$A51)</f>
        <v>2</v>
      </c>
      <c r="P52" s="46"/>
      <c r="Q52" s="38">
        <f>COUNTIFS(DataRegularSeason20242025!$D$2:$D$1315,TotalTeamGames20242025!Q$1,DataRegularSeason20242025!$E$2:$E$1315,TotalTeamGames20242025!$A51)</f>
        <v>2</v>
      </c>
      <c r="R52" s="46"/>
      <c r="S52" s="38">
        <f>COUNTIFS(DataRegularSeason20242025!$D$2:$D$1315,TotalTeamGames20242025!S$1,DataRegularSeason20242025!$E$2:$E$1315,TotalTeamGames20242025!$A51)</f>
        <v>1</v>
      </c>
      <c r="T52" s="46"/>
      <c r="U52" s="38">
        <f>COUNTIFS(DataRegularSeason20242025!$D$2:$D$1315,TotalTeamGames20242025!U$1,DataRegularSeason20242025!$E$2:$E$1315,TotalTeamGames20242025!$A51)</f>
        <v>1</v>
      </c>
      <c r="V52" s="46"/>
      <c r="W52" s="38">
        <f>COUNTIFS(DataRegularSeason20242025!$D$2:$D$1315,TotalTeamGames20242025!W$1,DataRegularSeason20242025!$E$2:$E$1315,TotalTeamGames20242025!$A51)</f>
        <v>1</v>
      </c>
      <c r="X52" s="46"/>
      <c r="Y52" s="38">
        <f>COUNTIFS(DataRegularSeason20242025!$D$2:$D$1315,TotalTeamGames20242025!Y$1,DataRegularSeason20242025!$E$2:$E$1315,TotalTeamGames20242025!$A51)</f>
        <v>1</v>
      </c>
      <c r="Z52" s="46"/>
      <c r="AA52" s="38">
        <f>COUNTIFS(DataRegularSeason20242025!$D$2:$D$1315,TotalTeamGames20242025!AA$1,DataRegularSeason20242025!$E$2:$E$1315,TotalTeamGames20242025!$A51)</f>
        <v>1</v>
      </c>
      <c r="AB52" s="46"/>
      <c r="AC52" s="38">
        <f>COUNTIFS(DataRegularSeason20242025!$D$2:$D$1315,TotalTeamGames20242025!AC$1,DataRegularSeason20242025!$E$2:$E$1315,TotalTeamGames20242025!$A51)</f>
        <v>2</v>
      </c>
      <c r="AD52" s="46"/>
      <c r="AE52" s="38">
        <f>COUNTIFS(DataRegularSeason20242025!$D$2:$D$1315,TotalTeamGames20242025!AE$1,DataRegularSeason20242025!$E$2:$E$1315,TotalTeamGames20242025!$A51)</f>
        <v>1</v>
      </c>
      <c r="AF52" s="46"/>
      <c r="AG52" s="38">
        <f>COUNTIFS(DataRegularSeason20242025!$D$2:$D$1315,TotalTeamGames20242025!AG$1,DataRegularSeason20242025!$E$2:$E$1315,TotalTeamGames20242025!$A51)</f>
        <v>1</v>
      </c>
      <c r="AH52" s="46"/>
      <c r="AI52" s="38">
        <f>COUNTIFS(DataRegularSeason20242025!$D$2:$D$1315,TotalTeamGames20242025!AI$1,DataRegularSeason20242025!$E$2:$E$1315,TotalTeamGames20242025!$A51)</f>
        <v>2</v>
      </c>
      <c r="AJ52" s="46"/>
      <c r="AK52" s="38">
        <f>COUNTIFS(DataRegularSeason20242025!$D$2:$D$1315,TotalTeamGames20242025!AK$1,DataRegularSeason20242025!$E$2:$E$1315,TotalTeamGames20242025!$A51)</f>
        <v>1</v>
      </c>
      <c r="AL52" s="46"/>
      <c r="AM52" s="38">
        <f>COUNTIFS(DataRegularSeason20242025!$D$2:$D$1315,TotalTeamGames20242025!AM$1,DataRegularSeason20242025!$E$2:$E$1315,TotalTeamGames20242025!$A51)</f>
        <v>1</v>
      </c>
      <c r="AN52" s="46"/>
      <c r="AO52" s="38">
        <f>COUNTIFS(DataRegularSeason20242025!$D$2:$D$1315,TotalTeamGames20242025!AO$1,DataRegularSeason20242025!$E$2:$E$1315,TotalTeamGames20242025!$A51)</f>
        <v>1</v>
      </c>
      <c r="AP52" s="46"/>
      <c r="AQ52" s="38">
        <f>COUNTIFS(DataRegularSeason20242025!$D$2:$D$1315,TotalTeamGames20242025!AQ$1,DataRegularSeason20242025!$E$2:$E$1315,TotalTeamGames20242025!$A51)</f>
        <v>1</v>
      </c>
      <c r="AR52" s="46"/>
      <c r="AS52" s="38">
        <f>COUNTIFS(DataRegularSeason20242025!$D$2:$D$1315,TotalTeamGames20242025!AS$1,DataRegularSeason20242025!$E$2:$E$1315,TotalTeamGames20242025!$A51)</f>
        <v>1</v>
      </c>
      <c r="AT52" s="46"/>
      <c r="AU52" s="38">
        <f>COUNTIFS(DataRegularSeason20242025!$D$2:$D$1315,TotalTeamGames20242025!AU$1,DataRegularSeason20242025!$E$2:$E$1315,TotalTeamGames20242025!$A51)</f>
        <v>1</v>
      </c>
      <c r="AV52" s="46"/>
      <c r="AW52" s="38">
        <f>COUNTIFS(DataRegularSeason20242025!$D$2:$D$1315,TotalTeamGames20242025!AW$1,DataRegularSeason20242025!$E$2:$E$1315,TotalTeamGames20242025!$A51)</f>
        <v>2</v>
      </c>
      <c r="AX52" s="46"/>
      <c r="AY52" s="45"/>
      <c r="AZ52" s="46"/>
      <c r="BA52" s="38">
        <f>COUNTIFS(DataRegularSeason20242025!$D$2:$D$1315,TotalTeamGames20242025!BA$1,DataRegularSeason20242025!$E$2:$E$1315,TotalTeamGames20242025!$A51)</f>
        <v>1</v>
      </c>
      <c r="BB52" s="46"/>
      <c r="BC52" s="38">
        <f>COUNTIFS(DataRegularSeason20242025!$D$2:$D$1315,TotalTeamGames20242025!BC$1,DataRegularSeason20242025!$E$2:$E$1315,TotalTeamGames20242025!$A51)</f>
        <v>1</v>
      </c>
      <c r="BD52" s="46"/>
      <c r="BE52" s="38">
        <f>COUNTIFS(DataRegularSeason20242025!$D$2:$D$1315,TotalTeamGames20242025!BE$1,DataRegularSeason20242025!$E$2:$E$1315,TotalTeamGames20242025!$A51)</f>
        <v>2</v>
      </c>
      <c r="BF52" s="45"/>
      <c r="BG52" s="40">
        <f>COUNTIFS(DataRegularSeason20242025!$D$2:$D$1315,TotalTeamGames20242025!BG$1,DataRegularSeason20242025!$E$2:$E$1315,TotalTeamGames20242025!$A51)</f>
        <v>2</v>
      </c>
      <c r="BH52" s="46"/>
      <c r="BI52" s="38">
        <f>COUNTIFS(DataRegularSeason20242025!$D$2:$D$1315,TotalTeamGames20242025!BI$1,DataRegularSeason20242025!$E$2:$E$1315,TotalTeamGames20242025!$A51)</f>
        <v>1</v>
      </c>
      <c r="BJ52" s="46"/>
      <c r="BK52" s="38">
        <f>COUNTIFS(DataRegularSeason20242025!$D$2:$D$1315,TotalTeamGames20242025!BK$1,DataRegularSeason20242025!$E$2:$E$1315,TotalTeamGames20242025!$A51)</f>
        <v>2</v>
      </c>
      <c r="BL52" s="46"/>
      <c r="BM52" s="38">
        <f>COUNTIFS(DataRegularSeason20242025!$D$2:$D$1315,TotalTeamGames20242025!BM$1,DataRegularSeason20242025!$E$2:$E$1315,TotalTeamGames20242025!$A51)</f>
        <v>1</v>
      </c>
      <c r="BN52" s="46"/>
      <c r="BO52" s="41">
        <f t="shared" si="0"/>
        <v>41</v>
      </c>
      <c r="BP52" s="116"/>
    </row>
    <row r="53" spans="1:68" ht="9.9499999999999993" customHeight="1" x14ac:dyDescent="0.25">
      <c r="A53" s="117" t="s">
        <v>43</v>
      </c>
      <c r="B53" s="35" t="s">
        <v>81</v>
      </c>
      <c r="C53" s="42"/>
      <c r="D53" s="35">
        <f>COUNTIFS(DataRegularSeason20242025!$E$2:$E$1315,TotalTeamGames20242025!C$1,DataRegularSeason20242025!$D$2:$D$1315,TotalTeamGames20242025!$A53)</f>
        <v>1</v>
      </c>
      <c r="E53" s="42"/>
      <c r="F53" s="35">
        <f>COUNTIFS(DataRegularSeason20242025!$E$2:$E$1315,TotalTeamGames20242025!E$1,DataRegularSeason20242025!$D$2:$D$1315,TotalTeamGames20242025!$A53)</f>
        <v>2</v>
      </c>
      <c r="G53" s="42"/>
      <c r="H53" s="35">
        <f>COUNTIFS(DataRegularSeason20242025!$E$2:$E$1315,TotalTeamGames20242025!G$1,DataRegularSeason20242025!$D$2:$D$1315,TotalTeamGames20242025!$A53)</f>
        <v>1</v>
      </c>
      <c r="I53" s="42"/>
      <c r="J53" s="35">
        <f>COUNTIFS(DataRegularSeason20242025!$E$2:$E$1315,TotalTeamGames20242025!I$1,DataRegularSeason20242025!$D$2:$D$1315,TotalTeamGames20242025!$A53)</f>
        <v>2</v>
      </c>
      <c r="K53" s="42"/>
      <c r="L53" s="35">
        <f>COUNTIFS(DataRegularSeason20242025!$E$2:$E$1315,TotalTeamGames20242025!K$1,DataRegularSeason20242025!$D$2:$D$1315,TotalTeamGames20242025!$A53)</f>
        <v>1</v>
      </c>
      <c r="M53" s="42"/>
      <c r="N53" s="35">
        <f>COUNTIFS(DataRegularSeason20242025!$E$2:$E$1315,TotalTeamGames20242025!M$1,DataRegularSeason20242025!$D$2:$D$1315,TotalTeamGames20242025!$A53)</f>
        <v>1</v>
      </c>
      <c r="O53" s="42"/>
      <c r="P53" s="35">
        <f>COUNTIFS(DataRegularSeason20242025!$E$2:$E$1315,TotalTeamGames20242025!O$1,DataRegularSeason20242025!$D$2:$D$1315,TotalTeamGames20242025!$A53)</f>
        <v>1</v>
      </c>
      <c r="Q53" s="42"/>
      <c r="R53" s="35">
        <f>COUNTIFS(DataRegularSeason20242025!$E$2:$E$1315,TotalTeamGames20242025!Q$1,DataRegularSeason20242025!$D$2:$D$1315,TotalTeamGames20242025!$A53)</f>
        <v>1</v>
      </c>
      <c r="S53" s="42"/>
      <c r="T53" s="35">
        <f>COUNTIFS(DataRegularSeason20242025!$E$2:$E$1315,TotalTeamGames20242025!S$1,DataRegularSeason20242025!$D$2:$D$1315,TotalTeamGames20242025!$A53)</f>
        <v>1</v>
      </c>
      <c r="U53" s="42"/>
      <c r="V53" s="35">
        <f>COUNTIFS(DataRegularSeason20242025!$E$2:$E$1315,TotalTeamGames20242025!U$1,DataRegularSeason20242025!$D$2:$D$1315,TotalTeamGames20242025!$A53)</f>
        <v>2</v>
      </c>
      <c r="W53" s="42"/>
      <c r="X53" s="35">
        <f>COUNTIFS(DataRegularSeason20242025!$E$2:$E$1315,TotalTeamGames20242025!W$1,DataRegularSeason20242025!$D$2:$D$1315,TotalTeamGames20242025!$A53)</f>
        <v>1</v>
      </c>
      <c r="Y53" s="42"/>
      <c r="Z53" s="35">
        <f>COUNTIFS(DataRegularSeason20242025!$E$2:$E$1315,TotalTeamGames20242025!Y$1,DataRegularSeason20242025!$D$2:$D$1315,TotalTeamGames20242025!$A53)</f>
        <v>2</v>
      </c>
      <c r="AA53" s="42"/>
      <c r="AB53" s="35">
        <f>COUNTIFS(DataRegularSeason20242025!$E$2:$E$1315,TotalTeamGames20242025!AA$1,DataRegularSeason20242025!$D$2:$D$1315,TotalTeamGames20242025!$A53)</f>
        <v>1</v>
      </c>
      <c r="AC53" s="42"/>
      <c r="AD53" s="35">
        <f>COUNTIFS(DataRegularSeason20242025!$E$2:$E$1315,TotalTeamGames20242025!AC$1,DataRegularSeason20242025!$D$2:$D$1315,TotalTeamGames20242025!$A53)</f>
        <v>1</v>
      </c>
      <c r="AE53" s="42"/>
      <c r="AF53" s="35">
        <f>COUNTIFS(DataRegularSeason20242025!$E$2:$E$1315,TotalTeamGames20242025!AE$1,DataRegularSeason20242025!$D$2:$D$1315,TotalTeamGames20242025!$A53)</f>
        <v>2</v>
      </c>
      <c r="AG53" s="42"/>
      <c r="AH53" s="35">
        <f>COUNTIFS(DataRegularSeason20242025!$E$2:$E$1315,TotalTeamGames20242025!AG$1,DataRegularSeason20242025!$D$2:$D$1315,TotalTeamGames20242025!$A53)</f>
        <v>2</v>
      </c>
      <c r="AI53" s="42"/>
      <c r="AJ53" s="35">
        <f>COUNTIFS(DataRegularSeason20242025!$E$2:$E$1315,TotalTeamGames20242025!AI$1,DataRegularSeason20242025!$D$2:$D$1315,TotalTeamGames20242025!$A53)</f>
        <v>1</v>
      </c>
      <c r="AK53" s="42"/>
      <c r="AL53" s="35">
        <f>COUNTIFS(DataRegularSeason20242025!$E$2:$E$1315,TotalTeamGames20242025!AK$1,DataRegularSeason20242025!$D$2:$D$1315,TotalTeamGames20242025!$A53)</f>
        <v>1</v>
      </c>
      <c r="AM53" s="42"/>
      <c r="AN53" s="35">
        <f>COUNTIFS(DataRegularSeason20242025!$E$2:$E$1315,TotalTeamGames20242025!AM$1,DataRegularSeason20242025!$D$2:$D$1315,TotalTeamGames20242025!$A53)</f>
        <v>2</v>
      </c>
      <c r="AO53" s="42"/>
      <c r="AP53" s="35">
        <f>COUNTIFS(DataRegularSeason20242025!$E$2:$E$1315,TotalTeamGames20242025!AO$1,DataRegularSeason20242025!$D$2:$D$1315,TotalTeamGames20242025!$A53)</f>
        <v>2</v>
      </c>
      <c r="AQ53" s="42"/>
      <c r="AR53" s="35">
        <f>COUNTIFS(DataRegularSeason20242025!$E$2:$E$1315,TotalTeamGames20242025!AQ$1,DataRegularSeason20242025!$D$2:$D$1315,TotalTeamGames20242025!$A53)</f>
        <v>1</v>
      </c>
      <c r="AS53" s="42"/>
      <c r="AT53" s="35">
        <f>COUNTIFS(DataRegularSeason20242025!$E$2:$E$1315,TotalTeamGames20242025!AS$1,DataRegularSeason20242025!$D$2:$D$1315,TotalTeamGames20242025!$A53)</f>
        <v>2</v>
      </c>
      <c r="AU53" s="42"/>
      <c r="AV53" s="35">
        <f>COUNTIFS(DataRegularSeason20242025!$E$2:$E$1315,TotalTeamGames20242025!AU$1,DataRegularSeason20242025!$D$2:$D$1315,TotalTeamGames20242025!$A53)</f>
        <v>1</v>
      </c>
      <c r="AW53" s="42"/>
      <c r="AX53" s="35">
        <f>COUNTIFS(DataRegularSeason20242025!$E$2:$E$1315,TotalTeamGames20242025!AW$1,DataRegularSeason20242025!$D$2:$D$1315,TotalTeamGames20242025!$A53)</f>
        <v>1</v>
      </c>
      <c r="AY53" s="42"/>
      <c r="AZ53" s="35">
        <f>COUNTIFS(DataRegularSeason20242025!$E$2:$E$1315,TotalTeamGames20242025!AY$1,DataRegularSeason20242025!$D$2:$D$1315,TotalTeamGames20242025!$A53)</f>
        <v>1</v>
      </c>
      <c r="BA53" s="42"/>
      <c r="BB53" s="43"/>
      <c r="BC53" s="42"/>
      <c r="BD53" s="35">
        <f>COUNTIFS(DataRegularSeason20242025!$E$2:$E$1315,TotalTeamGames20242025!BC$1,DataRegularSeason20242025!$D$2:$D$1315,TotalTeamGames20242025!$A53)</f>
        <v>2</v>
      </c>
      <c r="BE53" s="42"/>
      <c r="BF53" s="34">
        <f>COUNTIFS(DataRegularSeason20242025!$E$2:$E$1315,TotalTeamGames20242025!BE$1,DataRegularSeason20242025!$D$2:$D$1315,TotalTeamGames20242025!$A53)</f>
        <v>1</v>
      </c>
      <c r="BG53" s="47"/>
      <c r="BH53" s="35">
        <f>COUNTIFS(DataRegularSeason20242025!$E$2:$E$1315,TotalTeamGames20242025!BG$1,DataRegularSeason20242025!$D$2:$D$1315,TotalTeamGames20242025!$A53)</f>
        <v>1</v>
      </c>
      <c r="BI53" s="42"/>
      <c r="BJ53" s="35">
        <f>COUNTIFS(DataRegularSeason20242025!$E$2:$E$1315,TotalTeamGames20242025!BI$1,DataRegularSeason20242025!$D$2:$D$1315,TotalTeamGames20242025!$A53)</f>
        <v>1</v>
      </c>
      <c r="BK53" s="42"/>
      <c r="BL53" s="35">
        <f>COUNTIFS(DataRegularSeason20242025!$E$2:$E$1315,TotalTeamGames20242025!BK$1,DataRegularSeason20242025!$D$2:$D$1315,TotalTeamGames20242025!$A53)</f>
        <v>1</v>
      </c>
      <c r="BM53" s="42"/>
      <c r="BN53" s="35">
        <f>COUNTIFS(DataRegularSeason20242025!$E$2:$E$1315,TotalTeamGames20242025!BM$1,DataRegularSeason20242025!$D$2:$D$1315,TotalTeamGames20242025!$A53)</f>
        <v>1</v>
      </c>
      <c r="BO53" s="37">
        <f t="shared" si="0"/>
        <v>41</v>
      </c>
      <c r="BP53" s="116">
        <f t="shared" ref="BP53" si="25">BO53+BO54</f>
        <v>82</v>
      </c>
    </row>
    <row r="54" spans="1:68" ht="9.9499999999999993" customHeight="1" x14ac:dyDescent="0.25">
      <c r="A54" s="118"/>
      <c r="B54" s="39" t="s">
        <v>80</v>
      </c>
      <c r="C54" s="38">
        <f>COUNTIFS(DataRegularSeason20242025!$D$2:$D$1315,TotalTeamGames20242025!C$1,DataRegularSeason20242025!$E$2:$E$1315,TotalTeamGames20242025!$A53)</f>
        <v>1</v>
      </c>
      <c r="D54" s="46"/>
      <c r="E54" s="38">
        <f>COUNTIFS(DataRegularSeason20242025!$D$2:$D$1315,TotalTeamGames20242025!E$1,DataRegularSeason20242025!$E$2:$E$1315,TotalTeamGames20242025!$A53)</f>
        <v>2</v>
      </c>
      <c r="F54" s="46"/>
      <c r="G54" s="38">
        <f>COUNTIFS(DataRegularSeason20242025!$D$2:$D$1315,TotalTeamGames20242025!G$1,DataRegularSeason20242025!$E$2:$E$1315,TotalTeamGames20242025!$A53)</f>
        <v>2</v>
      </c>
      <c r="H54" s="46"/>
      <c r="I54" s="38">
        <f>COUNTIFS(DataRegularSeason20242025!$D$2:$D$1315,TotalTeamGames20242025!I$1,DataRegularSeason20242025!$E$2:$E$1315,TotalTeamGames20242025!$A53)</f>
        <v>1</v>
      </c>
      <c r="J54" s="46"/>
      <c r="K54" s="38">
        <f>COUNTIFS(DataRegularSeason20242025!$D$2:$D$1315,TotalTeamGames20242025!K$1,DataRegularSeason20242025!$E$2:$E$1315,TotalTeamGames20242025!$A53)</f>
        <v>2</v>
      </c>
      <c r="L54" s="46"/>
      <c r="M54" s="38">
        <f>COUNTIFS(DataRegularSeason20242025!$D$2:$D$1315,TotalTeamGames20242025!M$1,DataRegularSeason20242025!$E$2:$E$1315,TotalTeamGames20242025!$A53)</f>
        <v>1</v>
      </c>
      <c r="N54" s="46"/>
      <c r="O54" s="38">
        <f>COUNTIFS(DataRegularSeason20242025!$D$2:$D$1315,TotalTeamGames20242025!O$1,DataRegularSeason20242025!$E$2:$E$1315,TotalTeamGames20242025!$A53)</f>
        <v>1</v>
      </c>
      <c r="P54" s="46"/>
      <c r="Q54" s="38">
        <f>COUNTIFS(DataRegularSeason20242025!$D$2:$D$1315,TotalTeamGames20242025!Q$1,DataRegularSeason20242025!$E$2:$E$1315,TotalTeamGames20242025!$A53)</f>
        <v>1</v>
      </c>
      <c r="R54" s="46"/>
      <c r="S54" s="38">
        <f>COUNTIFS(DataRegularSeason20242025!$D$2:$D$1315,TotalTeamGames20242025!S$1,DataRegularSeason20242025!$E$2:$E$1315,TotalTeamGames20242025!$A53)</f>
        <v>1</v>
      </c>
      <c r="T54" s="46"/>
      <c r="U54" s="38">
        <f>COUNTIFS(DataRegularSeason20242025!$D$2:$D$1315,TotalTeamGames20242025!U$1,DataRegularSeason20242025!$E$2:$E$1315,TotalTeamGames20242025!$A53)</f>
        <v>2</v>
      </c>
      <c r="V54" s="46"/>
      <c r="W54" s="38">
        <f>COUNTIFS(DataRegularSeason20242025!$D$2:$D$1315,TotalTeamGames20242025!W$1,DataRegularSeason20242025!$E$2:$E$1315,TotalTeamGames20242025!$A53)</f>
        <v>1</v>
      </c>
      <c r="X54" s="46"/>
      <c r="Y54" s="38">
        <f>COUNTIFS(DataRegularSeason20242025!$D$2:$D$1315,TotalTeamGames20242025!Y$1,DataRegularSeason20242025!$E$2:$E$1315,TotalTeamGames20242025!$A53)</f>
        <v>2</v>
      </c>
      <c r="Z54" s="46"/>
      <c r="AA54" s="38">
        <f>COUNTIFS(DataRegularSeason20242025!$D$2:$D$1315,TotalTeamGames20242025!AA$1,DataRegularSeason20242025!$E$2:$E$1315,TotalTeamGames20242025!$A53)</f>
        <v>1</v>
      </c>
      <c r="AB54" s="46"/>
      <c r="AC54" s="38">
        <f>COUNTIFS(DataRegularSeason20242025!$D$2:$D$1315,TotalTeamGames20242025!AC$1,DataRegularSeason20242025!$E$2:$E$1315,TotalTeamGames20242025!$A53)</f>
        <v>1</v>
      </c>
      <c r="AD54" s="46"/>
      <c r="AE54" s="38">
        <f>COUNTIFS(DataRegularSeason20242025!$D$2:$D$1315,TotalTeamGames20242025!AE$1,DataRegularSeason20242025!$E$2:$E$1315,TotalTeamGames20242025!$A53)</f>
        <v>1</v>
      </c>
      <c r="AF54" s="46"/>
      <c r="AG54" s="38">
        <f>COUNTIFS(DataRegularSeason20242025!$D$2:$D$1315,TotalTeamGames20242025!AG$1,DataRegularSeason20242025!$E$2:$E$1315,TotalTeamGames20242025!$A53)</f>
        <v>1</v>
      </c>
      <c r="AH54" s="46"/>
      <c r="AI54" s="38">
        <f>COUNTIFS(DataRegularSeason20242025!$D$2:$D$1315,TotalTeamGames20242025!AI$1,DataRegularSeason20242025!$E$2:$E$1315,TotalTeamGames20242025!$A53)</f>
        <v>1</v>
      </c>
      <c r="AJ54" s="46"/>
      <c r="AK54" s="38">
        <f>COUNTIFS(DataRegularSeason20242025!$D$2:$D$1315,TotalTeamGames20242025!AK$1,DataRegularSeason20242025!$E$2:$E$1315,TotalTeamGames20242025!$A53)</f>
        <v>2</v>
      </c>
      <c r="AL54" s="46"/>
      <c r="AM54" s="38">
        <f>COUNTIFS(DataRegularSeason20242025!$D$2:$D$1315,TotalTeamGames20242025!AM$1,DataRegularSeason20242025!$E$2:$E$1315,TotalTeamGames20242025!$A53)</f>
        <v>1</v>
      </c>
      <c r="AN54" s="46"/>
      <c r="AO54" s="38">
        <f>COUNTIFS(DataRegularSeason20242025!$D$2:$D$1315,TotalTeamGames20242025!AO$1,DataRegularSeason20242025!$E$2:$E$1315,TotalTeamGames20242025!$A53)</f>
        <v>2</v>
      </c>
      <c r="AP54" s="46"/>
      <c r="AQ54" s="38">
        <f>COUNTIFS(DataRegularSeason20242025!$D$2:$D$1315,TotalTeamGames20242025!AQ$1,DataRegularSeason20242025!$E$2:$E$1315,TotalTeamGames20242025!$A53)</f>
        <v>2</v>
      </c>
      <c r="AR54" s="46"/>
      <c r="AS54" s="38">
        <f>COUNTIFS(DataRegularSeason20242025!$D$2:$D$1315,TotalTeamGames20242025!AS$1,DataRegularSeason20242025!$E$2:$E$1315,TotalTeamGames20242025!$A53)</f>
        <v>1</v>
      </c>
      <c r="AT54" s="46"/>
      <c r="AU54" s="38">
        <f>COUNTIFS(DataRegularSeason20242025!$D$2:$D$1315,TotalTeamGames20242025!AU$1,DataRegularSeason20242025!$E$2:$E$1315,TotalTeamGames20242025!$A53)</f>
        <v>1</v>
      </c>
      <c r="AV54" s="46"/>
      <c r="AW54" s="38">
        <f>COUNTIFS(DataRegularSeason20242025!$D$2:$D$1315,TotalTeamGames20242025!AW$1,DataRegularSeason20242025!$E$2:$E$1315,TotalTeamGames20242025!$A53)</f>
        <v>1</v>
      </c>
      <c r="AX54" s="46"/>
      <c r="AY54" s="38">
        <f>COUNTIFS(DataRegularSeason20242025!$D$2:$D$1315,TotalTeamGames20242025!AY$1,DataRegularSeason20242025!$E$2:$E$1315,TotalTeamGames20242025!$A53)</f>
        <v>1</v>
      </c>
      <c r="AZ54" s="46"/>
      <c r="BA54" s="45"/>
      <c r="BB54" s="46"/>
      <c r="BC54" s="38">
        <f>COUNTIFS(DataRegularSeason20242025!$D$2:$D$1315,TotalTeamGames20242025!BC$1,DataRegularSeason20242025!$E$2:$E$1315,TotalTeamGames20242025!$A53)</f>
        <v>2</v>
      </c>
      <c r="BD54" s="46"/>
      <c r="BE54" s="38">
        <f>COUNTIFS(DataRegularSeason20242025!$D$2:$D$1315,TotalTeamGames20242025!BE$1,DataRegularSeason20242025!$E$2:$E$1315,TotalTeamGames20242025!$A53)</f>
        <v>1</v>
      </c>
      <c r="BF54" s="45"/>
      <c r="BG54" s="40">
        <f>COUNTIFS(DataRegularSeason20242025!$D$2:$D$1315,TotalTeamGames20242025!BG$1,DataRegularSeason20242025!$E$2:$E$1315,TotalTeamGames20242025!$A53)</f>
        <v>1</v>
      </c>
      <c r="BH54" s="46"/>
      <c r="BI54" s="38">
        <f>COUNTIFS(DataRegularSeason20242025!$D$2:$D$1315,TotalTeamGames20242025!BI$1,DataRegularSeason20242025!$E$2:$E$1315,TotalTeamGames20242025!$A53)</f>
        <v>1</v>
      </c>
      <c r="BJ54" s="46"/>
      <c r="BK54" s="38">
        <f>COUNTIFS(DataRegularSeason20242025!$D$2:$D$1315,TotalTeamGames20242025!BK$1,DataRegularSeason20242025!$E$2:$E$1315,TotalTeamGames20242025!$A53)</f>
        <v>1</v>
      </c>
      <c r="BL54" s="46"/>
      <c r="BM54" s="38">
        <f>COUNTIFS(DataRegularSeason20242025!$D$2:$D$1315,TotalTeamGames20242025!BM$1,DataRegularSeason20242025!$E$2:$E$1315,TotalTeamGames20242025!$A53)</f>
        <v>2</v>
      </c>
      <c r="BN54" s="46"/>
      <c r="BO54" s="41">
        <f t="shared" si="0"/>
        <v>41</v>
      </c>
      <c r="BP54" s="116"/>
    </row>
    <row r="55" spans="1:68" ht="9.9499999999999993" customHeight="1" x14ac:dyDescent="0.25">
      <c r="A55" s="117" t="s">
        <v>18</v>
      </c>
      <c r="B55" s="35" t="s">
        <v>81</v>
      </c>
      <c r="C55" s="42"/>
      <c r="D55" s="35">
        <f>COUNTIFS(DataRegularSeason20242025!$E$2:$E$1315,TotalTeamGames20242025!C$1,DataRegularSeason20242025!$D$2:$D$1315,TotalTeamGames20242025!$A55)</f>
        <v>1</v>
      </c>
      <c r="E55" s="42"/>
      <c r="F55" s="35">
        <f>COUNTIFS(DataRegularSeason20242025!$E$2:$E$1315,TotalTeamGames20242025!E$1,DataRegularSeason20242025!$D$2:$D$1315,TotalTeamGames20242025!$A55)</f>
        <v>2</v>
      </c>
      <c r="G55" s="42"/>
      <c r="H55" s="35">
        <f>COUNTIFS(DataRegularSeason20242025!$E$2:$E$1315,TotalTeamGames20242025!G$1,DataRegularSeason20242025!$D$2:$D$1315,TotalTeamGames20242025!$A55)</f>
        <v>2</v>
      </c>
      <c r="I55" s="42"/>
      <c r="J55" s="35">
        <f>COUNTIFS(DataRegularSeason20242025!$E$2:$E$1315,TotalTeamGames20242025!I$1,DataRegularSeason20242025!$D$2:$D$1315,TotalTeamGames20242025!$A55)</f>
        <v>2</v>
      </c>
      <c r="K55" s="42"/>
      <c r="L55" s="35">
        <f>COUNTIFS(DataRegularSeason20242025!$E$2:$E$1315,TotalTeamGames20242025!K$1,DataRegularSeason20242025!$D$2:$D$1315,TotalTeamGames20242025!$A55)</f>
        <v>1</v>
      </c>
      <c r="M55" s="42"/>
      <c r="N55" s="35">
        <f>COUNTIFS(DataRegularSeason20242025!$E$2:$E$1315,TotalTeamGames20242025!M$1,DataRegularSeason20242025!$D$2:$D$1315,TotalTeamGames20242025!$A55)</f>
        <v>1</v>
      </c>
      <c r="O55" s="42"/>
      <c r="P55" s="35">
        <f>COUNTIFS(DataRegularSeason20242025!$E$2:$E$1315,TotalTeamGames20242025!O$1,DataRegularSeason20242025!$D$2:$D$1315,TotalTeamGames20242025!$A55)</f>
        <v>1</v>
      </c>
      <c r="Q55" s="42"/>
      <c r="R55" s="35">
        <f>COUNTIFS(DataRegularSeason20242025!$E$2:$E$1315,TotalTeamGames20242025!Q$1,DataRegularSeason20242025!$D$2:$D$1315,TotalTeamGames20242025!$A55)</f>
        <v>1</v>
      </c>
      <c r="S55" s="42"/>
      <c r="T55" s="35">
        <f>COUNTIFS(DataRegularSeason20242025!$E$2:$E$1315,TotalTeamGames20242025!S$1,DataRegularSeason20242025!$D$2:$D$1315,TotalTeamGames20242025!$A55)</f>
        <v>1</v>
      </c>
      <c r="U55" s="42"/>
      <c r="V55" s="35">
        <f>COUNTIFS(DataRegularSeason20242025!$E$2:$E$1315,TotalTeamGames20242025!U$1,DataRegularSeason20242025!$D$2:$D$1315,TotalTeamGames20242025!$A55)</f>
        <v>2</v>
      </c>
      <c r="W55" s="42"/>
      <c r="X55" s="35">
        <f>COUNTIFS(DataRegularSeason20242025!$E$2:$E$1315,TotalTeamGames20242025!W$1,DataRegularSeason20242025!$D$2:$D$1315,TotalTeamGames20242025!$A55)</f>
        <v>1</v>
      </c>
      <c r="Y55" s="42"/>
      <c r="Z55" s="35">
        <f>COUNTIFS(DataRegularSeason20242025!$E$2:$E$1315,TotalTeamGames20242025!Y$1,DataRegularSeason20242025!$D$2:$D$1315,TotalTeamGames20242025!$A55)</f>
        <v>2</v>
      </c>
      <c r="AA55" s="42"/>
      <c r="AB55" s="35">
        <f>COUNTIFS(DataRegularSeason20242025!$E$2:$E$1315,TotalTeamGames20242025!AA$1,DataRegularSeason20242025!$D$2:$D$1315,TotalTeamGames20242025!$A55)</f>
        <v>1</v>
      </c>
      <c r="AC55" s="42"/>
      <c r="AD55" s="35">
        <f>COUNTIFS(DataRegularSeason20242025!$E$2:$E$1315,TotalTeamGames20242025!AC$1,DataRegularSeason20242025!$D$2:$D$1315,TotalTeamGames20242025!$A55)</f>
        <v>1</v>
      </c>
      <c r="AE55" s="42"/>
      <c r="AF55" s="35">
        <f>COUNTIFS(DataRegularSeason20242025!$E$2:$E$1315,TotalTeamGames20242025!AE$1,DataRegularSeason20242025!$D$2:$D$1315,TotalTeamGames20242025!$A55)</f>
        <v>2</v>
      </c>
      <c r="AG55" s="42"/>
      <c r="AH55" s="35">
        <f>COUNTIFS(DataRegularSeason20242025!$E$2:$E$1315,TotalTeamGames20242025!AG$1,DataRegularSeason20242025!$D$2:$D$1315,TotalTeamGames20242025!$A55)</f>
        <v>2</v>
      </c>
      <c r="AI55" s="42"/>
      <c r="AJ55" s="35">
        <f>COUNTIFS(DataRegularSeason20242025!$E$2:$E$1315,TotalTeamGames20242025!AI$1,DataRegularSeason20242025!$D$2:$D$1315,TotalTeamGames20242025!$A55)</f>
        <v>1</v>
      </c>
      <c r="AK55" s="42"/>
      <c r="AL55" s="35">
        <f>COUNTIFS(DataRegularSeason20242025!$E$2:$E$1315,TotalTeamGames20242025!AK$1,DataRegularSeason20242025!$D$2:$D$1315,TotalTeamGames20242025!$A55)</f>
        <v>1</v>
      </c>
      <c r="AM55" s="42"/>
      <c r="AN55" s="35">
        <f>COUNTIFS(DataRegularSeason20242025!$E$2:$E$1315,TotalTeamGames20242025!AM$1,DataRegularSeason20242025!$D$2:$D$1315,TotalTeamGames20242025!$A55)</f>
        <v>2</v>
      </c>
      <c r="AO55" s="42"/>
      <c r="AP55" s="35">
        <f>COUNTIFS(DataRegularSeason20242025!$E$2:$E$1315,TotalTeamGames20242025!AO$1,DataRegularSeason20242025!$D$2:$D$1315,TotalTeamGames20242025!$A55)</f>
        <v>1</v>
      </c>
      <c r="AQ55" s="42"/>
      <c r="AR55" s="35">
        <f>COUNTIFS(DataRegularSeason20242025!$E$2:$E$1315,TotalTeamGames20242025!AQ$1,DataRegularSeason20242025!$D$2:$D$1315,TotalTeamGames20242025!$A55)</f>
        <v>1</v>
      </c>
      <c r="AS55" s="42"/>
      <c r="AT55" s="35">
        <f>COUNTIFS(DataRegularSeason20242025!$E$2:$E$1315,TotalTeamGames20242025!AS$1,DataRegularSeason20242025!$D$2:$D$1315,TotalTeamGames20242025!$A55)</f>
        <v>2</v>
      </c>
      <c r="AU55" s="42"/>
      <c r="AV55" s="35">
        <f>COUNTIFS(DataRegularSeason20242025!$E$2:$E$1315,TotalTeamGames20242025!AU$1,DataRegularSeason20242025!$D$2:$D$1315,TotalTeamGames20242025!$A55)</f>
        <v>1</v>
      </c>
      <c r="AW55" s="42"/>
      <c r="AX55" s="35">
        <f>COUNTIFS(DataRegularSeason20242025!$E$2:$E$1315,TotalTeamGames20242025!AW$1,DataRegularSeason20242025!$D$2:$D$1315,TotalTeamGames20242025!$A55)</f>
        <v>1</v>
      </c>
      <c r="AY55" s="42"/>
      <c r="AZ55" s="35">
        <f>COUNTIFS(DataRegularSeason20242025!$E$2:$E$1315,TotalTeamGames20242025!AY$1,DataRegularSeason20242025!$D$2:$D$1315,TotalTeamGames20242025!$A55)</f>
        <v>1</v>
      </c>
      <c r="BA55" s="42"/>
      <c r="BB55" s="35">
        <f>COUNTIFS(DataRegularSeason20242025!$E$2:$E$1315,TotalTeamGames20242025!BA$1,DataRegularSeason20242025!$D$2:$D$1315,TotalTeamGames20242025!$A55)</f>
        <v>2</v>
      </c>
      <c r="BC55" s="42"/>
      <c r="BD55" s="43"/>
      <c r="BE55" s="42"/>
      <c r="BF55" s="34">
        <f>COUNTIFS(DataRegularSeason20242025!$E$2:$E$1315,TotalTeamGames20242025!BE$1,DataRegularSeason20242025!$D$2:$D$1315,TotalTeamGames20242025!$A55)</f>
        <v>1</v>
      </c>
      <c r="BG55" s="47"/>
      <c r="BH55" s="35">
        <f>COUNTIFS(DataRegularSeason20242025!$E$2:$E$1315,TotalTeamGames20242025!BG$1,DataRegularSeason20242025!$D$2:$D$1315,TotalTeamGames20242025!$A55)</f>
        <v>1</v>
      </c>
      <c r="BI55" s="42"/>
      <c r="BJ55" s="35">
        <f>COUNTIFS(DataRegularSeason20242025!$E$2:$E$1315,TotalTeamGames20242025!BI$1,DataRegularSeason20242025!$D$2:$D$1315,TotalTeamGames20242025!$A55)</f>
        <v>1</v>
      </c>
      <c r="BK55" s="42"/>
      <c r="BL55" s="35">
        <f>COUNTIFS(DataRegularSeason20242025!$E$2:$E$1315,TotalTeamGames20242025!BK$1,DataRegularSeason20242025!$D$2:$D$1315,TotalTeamGames20242025!$A55)</f>
        <v>1</v>
      </c>
      <c r="BM55" s="42"/>
      <c r="BN55" s="35">
        <f>COUNTIFS(DataRegularSeason20242025!$E$2:$E$1315,TotalTeamGames20242025!BM$1,DataRegularSeason20242025!$D$2:$D$1315,TotalTeamGames20242025!$A55)</f>
        <v>1</v>
      </c>
      <c r="BO55" s="37">
        <f t="shared" si="0"/>
        <v>41</v>
      </c>
      <c r="BP55" s="116">
        <f t="shared" ref="BP55" si="26">BO55+BO56</f>
        <v>82</v>
      </c>
    </row>
    <row r="56" spans="1:68" ht="9.9499999999999993" customHeight="1" x14ac:dyDescent="0.25">
      <c r="A56" s="118"/>
      <c r="B56" s="39" t="s">
        <v>80</v>
      </c>
      <c r="C56" s="38">
        <f>COUNTIFS(DataRegularSeason20242025!$D$2:$D$1315,TotalTeamGames20242025!C$1,DataRegularSeason20242025!$E$2:$E$1315,TotalTeamGames20242025!$A55)</f>
        <v>1</v>
      </c>
      <c r="D56" s="46"/>
      <c r="E56" s="38">
        <f>COUNTIFS(DataRegularSeason20242025!$D$2:$D$1315,TotalTeamGames20242025!E$1,DataRegularSeason20242025!$E$2:$E$1315,TotalTeamGames20242025!$A55)</f>
        <v>2</v>
      </c>
      <c r="F56" s="46"/>
      <c r="G56" s="38">
        <f>COUNTIFS(DataRegularSeason20242025!$D$2:$D$1315,TotalTeamGames20242025!G$1,DataRegularSeason20242025!$E$2:$E$1315,TotalTeamGames20242025!$A55)</f>
        <v>1</v>
      </c>
      <c r="H56" s="46"/>
      <c r="I56" s="38">
        <f>COUNTIFS(DataRegularSeason20242025!$D$2:$D$1315,TotalTeamGames20242025!I$1,DataRegularSeason20242025!$E$2:$E$1315,TotalTeamGames20242025!$A55)</f>
        <v>1</v>
      </c>
      <c r="J56" s="46"/>
      <c r="K56" s="38">
        <f>COUNTIFS(DataRegularSeason20242025!$D$2:$D$1315,TotalTeamGames20242025!K$1,DataRegularSeason20242025!$E$2:$E$1315,TotalTeamGames20242025!$A55)</f>
        <v>2</v>
      </c>
      <c r="L56" s="46"/>
      <c r="M56" s="38">
        <f>COUNTIFS(DataRegularSeason20242025!$D$2:$D$1315,TotalTeamGames20242025!M$1,DataRegularSeason20242025!$E$2:$E$1315,TotalTeamGames20242025!$A55)</f>
        <v>1</v>
      </c>
      <c r="N56" s="46"/>
      <c r="O56" s="38">
        <f>COUNTIFS(DataRegularSeason20242025!$D$2:$D$1315,TotalTeamGames20242025!O$1,DataRegularSeason20242025!$E$2:$E$1315,TotalTeamGames20242025!$A55)</f>
        <v>1</v>
      </c>
      <c r="P56" s="46"/>
      <c r="Q56" s="38">
        <f>COUNTIFS(DataRegularSeason20242025!$D$2:$D$1315,TotalTeamGames20242025!Q$1,DataRegularSeason20242025!$E$2:$E$1315,TotalTeamGames20242025!$A55)</f>
        <v>1</v>
      </c>
      <c r="R56" s="46"/>
      <c r="S56" s="38">
        <f>COUNTIFS(DataRegularSeason20242025!$D$2:$D$1315,TotalTeamGames20242025!S$1,DataRegularSeason20242025!$E$2:$E$1315,TotalTeamGames20242025!$A55)</f>
        <v>1</v>
      </c>
      <c r="T56" s="46"/>
      <c r="U56" s="38">
        <f>COUNTIFS(DataRegularSeason20242025!$D$2:$D$1315,TotalTeamGames20242025!U$1,DataRegularSeason20242025!$E$2:$E$1315,TotalTeamGames20242025!$A55)</f>
        <v>2</v>
      </c>
      <c r="V56" s="46"/>
      <c r="W56" s="38">
        <f>COUNTIFS(DataRegularSeason20242025!$D$2:$D$1315,TotalTeamGames20242025!W$1,DataRegularSeason20242025!$E$2:$E$1315,TotalTeamGames20242025!$A55)</f>
        <v>1</v>
      </c>
      <c r="X56" s="46"/>
      <c r="Y56" s="38">
        <f>COUNTIFS(DataRegularSeason20242025!$D$2:$D$1315,TotalTeamGames20242025!Y$1,DataRegularSeason20242025!$E$2:$E$1315,TotalTeamGames20242025!$A55)</f>
        <v>2</v>
      </c>
      <c r="Z56" s="46"/>
      <c r="AA56" s="38">
        <f>COUNTIFS(DataRegularSeason20242025!$D$2:$D$1315,TotalTeamGames20242025!AA$1,DataRegularSeason20242025!$E$2:$E$1315,TotalTeamGames20242025!$A55)</f>
        <v>1</v>
      </c>
      <c r="AB56" s="46"/>
      <c r="AC56" s="38">
        <f>COUNTIFS(DataRegularSeason20242025!$D$2:$D$1315,TotalTeamGames20242025!AC$1,DataRegularSeason20242025!$E$2:$E$1315,TotalTeamGames20242025!$A55)</f>
        <v>1</v>
      </c>
      <c r="AD56" s="46"/>
      <c r="AE56" s="38">
        <f>COUNTIFS(DataRegularSeason20242025!$D$2:$D$1315,TotalTeamGames20242025!AE$1,DataRegularSeason20242025!$E$2:$E$1315,TotalTeamGames20242025!$A55)</f>
        <v>2</v>
      </c>
      <c r="AF56" s="46"/>
      <c r="AG56" s="38">
        <f>COUNTIFS(DataRegularSeason20242025!$D$2:$D$1315,TotalTeamGames20242025!AG$1,DataRegularSeason20242025!$E$2:$E$1315,TotalTeamGames20242025!$A55)</f>
        <v>1</v>
      </c>
      <c r="AH56" s="46"/>
      <c r="AI56" s="38">
        <f>COUNTIFS(DataRegularSeason20242025!$D$2:$D$1315,TotalTeamGames20242025!AI$1,DataRegularSeason20242025!$E$2:$E$1315,TotalTeamGames20242025!$A55)</f>
        <v>1</v>
      </c>
      <c r="AJ56" s="46"/>
      <c r="AK56" s="38">
        <f>COUNTIFS(DataRegularSeason20242025!$D$2:$D$1315,TotalTeamGames20242025!AK$1,DataRegularSeason20242025!$E$2:$E$1315,TotalTeamGames20242025!$A55)</f>
        <v>2</v>
      </c>
      <c r="AL56" s="46"/>
      <c r="AM56" s="38">
        <f>COUNTIFS(DataRegularSeason20242025!$D$2:$D$1315,TotalTeamGames20242025!AM$1,DataRegularSeason20242025!$E$2:$E$1315,TotalTeamGames20242025!$A55)</f>
        <v>1</v>
      </c>
      <c r="AN56" s="46"/>
      <c r="AO56" s="38">
        <f>COUNTIFS(DataRegularSeason20242025!$D$2:$D$1315,TotalTeamGames20242025!AO$1,DataRegularSeason20242025!$E$2:$E$1315,TotalTeamGames20242025!$A55)</f>
        <v>2</v>
      </c>
      <c r="AP56" s="46"/>
      <c r="AQ56" s="38">
        <f>COUNTIFS(DataRegularSeason20242025!$D$2:$D$1315,TotalTeamGames20242025!AQ$1,DataRegularSeason20242025!$E$2:$E$1315,TotalTeamGames20242025!$A55)</f>
        <v>2</v>
      </c>
      <c r="AR56" s="46"/>
      <c r="AS56" s="38">
        <f>COUNTIFS(DataRegularSeason20242025!$D$2:$D$1315,TotalTeamGames20242025!AS$1,DataRegularSeason20242025!$E$2:$E$1315,TotalTeamGames20242025!$A55)</f>
        <v>1</v>
      </c>
      <c r="AT56" s="46"/>
      <c r="AU56" s="38">
        <f>COUNTIFS(DataRegularSeason20242025!$D$2:$D$1315,TotalTeamGames20242025!AU$1,DataRegularSeason20242025!$E$2:$E$1315,TotalTeamGames20242025!$A55)</f>
        <v>1</v>
      </c>
      <c r="AV56" s="46"/>
      <c r="AW56" s="38">
        <f>COUNTIFS(DataRegularSeason20242025!$D$2:$D$1315,TotalTeamGames20242025!AW$1,DataRegularSeason20242025!$E$2:$E$1315,TotalTeamGames20242025!$A55)</f>
        <v>1</v>
      </c>
      <c r="AX56" s="46"/>
      <c r="AY56" s="38">
        <f>COUNTIFS(DataRegularSeason20242025!$D$2:$D$1315,TotalTeamGames20242025!AY$1,DataRegularSeason20242025!$E$2:$E$1315,TotalTeamGames20242025!$A55)</f>
        <v>1</v>
      </c>
      <c r="AZ56" s="46"/>
      <c r="BA56" s="38">
        <f>COUNTIFS(DataRegularSeason20242025!$D$2:$D$1315,TotalTeamGames20242025!BA$1,DataRegularSeason20242025!$E$2:$E$1315,TotalTeamGames20242025!$A55)</f>
        <v>2</v>
      </c>
      <c r="BB56" s="46"/>
      <c r="BC56" s="45"/>
      <c r="BD56" s="46"/>
      <c r="BE56" s="38">
        <f>COUNTIFS(DataRegularSeason20242025!$D$2:$D$1315,TotalTeamGames20242025!BE$1,DataRegularSeason20242025!$E$2:$E$1315,TotalTeamGames20242025!$A55)</f>
        <v>1</v>
      </c>
      <c r="BF56" s="45"/>
      <c r="BG56" s="40">
        <f>COUNTIFS(DataRegularSeason20242025!$D$2:$D$1315,TotalTeamGames20242025!BG$1,DataRegularSeason20242025!$E$2:$E$1315,TotalTeamGames20242025!$A55)</f>
        <v>1</v>
      </c>
      <c r="BH56" s="46"/>
      <c r="BI56" s="38">
        <f>COUNTIFS(DataRegularSeason20242025!$D$2:$D$1315,TotalTeamGames20242025!BI$1,DataRegularSeason20242025!$E$2:$E$1315,TotalTeamGames20242025!$A55)</f>
        <v>1</v>
      </c>
      <c r="BJ56" s="46"/>
      <c r="BK56" s="38">
        <f>COUNTIFS(DataRegularSeason20242025!$D$2:$D$1315,TotalTeamGames20242025!BK$1,DataRegularSeason20242025!$E$2:$E$1315,TotalTeamGames20242025!$A55)</f>
        <v>1</v>
      </c>
      <c r="BL56" s="46"/>
      <c r="BM56" s="38">
        <f>COUNTIFS(DataRegularSeason20242025!$D$2:$D$1315,TotalTeamGames20242025!BM$1,DataRegularSeason20242025!$E$2:$E$1315,TotalTeamGames20242025!$A55)</f>
        <v>2</v>
      </c>
      <c r="BN56" s="46"/>
      <c r="BO56" s="41">
        <f t="shared" si="0"/>
        <v>41</v>
      </c>
      <c r="BP56" s="116"/>
    </row>
    <row r="57" spans="1:68" ht="9.9499999999999993" customHeight="1" x14ac:dyDescent="0.25">
      <c r="A57" s="117" t="s">
        <v>15</v>
      </c>
      <c r="B57" s="35" t="s">
        <v>81</v>
      </c>
      <c r="C57" s="42"/>
      <c r="D57" s="35">
        <f>COUNTIFS(DataRegularSeason20242025!$E$2:$E$1315,TotalTeamGames20242025!C$1,DataRegularSeason20242025!$D$2:$D$1315,TotalTeamGames20242025!$A57)</f>
        <v>1</v>
      </c>
      <c r="E57" s="42"/>
      <c r="F57" s="35">
        <f>COUNTIFS(DataRegularSeason20242025!$E$2:$E$1315,TotalTeamGames20242025!E$1,DataRegularSeason20242025!$D$2:$D$1315,TotalTeamGames20242025!$A57)</f>
        <v>1</v>
      </c>
      <c r="G57" s="42"/>
      <c r="H57" s="35">
        <f>COUNTIFS(DataRegularSeason20242025!$E$2:$E$1315,TotalTeamGames20242025!G$1,DataRegularSeason20242025!$D$2:$D$1315,TotalTeamGames20242025!$A57)</f>
        <v>1</v>
      </c>
      <c r="I57" s="42"/>
      <c r="J57" s="35">
        <f>COUNTIFS(DataRegularSeason20242025!$E$2:$E$1315,TotalTeamGames20242025!I$1,DataRegularSeason20242025!$D$2:$D$1315,TotalTeamGames20242025!$A57)</f>
        <v>1</v>
      </c>
      <c r="K57" s="42"/>
      <c r="L57" s="35">
        <f>COUNTIFS(DataRegularSeason20242025!$E$2:$E$1315,TotalTeamGames20242025!K$1,DataRegularSeason20242025!$D$2:$D$1315,TotalTeamGames20242025!$A57)</f>
        <v>1</v>
      </c>
      <c r="M57" s="42"/>
      <c r="N57" s="35">
        <f>COUNTIFS(DataRegularSeason20242025!$E$2:$E$1315,TotalTeamGames20242025!M$1,DataRegularSeason20242025!$D$2:$D$1315,TotalTeamGames20242025!$A57)</f>
        <v>1</v>
      </c>
      <c r="O57" s="42"/>
      <c r="P57" s="35">
        <f>COUNTIFS(DataRegularSeason20242025!$E$2:$E$1315,TotalTeamGames20242025!O$1,DataRegularSeason20242025!$D$2:$D$1315,TotalTeamGames20242025!$A57)</f>
        <v>2</v>
      </c>
      <c r="Q57" s="42"/>
      <c r="R57" s="35">
        <f>COUNTIFS(DataRegularSeason20242025!$E$2:$E$1315,TotalTeamGames20242025!Q$1,DataRegularSeason20242025!$D$2:$D$1315,TotalTeamGames20242025!$A57)</f>
        <v>1</v>
      </c>
      <c r="S57" s="42"/>
      <c r="T57" s="35">
        <f>COUNTIFS(DataRegularSeason20242025!$E$2:$E$1315,TotalTeamGames20242025!S$1,DataRegularSeason20242025!$D$2:$D$1315,TotalTeamGames20242025!$A57)</f>
        <v>2</v>
      </c>
      <c r="U57" s="42"/>
      <c r="V57" s="35">
        <f>COUNTIFS(DataRegularSeason20242025!$E$2:$E$1315,TotalTeamGames20242025!U$1,DataRegularSeason20242025!$D$2:$D$1315,TotalTeamGames20242025!$A57)</f>
        <v>1</v>
      </c>
      <c r="W57" s="42"/>
      <c r="X57" s="35">
        <f>COUNTIFS(DataRegularSeason20242025!$E$2:$E$1315,TotalTeamGames20242025!W$1,DataRegularSeason20242025!$D$2:$D$1315,TotalTeamGames20242025!$A57)</f>
        <v>2</v>
      </c>
      <c r="Y57" s="42"/>
      <c r="Z57" s="35">
        <f>COUNTIFS(DataRegularSeason20242025!$E$2:$E$1315,TotalTeamGames20242025!Y$1,DataRegularSeason20242025!$D$2:$D$1315,TotalTeamGames20242025!$A57)</f>
        <v>1</v>
      </c>
      <c r="AA57" s="42"/>
      <c r="AB57" s="35">
        <f>COUNTIFS(DataRegularSeason20242025!$E$2:$E$1315,TotalTeamGames20242025!AA$1,DataRegularSeason20242025!$D$2:$D$1315,TotalTeamGames20242025!$A57)</f>
        <v>2</v>
      </c>
      <c r="AC57" s="42"/>
      <c r="AD57" s="35">
        <f>COUNTIFS(DataRegularSeason20242025!$E$2:$E$1315,TotalTeamGames20242025!AC$1,DataRegularSeason20242025!$D$2:$D$1315,TotalTeamGames20242025!$A57)</f>
        <v>2</v>
      </c>
      <c r="AE57" s="42"/>
      <c r="AF57" s="35">
        <f>COUNTIFS(DataRegularSeason20242025!$E$2:$E$1315,TotalTeamGames20242025!AE$1,DataRegularSeason20242025!$D$2:$D$1315,TotalTeamGames20242025!$A57)</f>
        <v>1</v>
      </c>
      <c r="AG57" s="42"/>
      <c r="AH57" s="35">
        <f>COUNTIFS(DataRegularSeason20242025!$E$2:$E$1315,TotalTeamGames20242025!AG$1,DataRegularSeason20242025!$D$2:$D$1315,TotalTeamGames20242025!$A57)</f>
        <v>1</v>
      </c>
      <c r="AI57" s="42"/>
      <c r="AJ57" s="35">
        <f>COUNTIFS(DataRegularSeason20242025!$E$2:$E$1315,TotalTeamGames20242025!AI$1,DataRegularSeason20242025!$D$2:$D$1315,TotalTeamGames20242025!$A57)</f>
        <v>2</v>
      </c>
      <c r="AK57" s="42"/>
      <c r="AL57" s="35">
        <f>COUNTIFS(DataRegularSeason20242025!$E$2:$E$1315,TotalTeamGames20242025!AK$1,DataRegularSeason20242025!$D$2:$D$1315,TotalTeamGames20242025!$A57)</f>
        <v>1</v>
      </c>
      <c r="AM57" s="42"/>
      <c r="AN57" s="35">
        <f>COUNTIFS(DataRegularSeason20242025!$E$2:$E$1315,TotalTeamGames20242025!AM$1,DataRegularSeason20242025!$D$2:$D$1315,TotalTeamGames20242025!$A57)</f>
        <v>1</v>
      </c>
      <c r="AO57" s="42"/>
      <c r="AP57" s="35">
        <f>COUNTIFS(DataRegularSeason20242025!$E$2:$E$1315,TotalTeamGames20242025!AO$1,DataRegularSeason20242025!$D$2:$D$1315,TotalTeamGames20242025!$A57)</f>
        <v>1</v>
      </c>
      <c r="AQ57" s="42"/>
      <c r="AR57" s="35">
        <f>COUNTIFS(DataRegularSeason20242025!$E$2:$E$1315,TotalTeamGames20242025!AQ$1,DataRegularSeason20242025!$D$2:$D$1315,TotalTeamGames20242025!$A57)</f>
        <v>1</v>
      </c>
      <c r="AS57" s="42"/>
      <c r="AT57" s="35">
        <f>COUNTIFS(DataRegularSeason20242025!$E$2:$E$1315,TotalTeamGames20242025!AS$1,DataRegularSeason20242025!$D$2:$D$1315,TotalTeamGames20242025!$A57)</f>
        <v>1</v>
      </c>
      <c r="AU57" s="42"/>
      <c r="AV57" s="35">
        <f>COUNTIFS(DataRegularSeason20242025!$E$2:$E$1315,TotalTeamGames20242025!AU$1,DataRegularSeason20242025!$D$2:$D$1315,TotalTeamGames20242025!$A57)</f>
        <v>2</v>
      </c>
      <c r="AW57" s="42"/>
      <c r="AX57" s="35">
        <f>COUNTIFS(DataRegularSeason20242025!$E$2:$E$1315,TotalTeamGames20242025!AW$1,DataRegularSeason20242025!$D$2:$D$1315,TotalTeamGames20242025!$A57)</f>
        <v>1</v>
      </c>
      <c r="AY57" s="42"/>
      <c r="AZ57" s="35">
        <f>COUNTIFS(DataRegularSeason20242025!$E$2:$E$1315,TotalTeamGames20242025!AY$1,DataRegularSeason20242025!$D$2:$D$1315,TotalTeamGames20242025!$A57)</f>
        <v>2</v>
      </c>
      <c r="BA57" s="42"/>
      <c r="BB57" s="35">
        <f>COUNTIFS(DataRegularSeason20242025!$E$2:$E$1315,TotalTeamGames20242025!BA$1,DataRegularSeason20242025!$D$2:$D$1315,TotalTeamGames20242025!$A57)</f>
        <v>1</v>
      </c>
      <c r="BC57" s="42"/>
      <c r="BD57" s="35">
        <f>COUNTIFS(DataRegularSeason20242025!$E$2:$E$1315,TotalTeamGames20242025!BC$1,DataRegularSeason20242025!$D$2:$D$1315,TotalTeamGames20242025!$A57)</f>
        <v>1</v>
      </c>
      <c r="BE57" s="42"/>
      <c r="BF57" s="42"/>
      <c r="BG57" s="47"/>
      <c r="BH57" s="35">
        <f>COUNTIFS(DataRegularSeason20242025!$E$2:$E$1315,TotalTeamGames20242025!BG$1,DataRegularSeason20242025!$D$2:$D$1315,TotalTeamGames20242025!$A57)</f>
        <v>1</v>
      </c>
      <c r="BI57" s="42"/>
      <c r="BJ57" s="35">
        <f>COUNTIFS(DataRegularSeason20242025!$E$2:$E$1315,TotalTeamGames20242025!BI$1,DataRegularSeason20242025!$D$2:$D$1315,TotalTeamGames20242025!$A57)</f>
        <v>2</v>
      </c>
      <c r="BK57" s="42"/>
      <c r="BL57" s="35">
        <f>COUNTIFS(DataRegularSeason20242025!$E$2:$E$1315,TotalTeamGames20242025!BK$1,DataRegularSeason20242025!$D$2:$D$1315,TotalTeamGames20242025!$A57)</f>
        <v>2</v>
      </c>
      <c r="BM57" s="42"/>
      <c r="BN57" s="35">
        <f>COUNTIFS(DataRegularSeason20242025!$E$2:$E$1315,TotalTeamGames20242025!BM$1,DataRegularSeason20242025!$D$2:$D$1315,TotalTeamGames20242025!$A57)</f>
        <v>1</v>
      </c>
      <c r="BO57" s="37">
        <f t="shared" si="0"/>
        <v>41</v>
      </c>
      <c r="BP57" s="116">
        <f t="shared" ref="BP57" si="27">BO57+BO58</f>
        <v>82</v>
      </c>
    </row>
    <row r="58" spans="1:68" ht="9.9499999999999993" customHeight="1" x14ac:dyDescent="0.25">
      <c r="A58" s="118"/>
      <c r="B58" s="39" t="s">
        <v>80</v>
      </c>
      <c r="C58" s="38">
        <f>COUNTIFS(DataRegularSeason20242025!$D$2:$D$1315,TotalTeamGames20242025!C$1,DataRegularSeason20242025!$E$2:$E$1315,TotalTeamGames20242025!$A57)</f>
        <v>2</v>
      </c>
      <c r="D58" s="46"/>
      <c r="E58" s="38">
        <f>COUNTIFS(DataRegularSeason20242025!$D$2:$D$1315,TotalTeamGames20242025!E$1,DataRegularSeason20242025!$E$2:$E$1315,TotalTeamGames20242025!$A57)</f>
        <v>1</v>
      </c>
      <c r="F58" s="46"/>
      <c r="G58" s="38">
        <f>COUNTIFS(DataRegularSeason20242025!$D$2:$D$1315,TotalTeamGames20242025!G$1,DataRegularSeason20242025!$E$2:$E$1315,TotalTeamGames20242025!$A57)</f>
        <v>1</v>
      </c>
      <c r="H58" s="46"/>
      <c r="I58" s="38">
        <f>COUNTIFS(DataRegularSeason20242025!$D$2:$D$1315,TotalTeamGames20242025!I$1,DataRegularSeason20242025!$E$2:$E$1315,TotalTeamGames20242025!$A57)</f>
        <v>1</v>
      </c>
      <c r="J58" s="46"/>
      <c r="K58" s="38">
        <f>COUNTIFS(DataRegularSeason20242025!$D$2:$D$1315,TotalTeamGames20242025!K$1,DataRegularSeason20242025!$E$2:$E$1315,TotalTeamGames20242025!$A57)</f>
        <v>1</v>
      </c>
      <c r="L58" s="46"/>
      <c r="M58" s="38">
        <f>COUNTIFS(DataRegularSeason20242025!$D$2:$D$1315,TotalTeamGames20242025!M$1,DataRegularSeason20242025!$E$2:$E$1315,TotalTeamGames20242025!$A57)</f>
        <v>2</v>
      </c>
      <c r="N58" s="46"/>
      <c r="O58" s="38">
        <f>COUNTIFS(DataRegularSeason20242025!$D$2:$D$1315,TotalTeamGames20242025!O$1,DataRegularSeason20242025!$E$2:$E$1315,TotalTeamGames20242025!$A57)</f>
        <v>2</v>
      </c>
      <c r="P58" s="46"/>
      <c r="Q58" s="38">
        <f>COUNTIFS(DataRegularSeason20242025!$D$2:$D$1315,TotalTeamGames20242025!Q$1,DataRegularSeason20242025!$E$2:$E$1315,TotalTeamGames20242025!$A57)</f>
        <v>2</v>
      </c>
      <c r="R58" s="46"/>
      <c r="S58" s="38">
        <f>COUNTIFS(DataRegularSeason20242025!$D$2:$D$1315,TotalTeamGames20242025!S$1,DataRegularSeason20242025!$E$2:$E$1315,TotalTeamGames20242025!$A57)</f>
        <v>2</v>
      </c>
      <c r="T58" s="46"/>
      <c r="U58" s="38">
        <f>COUNTIFS(DataRegularSeason20242025!$D$2:$D$1315,TotalTeamGames20242025!U$1,DataRegularSeason20242025!$E$2:$E$1315,TotalTeamGames20242025!$A57)</f>
        <v>1</v>
      </c>
      <c r="V58" s="46"/>
      <c r="W58" s="38">
        <f>COUNTIFS(DataRegularSeason20242025!$D$2:$D$1315,TotalTeamGames20242025!W$1,DataRegularSeason20242025!$E$2:$E$1315,TotalTeamGames20242025!$A57)</f>
        <v>1</v>
      </c>
      <c r="X58" s="46"/>
      <c r="Y58" s="38">
        <f>COUNTIFS(DataRegularSeason20242025!$D$2:$D$1315,TotalTeamGames20242025!Y$1,DataRegularSeason20242025!$E$2:$E$1315,TotalTeamGames20242025!$A57)</f>
        <v>1</v>
      </c>
      <c r="Z58" s="46"/>
      <c r="AA58" s="38">
        <f>COUNTIFS(DataRegularSeason20242025!$D$2:$D$1315,TotalTeamGames20242025!AA$1,DataRegularSeason20242025!$E$2:$E$1315,TotalTeamGames20242025!$A57)</f>
        <v>1</v>
      </c>
      <c r="AB58" s="46"/>
      <c r="AC58" s="38">
        <f>COUNTIFS(DataRegularSeason20242025!$D$2:$D$1315,TotalTeamGames20242025!AC$1,DataRegularSeason20242025!$E$2:$E$1315,TotalTeamGames20242025!$A57)</f>
        <v>2</v>
      </c>
      <c r="AD58" s="46"/>
      <c r="AE58" s="38">
        <f>COUNTIFS(DataRegularSeason20242025!$D$2:$D$1315,TotalTeamGames20242025!AE$1,DataRegularSeason20242025!$E$2:$E$1315,TotalTeamGames20242025!$A57)</f>
        <v>1</v>
      </c>
      <c r="AF58" s="46"/>
      <c r="AG58" s="38">
        <f>COUNTIFS(DataRegularSeason20242025!$D$2:$D$1315,TotalTeamGames20242025!AG$1,DataRegularSeason20242025!$E$2:$E$1315,TotalTeamGames20242025!$A57)</f>
        <v>1</v>
      </c>
      <c r="AH58" s="46"/>
      <c r="AI58" s="38">
        <f>COUNTIFS(DataRegularSeason20242025!$D$2:$D$1315,TotalTeamGames20242025!AI$1,DataRegularSeason20242025!$E$2:$E$1315,TotalTeamGames20242025!$A57)</f>
        <v>1</v>
      </c>
      <c r="AJ58" s="46"/>
      <c r="AK58" s="38">
        <f>COUNTIFS(DataRegularSeason20242025!$D$2:$D$1315,TotalTeamGames20242025!AK$1,DataRegularSeason20242025!$E$2:$E$1315,TotalTeamGames20242025!$A57)</f>
        <v>1</v>
      </c>
      <c r="AL58" s="46"/>
      <c r="AM58" s="38">
        <f>COUNTIFS(DataRegularSeason20242025!$D$2:$D$1315,TotalTeamGames20242025!AM$1,DataRegularSeason20242025!$E$2:$E$1315,TotalTeamGames20242025!$A57)</f>
        <v>1</v>
      </c>
      <c r="AN58" s="46"/>
      <c r="AO58" s="38">
        <f>COUNTIFS(DataRegularSeason20242025!$D$2:$D$1315,TotalTeamGames20242025!AO$1,DataRegularSeason20242025!$E$2:$E$1315,TotalTeamGames20242025!$A57)</f>
        <v>1</v>
      </c>
      <c r="AP58" s="46"/>
      <c r="AQ58" s="38">
        <f>COUNTIFS(DataRegularSeason20242025!$D$2:$D$1315,TotalTeamGames20242025!AQ$1,DataRegularSeason20242025!$E$2:$E$1315,TotalTeamGames20242025!$A57)</f>
        <v>1</v>
      </c>
      <c r="AR58" s="46"/>
      <c r="AS58" s="38">
        <f>COUNTIFS(DataRegularSeason20242025!$D$2:$D$1315,TotalTeamGames20242025!AS$1,DataRegularSeason20242025!$E$2:$E$1315,TotalTeamGames20242025!$A57)</f>
        <v>1</v>
      </c>
      <c r="AT58" s="46"/>
      <c r="AU58" s="38">
        <f>COUNTIFS(DataRegularSeason20242025!$D$2:$D$1315,TotalTeamGames20242025!AU$1,DataRegularSeason20242025!$E$2:$E$1315,TotalTeamGames20242025!$A57)</f>
        <v>1</v>
      </c>
      <c r="AV58" s="46"/>
      <c r="AW58" s="38">
        <f>COUNTIFS(DataRegularSeason20242025!$D$2:$D$1315,TotalTeamGames20242025!AW$1,DataRegularSeason20242025!$E$2:$E$1315,TotalTeamGames20242025!$A57)</f>
        <v>2</v>
      </c>
      <c r="AX58" s="46"/>
      <c r="AY58" s="38">
        <f>COUNTIFS(DataRegularSeason20242025!$D$2:$D$1315,TotalTeamGames20242025!AY$1,DataRegularSeason20242025!$E$2:$E$1315,TotalTeamGames20242025!$A57)</f>
        <v>2</v>
      </c>
      <c r="AZ58" s="46"/>
      <c r="BA58" s="38">
        <f>COUNTIFS(DataRegularSeason20242025!$D$2:$D$1315,TotalTeamGames20242025!BA$1,DataRegularSeason20242025!$E$2:$E$1315,TotalTeamGames20242025!$A57)</f>
        <v>1</v>
      </c>
      <c r="BB58" s="46"/>
      <c r="BC58" s="38">
        <f>COUNTIFS(DataRegularSeason20242025!$D$2:$D$1315,TotalTeamGames20242025!BC$1,DataRegularSeason20242025!$E$2:$E$1315,TotalTeamGames20242025!$A57)</f>
        <v>1</v>
      </c>
      <c r="BD58" s="46"/>
      <c r="BE58" s="45"/>
      <c r="BF58" s="45"/>
      <c r="BG58" s="40">
        <f>COUNTIFS(DataRegularSeason20242025!$D$2:$D$1315,TotalTeamGames20242025!BG$1,DataRegularSeason20242025!$E$2:$E$1315,TotalTeamGames20242025!$A57)</f>
        <v>2</v>
      </c>
      <c r="BH58" s="46"/>
      <c r="BI58" s="38">
        <f>COUNTIFS(DataRegularSeason20242025!$D$2:$D$1315,TotalTeamGames20242025!BI$1,DataRegularSeason20242025!$E$2:$E$1315,TotalTeamGames20242025!$A57)</f>
        <v>1</v>
      </c>
      <c r="BJ58" s="46"/>
      <c r="BK58" s="38">
        <f>COUNTIFS(DataRegularSeason20242025!$D$2:$D$1315,TotalTeamGames20242025!BK$1,DataRegularSeason20242025!$E$2:$E$1315,TotalTeamGames20242025!$A57)</f>
        <v>2</v>
      </c>
      <c r="BL58" s="46"/>
      <c r="BM58" s="38">
        <f>COUNTIFS(DataRegularSeason20242025!$D$2:$D$1315,TotalTeamGames20242025!BM$1,DataRegularSeason20242025!$E$2:$E$1315,TotalTeamGames20242025!$A57)</f>
        <v>1</v>
      </c>
      <c r="BN58" s="46"/>
      <c r="BO58" s="41">
        <f t="shared" si="0"/>
        <v>41</v>
      </c>
      <c r="BP58" s="116"/>
    </row>
    <row r="59" spans="1:68" ht="9.9499999999999993" customHeight="1" x14ac:dyDescent="0.25">
      <c r="A59" s="117" t="s">
        <v>25</v>
      </c>
      <c r="B59" s="35" t="s">
        <v>81</v>
      </c>
      <c r="C59" s="42"/>
      <c r="D59" s="35">
        <f>COUNTIFS(DataRegularSeason20242025!$E$2:$E$1315,TotalTeamGames20242025!C$1,DataRegularSeason20242025!$D$2:$D$1315,TotalTeamGames20242025!$A59)</f>
        <v>2</v>
      </c>
      <c r="E59" s="42"/>
      <c r="F59" s="35">
        <f>COUNTIFS(DataRegularSeason20242025!$E$2:$E$1315,TotalTeamGames20242025!E$1,DataRegularSeason20242025!$D$2:$D$1315,TotalTeamGames20242025!$A59)</f>
        <v>1</v>
      </c>
      <c r="G59" s="42"/>
      <c r="H59" s="35">
        <f>COUNTIFS(DataRegularSeason20242025!$E$2:$E$1315,TotalTeamGames20242025!G$1,DataRegularSeason20242025!$D$2:$D$1315,TotalTeamGames20242025!$A59)</f>
        <v>1</v>
      </c>
      <c r="I59" s="42"/>
      <c r="J59" s="35">
        <f>COUNTIFS(DataRegularSeason20242025!$E$2:$E$1315,TotalTeamGames20242025!I$1,DataRegularSeason20242025!$D$2:$D$1315,TotalTeamGames20242025!$A59)</f>
        <v>1</v>
      </c>
      <c r="K59" s="42"/>
      <c r="L59" s="35">
        <f>COUNTIFS(DataRegularSeason20242025!$E$2:$E$1315,TotalTeamGames20242025!K$1,DataRegularSeason20242025!$D$2:$D$1315,TotalTeamGames20242025!$A59)</f>
        <v>1</v>
      </c>
      <c r="M59" s="42"/>
      <c r="N59" s="35">
        <f>COUNTIFS(DataRegularSeason20242025!$E$2:$E$1315,TotalTeamGames20242025!M$1,DataRegularSeason20242025!$D$2:$D$1315,TotalTeamGames20242025!$A59)</f>
        <v>2</v>
      </c>
      <c r="O59" s="42"/>
      <c r="P59" s="35">
        <f>COUNTIFS(DataRegularSeason20242025!$E$2:$E$1315,TotalTeamGames20242025!O$1,DataRegularSeason20242025!$D$2:$D$1315,TotalTeamGames20242025!$A59)</f>
        <v>1</v>
      </c>
      <c r="Q59" s="42"/>
      <c r="R59" s="35">
        <f>COUNTIFS(DataRegularSeason20242025!$E$2:$E$1315,TotalTeamGames20242025!Q$1,DataRegularSeason20242025!$D$2:$D$1315,TotalTeamGames20242025!$A59)</f>
        <v>1</v>
      </c>
      <c r="S59" s="42"/>
      <c r="T59" s="35">
        <f>COUNTIFS(DataRegularSeason20242025!$E$2:$E$1315,TotalTeamGames20242025!S$1,DataRegularSeason20242025!$D$2:$D$1315,TotalTeamGames20242025!$A59)</f>
        <v>2</v>
      </c>
      <c r="U59" s="42"/>
      <c r="V59" s="35">
        <f>COUNTIFS(DataRegularSeason20242025!$E$2:$E$1315,TotalTeamGames20242025!U$1,DataRegularSeason20242025!$D$2:$D$1315,TotalTeamGames20242025!$A59)</f>
        <v>1</v>
      </c>
      <c r="W59" s="42"/>
      <c r="X59" s="35">
        <f>COUNTIFS(DataRegularSeason20242025!$E$2:$E$1315,TotalTeamGames20242025!W$1,DataRegularSeason20242025!$D$2:$D$1315,TotalTeamGames20242025!$A59)</f>
        <v>1</v>
      </c>
      <c r="Y59" s="42"/>
      <c r="Z59" s="35">
        <f>COUNTIFS(DataRegularSeason20242025!$E$2:$E$1315,TotalTeamGames20242025!Y$1,DataRegularSeason20242025!$D$2:$D$1315,TotalTeamGames20242025!$A59)</f>
        <v>1</v>
      </c>
      <c r="AA59" s="42"/>
      <c r="AB59" s="35">
        <f>COUNTIFS(DataRegularSeason20242025!$E$2:$E$1315,TotalTeamGames20242025!AA$1,DataRegularSeason20242025!$D$2:$D$1315,TotalTeamGames20242025!$A59)</f>
        <v>2</v>
      </c>
      <c r="AC59" s="42"/>
      <c r="AD59" s="35">
        <f>COUNTIFS(DataRegularSeason20242025!$E$2:$E$1315,TotalTeamGames20242025!AC$1,DataRegularSeason20242025!$D$2:$D$1315,TotalTeamGames20242025!$A59)</f>
        <v>1</v>
      </c>
      <c r="AE59" s="42"/>
      <c r="AF59" s="35">
        <f>COUNTIFS(DataRegularSeason20242025!$E$2:$E$1315,TotalTeamGames20242025!AE$1,DataRegularSeason20242025!$D$2:$D$1315,TotalTeamGames20242025!$A59)</f>
        <v>1</v>
      </c>
      <c r="AG59" s="42"/>
      <c r="AH59" s="35">
        <f>COUNTIFS(DataRegularSeason20242025!$E$2:$E$1315,TotalTeamGames20242025!AG$1,DataRegularSeason20242025!$D$2:$D$1315,TotalTeamGames20242025!$A59)</f>
        <v>1</v>
      </c>
      <c r="AI59" s="42"/>
      <c r="AJ59" s="35">
        <f>COUNTIFS(DataRegularSeason20242025!$E$2:$E$1315,TotalTeamGames20242025!AI$1,DataRegularSeason20242025!$D$2:$D$1315,TotalTeamGames20242025!$A59)</f>
        <v>1</v>
      </c>
      <c r="AK59" s="42"/>
      <c r="AL59" s="35">
        <f>COUNTIFS(DataRegularSeason20242025!$E$2:$E$1315,TotalTeamGames20242025!AK$1,DataRegularSeason20242025!$D$2:$D$1315,TotalTeamGames20242025!$A59)</f>
        <v>1</v>
      </c>
      <c r="AM59" s="42"/>
      <c r="AN59" s="35">
        <f>COUNTIFS(DataRegularSeason20242025!$E$2:$E$1315,TotalTeamGames20242025!AM$1,DataRegularSeason20242025!$D$2:$D$1315,TotalTeamGames20242025!$A59)</f>
        <v>1</v>
      </c>
      <c r="AO59" s="42"/>
      <c r="AP59" s="35">
        <f>COUNTIFS(DataRegularSeason20242025!$E$2:$E$1315,TotalTeamGames20242025!AO$1,DataRegularSeason20242025!$D$2:$D$1315,TotalTeamGames20242025!$A59)</f>
        <v>1</v>
      </c>
      <c r="AQ59" s="42"/>
      <c r="AR59" s="35">
        <f>COUNTIFS(DataRegularSeason20242025!$E$2:$E$1315,TotalTeamGames20242025!AQ$1,DataRegularSeason20242025!$D$2:$D$1315,TotalTeamGames20242025!$A59)</f>
        <v>1</v>
      </c>
      <c r="AS59" s="42"/>
      <c r="AT59" s="35">
        <f>COUNTIFS(DataRegularSeason20242025!$E$2:$E$1315,TotalTeamGames20242025!AS$1,DataRegularSeason20242025!$D$2:$D$1315,TotalTeamGames20242025!$A59)</f>
        <v>1</v>
      </c>
      <c r="AU59" s="42"/>
      <c r="AV59" s="35">
        <f>COUNTIFS(DataRegularSeason20242025!$E$2:$E$1315,TotalTeamGames20242025!AU$1,DataRegularSeason20242025!$D$2:$D$1315,TotalTeamGames20242025!$A59)</f>
        <v>2</v>
      </c>
      <c r="AW59" s="42"/>
      <c r="AX59" s="35">
        <f>COUNTIFS(DataRegularSeason20242025!$E$2:$E$1315,TotalTeamGames20242025!AW$1,DataRegularSeason20242025!$D$2:$D$1315,TotalTeamGames20242025!$A59)</f>
        <v>2</v>
      </c>
      <c r="AY59" s="42"/>
      <c r="AZ59" s="35">
        <f>COUNTIFS(DataRegularSeason20242025!$E$2:$E$1315,TotalTeamGames20242025!AY$1,DataRegularSeason20242025!$D$2:$D$1315,TotalTeamGames20242025!$A59)</f>
        <v>2</v>
      </c>
      <c r="BA59" s="42"/>
      <c r="BB59" s="35">
        <f>COUNTIFS(DataRegularSeason20242025!$E$2:$E$1315,TotalTeamGames20242025!BA$1,DataRegularSeason20242025!$D$2:$D$1315,TotalTeamGames20242025!$A59)</f>
        <v>1</v>
      </c>
      <c r="BC59" s="42"/>
      <c r="BD59" s="35">
        <f>COUNTIFS(DataRegularSeason20242025!$E$2:$E$1315,TotalTeamGames20242025!BC$1,DataRegularSeason20242025!$D$2:$D$1315,TotalTeamGames20242025!$A59)</f>
        <v>1</v>
      </c>
      <c r="BE59" s="42"/>
      <c r="BF59" s="34">
        <f>COUNTIFS(DataRegularSeason20242025!$E$2:$E$1315,TotalTeamGames20242025!BE$1,DataRegularSeason20242025!$D$2:$D$1315,TotalTeamGames20242025!$A59)</f>
        <v>2</v>
      </c>
      <c r="BG59" s="47"/>
      <c r="BH59" s="43"/>
      <c r="BI59" s="42"/>
      <c r="BJ59" s="35">
        <f>COUNTIFS(DataRegularSeason20242025!$E$2:$E$1315,TotalTeamGames20242025!BI$1,DataRegularSeason20242025!$D$2:$D$1315,TotalTeamGames20242025!$A59)</f>
        <v>2</v>
      </c>
      <c r="BK59" s="42"/>
      <c r="BL59" s="35">
        <f>COUNTIFS(DataRegularSeason20242025!$E$2:$E$1315,TotalTeamGames20242025!BK$1,DataRegularSeason20242025!$D$2:$D$1315,TotalTeamGames20242025!$A59)</f>
        <v>2</v>
      </c>
      <c r="BM59" s="42"/>
      <c r="BN59" s="35">
        <f>COUNTIFS(DataRegularSeason20242025!$E$2:$E$1315,TotalTeamGames20242025!BM$1,DataRegularSeason20242025!$D$2:$D$1315,TotalTeamGames20242025!$A59)</f>
        <v>1</v>
      </c>
      <c r="BO59" s="37">
        <f t="shared" si="0"/>
        <v>41</v>
      </c>
      <c r="BP59" s="116">
        <f t="shared" ref="BP59" si="28">BO59+BO60</f>
        <v>82</v>
      </c>
    </row>
    <row r="60" spans="1:68" ht="9.9499999999999993" customHeight="1" x14ac:dyDescent="0.25">
      <c r="A60" s="118"/>
      <c r="B60" s="39" t="s">
        <v>80</v>
      </c>
      <c r="C60" s="38">
        <f>COUNTIFS(DataRegularSeason20242025!$D$2:$D$1315,TotalTeamGames20242025!C$1,DataRegularSeason20242025!$E$2:$E$1315,TotalTeamGames20242025!$A59)</f>
        <v>2</v>
      </c>
      <c r="D60" s="46"/>
      <c r="E60" s="38">
        <f>COUNTIFS(DataRegularSeason20242025!$D$2:$D$1315,TotalTeamGames20242025!E$1,DataRegularSeason20242025!$E$2:$E$1315,TotalTeamGames20242025!$A59)</f>
        <v>1</v>
      </c>
      <c r="F60" s="46"/>
      <c r="G60" s="38">
        <f>COUNTIFS(DataRegularSeason20242025!$D$2:$D$1315,TotalTeamGames20242025!G$1,DataRegularSeason20242025!$E$2:$E$1315,TotalTeamGames20242025!$A59)</f>
        <v>1</v>
      </c>
      <c r="H60" s="46"/>
      <c r="I60" s="38">
        <f>COUNTIFS(DataRegularSeason20242025!$D$2:$D$1315,TotalTeamGames20242025!I$1,DataRegularSeason20242025!$E$2:$E$1315,TotalTeamGames20242025!$A59)</f>
        <v>1</v>
      </c>
      <c r="J60" s="46"/>
      <c r="K60" s="38">
        <f>COUNTIFS(DataRegularSeason20242025!$D$2:$D$1315,TotalTeamGames20242025!K$1,DataRegularSeason20242025!$E$2:$E$1315,TotalTeamGames20242025!$A59)</f>
        <v>1</v>
      </c>
      <c r="L60" s="46"/>
      <c r="M60" s="38">
        <f>COUNTIFS(DataRegularSeason20242025!$D$2:$D$1315,TotalTeamGames20242025!M$1,DataRegularSeason20242025!$E$2:$E$1315,TotalTeamGames20242025!$A59)</f>
        <v>2</v>
      </c>
      <c r="N60" s="46"/>
      <c r="O60" s="38">
        <f>COUNTIFS(DataRegularSeason20242025!$D$2:$D$1315,TotalTeamGames20242025!O$1,DataRegularSeason20242025!$E$2:$E$1315,TotalTeamGames20242025!$A59)</f>
        <v>2</v>
      </c>
      <c r="P60" s="46"/>
      <c r="Q60" s="38">
        <f>COUNTIFS(DataRegularSeason20242025!$D$2:$D$1315,TotalTeamGames20242025!Q$1,DataRegularSeason20242025!$E$2:$E$1315,TotalTeamGames20242025!$A59)</f>
        <v>2</v>
      </c>
      <c r="R60" s="46"/>
      <c r="S60" s="38">
        <f>COUNTIFS(DataRegularSeason20242025!$D$2:$D$1315,TotalTeamGames20242025!S$1,DataRegularSeason20242025!$E$2:$E$1315,TotalTeamGames20242025!$A59)</f>
        <v>1</v>
      </c>
      <c r="T60" s="46"/>
      <c r="U60" s="38">
        <f>COUNTIFS(DataRegularSeason20242025!$D$2:$D$1315,TotalTeamGames20242025!U$1,DataRegularSeason20242025!$E$2:$E$1315,TotalTeamGames20242025!$A59)</f>
        <v>1</v>
      </c>
      <c r="V60" s="46"/>
      <c r="W60" s="38">
        <f>COUNTIFS(DataRegularSeason20242025!$D$2:$D$1315,TotalTeamGames20242025!W$1,DataRegularSeason20242025!$E$2:$E$1315,TotalTeamGames20242025!$A59)</f>
        <v>2</v>
      </c>
      <c r="X60" s="46"/>
      <c r="Y60" s="38">
        <f>COUNTIFS(DataRegularSeason20242025!$D$2:$D$1315,TotalTeamGames20242025!Y$1,DataRegularSeason20242025!$E$2:$E$1315,TotalTeamGames20242025!$A59)</f>
        <v>1</v>
      </c>
      <c r="Z60" s="46"/>
      <c r="AA60" s="38">
        <f>COUNTIFS(DataRegularSeason20242025!$D$2:$D$1315,TotalTeamGames20242025!AA$1,DataRegularSeason20242025!$E$2:$E$1315,TotalTeamGames20242025!$A59)</f>
        <v>1</v>
      </c>
      <c r="AB60" s="46"/>
      <c r="AC60" s="38">
        <f>COUNTIFS(DataRegularSeason20242025!$D$2:$D$1315,TotalTeamGames20242025!AC$1,DataRegularSeason20242025!$E$2:$E$1315,TotalTeamGames20242025!$A59)</f>
        <v>2</v>
      </c>
      <c r="AD60" s="46"/>
      <c r="AE60" s="38">
        <f>COUNTIFS(DataRegularSeason20242025!$D$2:$D$1315,TotalTeamGames20242025!AE$1,DataRegularSeason20242025!$E$2:$E$1315,TotalTeamGames20242025!$A59)</f>
        <v>1</v>
      </c>
      <c r="AF60" s="46"/>
      <c r="AG60" s="38">
        <f>COUNTIFS(DataRegularSeason20242025!$D$2:$D$1315,TotalTeamGames20242025!AG$1,DataRegularSeason20242025!$E$2:$E$1315,TotalTeamGames20242025!$A59)</f>
        <v>1</v>
      </c>
      <c r="AH60" s="46"/>
      <c r="AI60" s="38">
        <f>COUNTIFS(DataRegularSeason20242025!$D$2:$D$1315,TotalTeamGames20242025!AI$1,DataRegularSeason20242025!$E$2:$E$1315,TotalTeamGames20242025!$A59)</f>
        <v>2</v>
      </c>
      <c r="AJ60" s="46"/>
      <c r="AK60" s="38">
        <f>COUNTIFS(DataRegularSeason20242025!$D$2:$D$1315,TotalTeamGames20242025!AK$1,DataRegularSeason20242025!$E$2:$E$1315,TotalTeamGames20242025!$A59)</f>
        <v>1</v>
      </c>
      <c r="AL60" s="46"/>
      <c r="AM60" s="38">
        <f>COUNTIFS(DataRegularSeason20242025!$D$2:$D$1315,TotalTeamGames20242025!AM$1,DataRegularSeason20242025!$E$2:$E$1315,TotalTeamGames20242025!$A59)</f>
        <v>1</v>
      </c>
      <c r="AN60" s="46"/>
      <c r="AO60" s="38">
        <f>COUNTIFS(DataRegularSeason20242025!$D$2:$D$1315,TotalTeamGames20242025!AO$1,DataRegularSeason20242025!$E$2:$E$1315,TotalTeamGames20242025!$A59)</f>
        <v>1</v>
      </c>
      <c r="AP60" s="46"/>
      <c r="AQ60" s="38">
        <f>COUNTIFS(DataRegularSeason20242025!$D$2:$D$1315,TotalTeamGames20242025!AQ$1,DataRegularSeason20242025!$E$2:$E$1315,TotalTeamGames20242025!$A59)</f>
        <v>1</v>
      </c>
      <c r="AR60" s="46"/>
      <c r="AS60" s="38">
        <f>COUNTIFS(DataRegularSeason20242025!$D$2:$D$1315,TotalTeamGames20242025!AS$1,DataRegularSeason20242025!$E$2:$E$1315,TotalTeamGames20242025!$A59)</f>
        <v>1</v>
      </c>
      <c r="AT60" s="46"/>
      <c r="AU60" s="38">
        <f>COUNTIFS(DataRegularSeason20242025!$D$2:$D$1315,TotalTeamGames20242025!AU$1,DataRegularSeason20242025!$E$2:$E$1315,TotalTeamGames20242025!$A59)</f>
        <v>2</v>
      </c>
      <c r="AV60" s="46"/>
      <c r="AW60" s="38">
        <f>COUNTIFS(DataRegularSeason20242025!$D$2:$D$1315,TotalTeamGames20242025!AW$1,DataRegularSeason20242025!$E$2:$E$1315,TotalTeamGames20242025!$A59)</f>
        <v>2</v>
      </c>
      <c r="AX60" s="46"/>
      <c r="AY60" s="38">
        <f>COUNTIFS(DataRegularSeason20242025!$D$2:$D$1315,TotalTeamGames20242025!AY$1,DataRegularSeason20242025!$E$2:$E$1315,TotalTeamGames20242025!$A59)</f>
        <v>1</v>
      </c>
      <c r="AZ60" s="46"/>
      <c r="BA60" s="38">
        <f>COUNTIFS(DataRegularSeason20242025!$D$2:$D$1315,TotalTeamGames20242025!BA$1,DataRegularSeason20242025!$E$2:$E$1315,TotalTeamGames20242025!$A59)</f>
        <v>1</v>
      </c>
      <c r="BB60" s="46"/>
      <c r="BC60" s="38">
        <f>COUNTIFS(DataRegularSeason20242025!$D$2:$D$1315,TotalTeamGames20242025!BC$1,DataRegularSeason20242025!$E$2:$E$1315,TotalTeamGames20242025!$A59)</f>
        <v>1</v>
      </c>
      <c r="BD60" s="46"/>
      <c r="BE60" s="38">
        <f>COUNTIFS(DataRegularSeason20242025!$D$2:$D$1315,TotalTeamGames20242025!BE$1,DataRegularSeason20242025!$E$2:$E$1315,TotalTeamGames20242025!$A59)</f>
        <v>1</v>
      </c>
      <c r="BF60" s="45"/>
      <c r="BG60" s="48"/>
      <c r="BH60" s="46"/>
      <c r="BI60" s="38">
        <f>COUNTIFS(DataRegularSeason20242025!$D$2:$D$1315,TotalTeamGames20242025!BI$1,DataRegularSeason20242025!$E$2:$E$1315,TotalTeamGames20242025!$A59)</f>
        <v>2</v>
      </c>
      <c r="BJ60" s="46"/>
      <c r="BK60" s="38">
        <f>COUNTIFS(DataRegularSeason20242025!$D$2:$D$1315,TotalTeamGames20242025!BK$1,DataRegularSeason20242025!$E$2:$E$1315,TotalTeamGames20242025!$A59)</f>
        <v>1</v>
      </c>
      <c r="BL60" s="46"/>
      <c r="BM60" s="38">
        <f>COUNTIFS(DataRegularSeason20242025!$D$2:$D$1315,TotalTeamGames20242025!BM$1,DataRegularSeason20242025!$E$2:$E$1315,TotalTeamGames20242025!$A59)</f>
        <v>1</v>
      </c>
      <c r="BN60" s="46"/>
      <c r="BO60" s="41">
        <f t="shared" si="0"/>
        <v>41</v>
      </c>
      <c r="BP60" s="116"/>
    </row>
    <row r="61" spans="1:68" ht="9.9499999999999993" customHeight="1" x14ac:dyDescent="0.25">
      <c r="A61" s="117" t="s">
        <v>27</v>
      </c>
      <c r="B61" s="35" t="s">
        <v>81</v>
      </c>
      <c r="C61" s="42"/>
      <c r="D61" s="35">
        <f>COUNTIFS(DataRegularSeason20242025!$E$2:$E$1315,TotalTeamGames20242025!C$1,DataRegularSeason20242025!$D$2:$D$1315,TotalTeamGames20242025!$A61)</f>
        <v>2</v>
      </c>
      <c r="E61" s="42"/>
      <c r="F61" s="35">
        <f>COUNTIFS(DataRegularSeason20242025!$E$2:$E$1315,TotalTeamGames20242025!E$1,DataRegularSeason20242025!$D$2:$D$1315,TotalTeamGames20242025!$A61)</f>
        <v>1</v>
      </c>
      <c r="G61" s="42"/>
      <c r="H61" s="35">
        <f>COUNTIFS(DataRegularSeason20242025!$E$2:$E$1315,TotalTeamGames20242025!G$1,DataRegularSeason20242025!$D$2:$D$1315,TotalTeamGames20242025!$A61)</f>
        <v>1</v>
      </c>
      <c r="I61" s="42"/>
      <c r="J61" s="35">
        <f>COUNTIFS(DataRegularSeason20242025!$E$2:$E$1315,TotalTeamGames20242025!I$1,DataRegularSeason20242025!$D$2:$D$1315,TotalTeamGames20242025!$A61)</f>
        <v>1</v>
      </c>
      <c r="K61" s="42"/>
      <c r="L61" s="35">
        <f>COUNTIFS(DataRegularSeason20242025!$E$2:$E$1315,TotalTeamGames20242025!K$1,DataRegularSeason20242025!$D$2:$D$1315,TotalTeamGames20242025!$A61)</f>
        <v>1</v>
      </c>
      <c r="M61" s="42"/>
      <c r="N61" s="35">
        <f>COUNTIFS(DataRegularSeason20242025!$E$2:$E$1315,TotalTeamGames20242025!M$1,DataRegularSeason20242025!$D$2:$D$1315,TotalTeamGames20242025!$A61)</f>
        <v>2</v>
      </c>
      <c r="O61" s="42"/>
      <c r="P61" s="35">
        <f>COUNTIFS(DataRegularSeason20242025!$E$2:$E$1315,TotalTeamGames20242025!O$1,DataRegularSeason20242025!$D$2:$D$1315,TotalTeamGames20242025!$A61)</f>
        <v>2</v>
      </c>
      <c r="Q61" s="42"/>
      <c r="R61" s="35">
        <f>COUNTIFS(DataRegularSeason20242025!$E$2:$E$1315,TotalTeamGames20242025!Q$1,DataRegularSeason20242025!$D$2:$D$1315,TotalTeamGames20242025!$A61)</f>
        <v>2</v>
      </c>
      <c r="S61" s="42"/>
      <c r="T61" s="35">
        <f>COUNTIFS(DataRegularSeason20242025!$E$2:$E$1315,TotalTeamGames20242025!S$1,DataRegularSeason20242025!$D$2:$D$1315,TotalTeamGames20242025!$A61)</f>
        <v>1</v>
      </c>
      <c r="U61" s="42"/>
      <c r="V61" s="35">
        <f>COUNTIFS(DataRegularSeason20242025!$E$2:$E$1315,TotalTeamGames20242025!U$1,DataRegularSeason20242025!$D$2:$D$1315,TotalTeamGames20242025!$A61)</f>
        <v>1</v>
      </c>
      <c r="W61" s="42"/>
      <c r="X61" s="35">
        <f>COUNTIFS(DataRegularSeason20242025!$E$2:$E$1315,TotalTeamGames20242025!W$1,DataRegularSeason20242025!$D$2:$D$1315,TotalTeamGames20242025!$A61)</f>
        <v>2</v>
      </c>
      <c r="Y61" s="42"/>
      <c r="Z61" s="35">
        <f>COUNTIFS(DataRegularSeason20242025!$E$2:$E$1315,TotalTeamGames20242025!Y$1,DataRegularSeason20242025!$D$2:$D$1315,TotalTeamGames20242025!$A61)</f>
        <v>1</v>
      </c>
      <c r="AA61" s="42"/>
      <c r="AB61" s="35">
        <f>COUNTIFS(DataRegularSeason20242025!$E$2:$E$1315,TotalTeamGames20242025!AA$1,DataRegularSeason20242025!$D$2:$D$1315,TotalTeamGames20242025!$A61)</f>
        <v>2</v>
      </c>
      <c r="AC61" s="42"/>
      <c r="AD61" s="35">
        <f>COUNTIFS(DataRegularSeason20242025!$E$2:$E$1315,TotalTeamGames20242025!AC$1,DataRegularSeason20242025!$D$2:$D$1315,TotalTeamGames20242025!$A61)</f>
        <v>2</v>
      </c>
      <c r="AE61" s="42"/>
      <c r="AF61" s="35">
        <f>COUNTIFS(DataRegularSeason20242025!$E$2:$E$1315,TotalTeamGames20242025!AE$1,DataRegularSeason20242025!$D$2:$D$1315,TotalTeamGames20242025!$A61)</f>
        <v>1</v>
      </c>
      <c r="AG61" s="42"/>
      <c r="AH61" s="35">
        <f>COUNTIFS(DataRegularSeason20242025!$E$2:$E$1315,TotalTeamGames20242025!AG$1,DataRegularSeason20242025!$D$2:$D$1315,TotalTeamGames20242025!$A61)</f>
        <v>1</v>
      </c>
      <c r="AI61" s="42"/>
      <c r="AJ61" s="35">
        <f>COUNTIFS(DataRegularSeason20242025!$E$2:$E$1315,TotalTeamGames20242025!AI$1,DataRegularSeason20242025!$D$2:$D$1315,TotalTeamGames20242025!$A61)</f>
        <v>2</v>
      </c>
      <c r="AK61" s="42"/>
      <c r="AL61" s="35">
        <f>COUNTIFS(DataRegularSeason20242025!$E$2:$E$1315,TotalTeamGames20242025!AK$1,DataRegularSeason20242025!$D$2:$D$1315,TotalTeamGames20242025!$A61)</f>
        <v>1</v>
      </c>
      <c r="AM61" s="42"/>
      <c r="AN61" s="35">
        <f>COUNTIFS(DataRegularSeason20242025!$E$2:$E$1315,TotalTeamGames20242025!AM$1,DataRegularSeason20242025!$D$2:$D$1315,TotalTeamGames20242025!$A61)</f>
        <v>1</v>
      </c>
      <c r="AO61" s="42"/>
      <c r="AP61" s="35">
        <f>COUNTIFS(DataRegularSeason20242025!$E$2:$E$1315,TotalTeamGames20242025!AO$1,DataRegularSeason20242025!$D$2:$D$1315,TotalTeamGames20242025!$A61)</f>
        <v>1</v>
      </c>
      <c r="AQ61" s="42"/>
      <c r="AR61" s="35">
        <f>COUNTIFS(DataRegularSeason20242025!$E$2:$E$1315,TotalTeamGames20242025!AQ$1,DataRegularSeason20242025!$D$2:$D$1315,TotalTeamGames20242025!$A61)</f>
        <v>1</v>
      </c>
      <c r="AS61" s="42"/>
      <c r="AT61" s="35">
        <f>COUNTIFS(DataRegularSeason20242025!$E$2:$E$1315,TotalTeamGames20242025!AS$1,DataRegularSeason20242025!$D$2:$D$1315,TotalTeamGames20242025!$A61)</f>
        <v>1</v>
      </c>
      <c r="AU61" s="42"/>
      <c r="AV61" s="35">
        <f>COUNTIFS(DataRegularSeason20242025!$E$2:$E$1315,TotalTeamGames20242025!AU$1,DataRegularSeason20242025!$D$2:$D$1315,TotalTeamGames20242025!$A61)</f>
        <v>1</v>
      </c>
      <c r="AW61" s="42"/>
      <c r="AX61" s="35">
        <f>COUNTIFS(DataRegularSeason20242025!$E$2:$E$1315,TotalTeamGames20242025!AW$1,DataRegularSeason20242025!$D$2:$D$1315,TotalTeamGames20242025!$A61)</f>
        <v>2</v>
      </c>
      <c r="AY61" s="42"/>
      <c r="AZ61" s="35">
        <f>COUNTIFS(DataRegularSeason20242025!$E$2:$E$1315,TotalTeamGames20242025!AY$1,DataRegularSeason20242025!$D$2:$D$1315,TotalTeamGames20242025!$A61)</f>
        <v>1</v>
      </c>
      <c r="BA61" s="42"/>
      <c r="BB61" s="35">
        <f>COUNTIFS(DataRegularSeason20242025!$E$2:$E$1315,TotalTeamGames20242025!BA$1,DataRegularSeason20242025!$D$2:$D$1315,TotalTeamGames20242025!$A61)</f>
        <v>1</v>
      </c>
      <c r="BC61" s="42"/>
      <c r="BD61" s="35">
        <f>COUNTIFS(DataRegularSeason20242025!$E$2:$E$1315,TotalTeamGames20242025!BC$1,DataRegularSeason20242025!$D$2:$D$1315,TotalTeamGames20242025!$A61)</f>
        <v>1</v>
      </c>
      <c r="BE61" s="42"/>
      <c r="BF61" s="34">
        <f>COUNTIFS(DataRegularSeason20242025!$E$2:$E$1315,TotalTeamGames20242025!BE$1,DataRegularSeason20242025!$D$2:$D$1315,TotalTeamGames20242025!$A61)</f>
        <v>1</v>
      </c>
      <c r="BG61" s="47"/>
      <c r="BH61" s="35">
        <f>COUNTIFS(DataRegularSeason20242025!$E$2:$E$1315,TotalTeamGames20242025!BG$1,DataRegularSeason20242025!$D$2:$D$1315,TotalTeamGames20242025!$A61)</f>
        <v>2</v>
      </c>
      <c r="BI61" s="42"/>
      <c r="BJ61" s="43"/>
      <c r="BK61" s="42"/>
      <c r="BL61" s="35">
        <f>COUNTIFS(DataRegularSeason20242025!$E$2:$E$1315,TotalTeamGames20242025!BK$1,DataRegularSeason20242025!$D$2:$D$1315,TotalTeamGames20242025!$A61)</f>
        <v>1</v>
      </c>
      <c r="BM61" s="42"/>
      <c r="BN61" s="35">
        <f>COUNTIFS(DataRegularSeason20242025!$E$2:$E$1315,TotalTeamGames20242025!BM$1,DataRegularSeason20242025!$D$2:$D$1315,TotalTeamGames20242025!$A61)</f>
        <v>1</v>
      </c>
      <c r="BO61" s="37">
        <f t="shared" si="0"/>
        <v>41</v>
      </c>
      <c r="BP61" s="116">
        <f t="shared" ref="BP61" si="29">BO61+BO62</f>
        <v>82</v>
      </c>
    </row>
    <row r="62" spans="1:68" ht="9.9499999999999993" customHeight="1" x14ac:dyDescent="0.25">
      <c r="A62" s="118"/>
      <c r="B62" s="39" t="s">
        <v>80</v>
      </c>
      <c r="C62" s="38">
        <f>COUNTIFS(DataRegularSeason20242025!$D$2:$D$1315,TotalTeamGames20242025!C$1,DataRegularSeason20242025!$E$2:$E$1315,TotalTeamGames20242025!$A61)</f>
        <v>2</v>
      </c>
      <c r="D62" s="46"/>
      <c r="E62" s="38">
        <f>COUNTIFS(DataRegularSeason20242025!$D$2:$D$1315,TotalTeamGames20242025!E$1,DataRegularSeason20242025!$E$2:$E$1315,TotalTeamGames20242025!$A61)</f>
        <v>1</v>
      </c>
      <c r="F62" s="46"/>
      <c r="G62" s="38">
        <f>COUNTIFS(DataRegularSeason20242025!$D$2:$D$1315,TotalTeamGames20242025!G$1,DataRegularSeason20242025!$E$2:$E$1315,TotalTeamGames20242025!$A61)</f>
        <v>1</v>
      </c>
      <c r="H62" s="46"/>
      <c r="I62" s="38">
        <f>COUNTIFS(DataRegularSeason20242025!$D$2:$D$1315,TotalTeamGames20242025!I$1,DataRegularSeason20242025!$E$2:$E$1315,TotalTeamGames20242025!$A61)</f>
        <v>1</v>
      </c>
      <c r="J62" s="46"/>
      <c r="K62" s="38">
        <f>COUNTIFS(DataRegularSeason20242025!$D$2:$D$1315,TotalTeamGames20242025!K$1,DataRegularSeason20242025!$E$2:$E$1315,TotalTeamGames20242025!$A61)</f>
        <v>1</v>
      </c>
      <c r="L62" s="46"/>
      <c r="M62" s="38">
        <f>COUNTIFS(DataRegularSeason20242025!$D$2:$D$1315,TotalTeamGames20242025!M$1,DataRegularSeason20242025!$E$2:$E$1315,TotalTeamGames20242025!$A61)</f>
        <v>2</v>
      </c>
      <c r="N62" s="46"/>
      <c r="O62" s="38">
        <f>COUNTIFS(DataRegularSeason20242025!$D$2:$D$1315,TotalTeamGames20242025!O$1,DataRegularSeason20242025!$E$2:$E$1315,TotalTeamGames20242025!$A61)</f>
        <v>1</v>
      </c>
      <c r="P62" s="46"/>
      <c r="Q62" s="38">
        <f>COUNTIFS(DataRegularSeason20242025!$D$2:$D$1315,TotalTeamGames20242025!Q$1,DataRegularSeason20242025!$E$2:$E$1315,TotalTeamGames20242025!$A61)</f>
        <v>1</v>
      </c>
      <c r="R62" s="46"/>
      <c r="S62" s="38">
        <f>COUNTIFS(DataRegularSeason20242025!$D$2:$D$1315,TotalTeamGames20242025!S$1,DataRegularSeason20242025!$E$2:$E$1315,TotalTeamGames20242025!$A61)</f>
        <v>2</v>
      </c>
      <c r="T62" s="46"/>
      <c r="U62" s="38">
        <f>COUNTIFS(DataRegularSeason20242025!$D$2:$D$1315,TotalTeamGames20242025!U$1,DataRegularSeason20242025!$E$2:$E$1315,TotalTeamGames20242025!$A61)</f>
        <v>1</v>
      </c>
      <c r="V62" s="46"/>
      <c r="W62" s="38">
        <f>COUNTIFS(DataRegularSeason20242025!$D$2:$D$1315,TotalTeamGames20242025!W$1,DataRegularSeason20242025!$E$2:$E$1315,TotalTeamGames20242025!$A61)</f>
        <v>2</v>
      </c>
      <c r="X62" s="46"/>
      <c r="Y62" s="38">
        <f>COUNTIFS(DataRegularSeason20242025!$D$2:$D$1315,TotalTeamGames20242025!Y$1,DataRegularSeason20242025!$E$2:$E$1315,TotalTeamGames20242025!$A61)</f>
        <v>1</v>
      </c>
      <c r="Z62" s="46"/>
      <c r="AA62" s="38">
        <f>COUNTIFS(DataRegularSeason20242025!$D$2:$D$1315,TotalTeamGames20242025!AA$1,DataRegularSeason20242025!$E$2:$E$1315,TotalTeamGames20242025!$A61)</f>
        <v>2</v>
      </c>
      <c r="AB62" s="46"/>
      <c r="AC62" s="38">
        <f>COUNTIFS(DataRegularSeason20242025!$D$2:$D$1315,TotalTeamGames20242025!AC$1,DataRegularSeason20242025!$E$2:$E$1315,TotalTeamGames20242025!$A61)</f>
        <v>1</v>
      </c>
      <c r="AD62" s="46"/>
      <c r="AE62" s="38">
        <f>COUNTIFS(DataRegularSeason20242025!$D$2:$D$1315,TotalTeamGames20242025!AE$1,DataRegularSeason20242025!$E$2:$E$1315,TotalTeamGames20242025!$A61)</f>
        <v>1</v>
      </c>
      <c r="AF62" s="46"/>
      <c r="AG62" s="38">
        <f>COUNTIFS(DataRegularSeason20242025!$D$2:$D$1315,TotalTeamGames20242025!AG$1,DataRegularSeason20242025!$E$2:$E$1315,TotalTeamGames20242025!$A61)</f>
        <v>1</v>
      </c>
      <c r="AH62" s="46"/>
      <c r="AI62" s="38">
        <f>COUNTIFS(DataRegularSeason20242025!$D$2:$D$1315,TotalTeamGames20242025!AI$1,DataRegularSeason20242025!$E$2:$E$1315,TotalTeamGames20242025!$A61)</f>
        <v>1</v>
      </c>
      <c r="AJ62" s="46"/>
      <c r="AK62" s="38">
        <f>COUNTIFS(DataRegularSeason20242025!$D$2:$D$1315,TotalTeamGames20242025!AK$1,DataRegularSeason20242025!$E$2:$E$1315,TotalTeamGames20242025!$A61)</f>
        <v>1</v>
      </c>
      <c r="AL62" s="46"/>
      <c r="AM62" s="38">
        <f>COUNTIFS(DataRegularSeason20242025!$D$2:$D$1315,TotalTeamGames20242025!AM$1,DataRegularSeason20242025!$E$2:$E$1315,TotalTeamGames20242025!$A61)</f>
        <v>1</v>
      </c>
      <c r="AN62" s="46"/>
      <c r="AO62" s="38">
        <f>COUNTIFS(DataRegularSeason20242025!$D$2:$D$1315,TotalTeamGames20242025!AO$1,DataRegularSeason20242025!$E$2:$E$1315,TotalTeamGames20242025!$A61)</f>
        <v>1</v>
      </c>
      <c r="AP62" s="46"/>
      <c r="AQ62" s="38">
        <f>COUNTIFS(DataRegularSeason20242025!$D$2:$D$1315,TotalTeamGames20242025!AQ$1,DataRegularSeason20242025!$E$2:$E$1315,TotalTeamGames20242025!$A61)</f>
        <v>1</v>
      </c>
      <c r="AR62" s="46"/>
      <c r="AS62" s="38">
        <f>COUNTIFS(DataRegularSeason20242025!$D$2:$D$1315,TotalTeamGames20242025!AS$1,DataRegularSeason20242025!$E$2:$E$1315,TotalTeamGames20242025!$A61)</f>
        <v>1</v>
      </c>
      <c r="AT62" s="46"/>
      <c r="AU62" s="38">
        <f>COUNTIFS(DataRegularSeason20242025!$D$2:$D$1315,TotalTeamGames20242025!AU$1,DataRegularSeason20242025!$E$2:$E$1315,TotalTeamGames20242025!$A61)</f>
        <v>2</v>
      </c>
      <c r="AV62" s="46"/>
      <c r="AW62" s="38">
        <f>COUNTIFS(DataRegularSeason20242025!$D$2:$D$1315,TotalTeamGames20242025!AW$1,DataRegularSeason20242025!$E$2:$E$1315,TotalTeamGames20242025!$A61)</f>
        <v>1</v>
      </c>
      <c r="AX62" s="46"/>
      <c r="AY62" s="38">
        <f>COUNTIFS(DataRegularSeason20242025!$D$2:$D$1315,TotalTeamGames20242025!AY$1,DataRegularSeason20242025!$E$2:$E$1315,TotalTeamGames20242025!$A61)</f>
        <v>2</v>
      </c>
      <c r="AZ62" s="46"/>
      <c r="BA62" s="38">
        <f>COUNTIFS(DataRegularSeason20242025!$D$2:$D$1315,TotalTeamGames20242025!BA$1,DataRegularSeason20242025!$E$2:$E$1315,TotalTeamGames20242025!$A61)</f>
        <v>1</v>
      </c>
      <c r="BB62" s="46"/>
      <c r="BC62" s="38">
        <f>COUNTIFS(DataRegularSeason20242025!$D$2:$D$1315,TotalTeamGames20242025!BC$1,DataRegularSeason20242025!$E$2:$E$1315,TotalTeamGames20242025!$A61)</f>
        <v>1</v>
      </c>
      <c r="BD62" s="46"/>
      <c r="BE62" s="38">
        <f>COUNTIFS(DataRegularSeason20242025!$D$2:$D$1315,TotalTeamGames20242025!BE$1,DataRegularSeason20242025!$E$2:$E$1315,TotalTeamGames20242025!$A61)</f>
        <v>2</v>
      </c>
      <c r="BF62" s="45"/>
      <c r="BG62" s="40">
        <f>COUNTIFS(DataRegularSeason20242025!$D$2:$D$1315,TotalTeamGames20242025!BG$1,DataRegularSeason20242025!$E$2:$E$1315,TotalTeamGames20242025!$A61)</f>
        <v>2</v>
      </c>
      <c r="BH62" s="46"/>
      <c r="BI62" s="45"/>
      <c r="BJ62" s="46"/>
      <c r="BK62" s="38">
        <f>COUNTIFS(DataRegularSeason20242025!$D$2:$D$1315,TotalTeamGames20242025!BK$1,DataRegularSeason20242025!$E$2:$E$1315,TotalTeamGames20242025!$A61)</f>
        <v>2</v>
      </c>
      <c r="BL62" s="46"/>
      <c r="BM62" s="38">
        <f>COUNTIFS(DataRegularSeason20242025!$D$2:$D$1315,TotalTeamGames20242025!BM$1,DataRegularSeason20242025!$E$2:$E$1315,TotalTeamGames20242025!$A61)</f>
        <v>1</v>
      </c>
      <c r="BN62" s="46"/>
      <c r="BO62" s="41">
        <f t="shared" si="0"/>
        <v>41</v>
      </c>
      <c r="BP62" s="116"/>
    </row>
    <row r="63" spans="1:68" ht="9.9499999999999993" customHeight="1" x14ac:dyDescent="0.25">
      <c r="A63" s="117" t="s">
        <v>22</v>
      </c>
      <c r="B63" s="35" t="s">
        <v>81</v>
      </c>
      <c r="C63" s="42"/>
      <c r="D63" s="35">
        <f>COUNTIFS(DataRegularSeason20242025!$E$2:$E$1315,TotalTeamGames20242025!C$1,DataRegularSeason20242025!$D$2:$D$1315,TotalTeamGames20242025!$A63)</f>
        <v>1</v>
      </c>
      <c r="E63" s="42"/>
      <c r="F63" s="35">
        <f>COUNTIFS(DataRegularSeason20242025!$E$2:$E$1315,TotalTeamGames20242025!E$1,DataRegularSeason20242025!$D$2:$D$1315,TotalTeamGames20242025!$A63)</f>
        <v>1</v>
      </c>
      <c r="G63" s="42"/>
      <c r="H63" s="35">
        <f>COUNTIFS(DataRegularSeason20242025!$E$2:$E$1315,TotalTeamGames20242025!G$1,DataRegularSeason20242025!$D$2:$D$1315,TotalTeamGames20242025!$A63)</f>
        <v>1</v>
      </c>
      <c r="I63" s="42"/>
      <c r="J63" s="35">
        <f>COUNTIFS(DataRegularSeason20242025!$E$2:$E$1315,TotalTeamGames20242025!I$1,DataRegularSeason20242025!$D$2:$D$1315,TotalTeamGames20242025!$A63)</f>
        <v>1</v>
      </c>
      <c r="K63" s="42"/>
      <c r="L63" s="35">
        <f>COUNTIFS(DataRegularSeason20242025!$E$2:$E$1315,TotalTeamGames20242025!K$1,DataRegularSeason20242025!$D$2:$D$1315,TotalTeamGames20242025!$A63)</f>
        <v>1</v>
      </c>
      <c r="M63" s="42"/>
      <c r="N63" s="35">
        <f>COUNTIFS(DataRegularSeason20242025!$E$2:$E$1315,TotalTeamGames20242025!M$1,DataRegularSeason20242025!$D$2:$D$1315,TotalTeamGames20242025!$A63)</f>
        <v>1</v>
      </c>
      <c r="O63" s="42"/>
      <c r="P63" s="35">
        <f>COUNTIFS(DataRegularSeason20242025!$E$2:$E$1315,TotalTeamGames20242025!O$1,DataRegularSeason20242025!$D$2:$D$1315,TotalTeamGames20242025!$A63)</f>
        <v>2</v>
      </c>
      <c r="Q63" s="42"/>
      <c r="R63" s="35">
        <f>COUNTIFS(DataRegularSeason20242025!$E$2:$E$1315,TotalTeamGames20242025!Q$1,DataRegularSeason20242025!$D$2:$D$1315,TotalTeamGames20242025!$A63)</f>
        <v>2</v>
      </c>
      <c r="S63" s="42"/>
      <c r="T63" s="35">
        <f>COUNTIFS(DataRegularSeason20242025!$E$2:$E$1315,TotalTeamGames20242025!S$1,DataRegularSeason20242025!$D$2:$D$1315,TotalTeamGames20242025!$A63)</f>
        <v>2</v>
      </c>
      <c r="U63" s="42"/>
      <c r="V63" s="35">
        <f>COUNTIFS(DataRegularSeason20242025!$E$2:$E$1315,TotalTeamGames20242025!U$1,DataRegularSeason20242025!$D$2:$D$1315,TotalTeamGames20242025!$A63)</f>
        <v>1</v>
      </c>
      <c r="W63" s="42"/>
      <c r="X63" s="35">
        <f>COUNTIFS(DataRegularSeason20242025!$E$2:$E$1315,TotalTeamGames20242025!W$1,DataRegularSeason20242025!$D$2:$D$1315,TotalTeamGames20242025!$A63)</f>
        <v>2</v>
      </c>
      <c r="Y63" s="42"/>
      <c r="Z63" s="35">
        <f>COUNTIFS(DataRegularSeason20242025!$E$2:$E$1315,TotalTeamGames20242025!Y$1,DataRegularSeason20242025!$D$2:$D$1315,TotalTeamGames20242025!$A63)</f>
        <v>1</v>
      </c>
      <c r="AA63" s="42"/>
      <c r="AB63" s="35">
        <f>COUNTIFS(DataRegularSeason20242025!$E$2:$E$1315,TotalTeamGames20242025!AA$1,DataRegularSeason20242025!$D$2:$D$1315,TotalTeamGames20242025!$A63)</f>
        <v>2</v>
      </c>
      <c r="AC63" s="42"/>
      <c r="AD63" s="35">
        <f>COUNTIFS(DataRegularSeason20242025!$E$2:$E$1315,TotalTeamGames20242025!AC$1,DataRegularSeason20242025!$D$2:$D$1315,TotalTeamGames20242025!$A63)</f>
        <v>1</v>
      </c>
      <c r="AE63" s="42"/>
      <c r="AF63" s="35">
        <f>COUNTIFS(DataRegularSeason20242025!$E$2:$E$1315,TotalTeamGames20242025!AE$1,DataRegularSeason20242025!$D$2:$D$1315,TotalTeamGames20242025!$A63)</f>
        <v>1</v>
      </c>
      <c r="AG63" s="42"/>
      <c r="AH63" s="35">
        <f>COUNTIFS(DataRegularSeason20242025!$E$2:$E$1315,TotalTeamGames20242025!AG$1,DataRegularSeason20242025!$D$2:$D$1315,TotalTeamGames20242025!$A63)</f>
        <v>1</v>
      </c>
      <c r="AI63" s="42"/>
      <c r="AJ63" s="35">
        <f>COUNTIFS(DataRegularSeason20242025!$E$2:$E$1315,TotalTeamGames20242025!AI$1,DataRegularSeason20242025!$D$2:$D$1315,TotalTeamGames20242025!$A63)</f>
        <v>2</v>
      </c>
      <c r="AK63" s="42"/>
      <c r="AL63" s="35">
        <f>COUNTIFS(DataRegularSeason20242025!$E$2:$E$1315,TotalTeamGames20242025!AK$1,DataRegularSeason20242025!$D$2:$D$1315,TotalTeamGames20242025!$A63)</f>
        <v>1</v>
      </c>
      <c r="AM63" s="42"/>
      <c r="AN63" s="35">
        <f>COUNTIFS(DataRegularSeason20242025!$E$2:$E$1315,TotalTeamGames20242025!AM$1,DataRegularSeason20242025!$D$2:$D$1315,TotalTeamGames20242025!$A63)</f>
        <v>1</v>
      </c>
      <c r="AO63" s="42"/>
      <c r="AP63" s="35">
        <f>COUNTIFS(DataRegularSeason20242025!$E$2:$E$1315,TotalTeamGames20242025!AO$1,DataRegularSeason20242025!$D$2:$D$1315,TotalTeamGames20242025!$A63)</f>
        <v>1</v>
      </c>
      <c r="AQ63" s="42"/>
      <c r="AR63" s="35">
        <f>COUNTIFS(DataRegularSeason20242025!$E$2:$E$1315,TotalTeamGames20242025!AQ$1,DataRegularSeason20242025!$D$2:$D$1315,TotalTeamGames20242025!$A63)</f>
        <v>1</v>
      </c>
      <c r="AS63" s="42"/>
      <c r="AT63" s="35">
        <f>COUNTIFS(DataRegularSeason20242025!$E$2:$E$1315,TotalTeamGames20242025!AS$1,DataRegularSeason20242025!$D$2:$D$1315,TotalTeamGames20242025!$A63)</f>
        <v>1</v>
      </c>
      <c r="AU63" s="42"/>
      <c r="AV63" s="35">
        <f>COUNTIFS(DataRegularSeason20242025!$E$2:$E$1315,TotalTeamGames20242025!AU$1,DataRegularSeason20242025!$D$2:$D$1315,TotalTeamGames20242025!$A63)</f>
        <v>2</v>
      </c>
      <c r="AW63" s="42"/>
      <c r="AX63" s="35">
        <f>COUNTIFS(DataRegularSeason20242025!$E$2:$E$1315,TotalTeamGames20242025!AW$1,DataRegularSeason20242025!$D$2:$D$1315,TotalTeamGames20242025!$A63)</f>
        <v>1</v>
      </c>
      <c r="AY63" s="42"/>
      <c r="AZ63" s="35">
        <f>COUNTIFS(DataRegularSeason20242025!$E$2:$E$1315,TotalTeamGames20242025!AY$1,DataRegularSeason20242025!$D$2:$D$1315,TotalTeamGames20242025!$A63)</f>
        <v>2</v>
      </c>
      <c r="BA63" s="42"/>
      <c r="BB63" s="35">
        <f>COUNTIFS(DataRegularSeason20242025!$E$2:$E$1315,TotalTeamGames20242025!BA$1,DataRegularSeason20242025!$D$2:$D$1315,TotalTeamGames20242025!$A63)</f>
        <v>1</v>
      </c>
      <c r="BC63" s="42"/>
      <c r="BD63" s="35">
        <f>COUNTIFS(DataRegularSeason20242025!$E$2:$E$1315,TotalTeamGames20242025!BC$1,DataRegularSeason20242025!$D$2:$D$1315,TotalTeamGames20242025!$A63)</f>
        <v>1</v>
      </c>
      <c r="BE63" s="42"/>
      <c r="BF63" s="34">
        <f>COUNTIFS(DataRegularSeason20242025!$E$2:$E$1315,TotalTeamGames20242025!BE$1,DataRegularSeason20242025!$D$2:$D$1315,TotalTeamGames20242025!$A63)</f>
        <v>2</v>
      </c>
      <c r="BG63" s="47"/>
      <c r="BH63" s="35">
        <f>COUNTIFS(DataRegularSeason20242025!$E$2:$E$1315,TotalTeamGames20242025!BG$1,DataRegularSeason20242025!$D$2:$D$1315,TotalTeamGames20242025!$A63)</f>
        <v>1</v>
      </c>
      <c r="BI63" s="42"/>
      <c r="BJ63" s="35">
        <f>COUNTIFS(DataRegularSeason20242025!$E$2:$E$1315,TotalTeamGames20242025!BI$1,DataRegularSeason20242025!$D$2:$D$1315,TotalTeamGames20242025!$A63)</f>
        <v>2</v>
      </c>
      <c r="BK63" s="42"/>
      <c r="BL63" s="43"/>
      <c r="BM63" s="42"/>
      <c r="BN63" s="35">
        <f>COUNTIFS(DataRegularSeason20242025!$E$2:$E$1315,TotalTeamGames20242025!BM$1,DataRegularSeason20242025!$D$2:$D$1315,TotalTeamGames20242025!$A63)</f>
        <v>1</v>
      </c>
      <c r="BO63" s="37">
        <f t="shared" si="0"/>
        <v>41</v>
      </c>
      <c r="BP63" s="116">
        <f t="shared" ref="BP63" si="30">BO63+BO64</f>
        <v>82</v>
      </c>
    </row>
    <row r="64" spans="1:68" ht="9.9499999999999993" customHeight="1" x14ac:dyDescent="0.25">
      <c r="A64" s="118"/>
      <c r="B64" s="39" t="s">
        <v>80</v>
      </c>
      <c r="C64" s="38">
        <f>COUNTIFS(DataRegularSeason20242025!$D$2:$D$1315,TotalTeamGames20242025!C$1,DataRegularSeason20242025!$E$2:$E$1315,TotalTeamGames20242025!$A63)</f>
        <v>2</v>
      </c>
      <c r="D64" s="46"/>
      <c r="E64" s="38">
        <f>COUNTIFS(DataRegularSeason20242025!$D$2:$D$1315,TotalTeamGames20242025!E$1,DataRegularSeason20242025!$E$2:$E$1315,TotalTeamGames20242025!$A63)</f>
        <v>1</v>
      </c>
      <c r="F64" s="46"/>
      <c r="G64" s="38">
        <f>COUNTIFS(DataRegularSeason20242025!$D$2:$D$1315,TotalTeamGames20242025!G$1,DataRegularSeason20242025!$E$2:$E$1315,TotalTeamGames20242025!$A63)</f>
        <v>1</v>
      </c>
      <c r="H64" s="46"/>
      <c r="I64" s="38">
        <f>COUNTIFS(DataRegularSeason20242025!$D$2:$D$1315,TotalTeamGames20242025!I$1,DataRegularSeason20242025!$E$2:$E$1315,TotalTeamGames20242025!$A63)</f>
        <v>1</v>
      </c>
      <c r="J64" s="46"/>
      <c r="K64" s="38">
        <f>COUNTIFS(DataRegularSeason20242025!$D$2:$D$1315,TotalTeamGames20242025!K$1,DataRegularSeason20242025!$E$2:$E$1315,TotalTeamGames20242025!$A63)</f>
        <v>1</v>
      </c>
      <c r="L64" s="46"/>
      <c r="M64" s="38">
        <f>COUNTIFS(DataRegularSeason20242025!$D$2:$D$1315,TotalTeamGames20242025!M$1,DataRegularSeason20242025!$E$2:$E$1315,TotalTeamGames20242025!$A63)</f>
        <v>2</v>
      </c>
      <c r="N64" s="46"/>
      <c r="O64" s="38">
        <f>COUNTIFS(DataRegularSeason20242025!$D$2:$D$1315,TotalTeamGames20242025!O$1,DataRegularSeason20242025!$E$2:$E$1315,TotalTeamGames20242025!$A63)</f>
        <v>1</v>
      </c>
      <c r="P64" s="46"/>
      <c r="Q64" s="38">
        <f>COUNTIFS(DataRegularSeason20242025!$D$2:$D$1315,TotalTeamGames20242025!Q$1,DataRegularSeason20242025!$E$2:$E$1315,TotalTeamGames20242025!$A63)</f>
        <v>2</v>
      </c>
      <c r="R64" s="46"/>
      <c r="S64" s="38">
        <f>COUNTIFS(DataRegularSeason20242025!$D$2:$D$1315,TotalTeamGames20242025!S$1,DataRegularSeason20242025!$E$2:$E$1315,TotalTeamGames20242025!$A63)</f>
        <v>2</v>
      </c>
      <c r="T64" s="46"/>
      <c r="U64" s="38">
        <f>COUNTIFS(DataRegularSeason20242025!$D$2:$D$1315,TotalTeamGames20242025!U$1,DataRegularSeason20242025!$E$2:$E$1315,TotalTeamGames20242025!$A63)</f>
        <v>1</v>
      </c>
      <c r="V64" s="46"/>
      <c r="W64" s="38">
        <f>COUNTIFS(DataRegularSeason20242025!$D$2:$D$1315,TotalTeamGames20242025!W$1,DataRegularSeason20242025!$E$2:$E$1315,TotalTeamGames20242025!$A63)</f>
        <v>1</v>
      </c>
      <c r="X64" s="46"/>
      <c r="Y64" s="38">
        <f>COUNTIFS(DataRegularSeason20242025!$D$2:$D$1315,TotalTeamGames20242025!Y$1,DataRegularSeason20242025!$E$2:$E$1315,TotalTeamGames20242025!$A63)</f>
        <v>1</v>
      </c>
      <c r="Z64" s="46"/>
      <c r="AA64" s="38">
        <f>COUNTIFS(DataRegularSeason20242025!$D$2:$D$1315,TotalTeamGames20242025!AA$1,DataRegularSeason20242025!$E$2:$E$1315,TotalTeamGames20242025!$A63)</f>
        <v>1</v>
      </c>
      <c r="AB64" s="46"/>
      <c r="AC64" s="38">
        <f>COUNTIFS(DataRegularSeason20242025!$D$2:$D$1315,TotalTeamGames20242025!AC$1,DataRegularSeason20242025!$E$2:$E$1315,TotalTeamGames20242025!$A63)</f>
        <v>2</v>
      </c>
      <c r="AD64" s="46"/>
      <c r="AE64" s="38">
        <f>COUNTIFS(DataRegularSeason20242025!$D$2:$D$1315,TotalTeamGames20242025!AE$1,DataRegularSeason20242025!$E$2:$E$1315,TotalTeamGames20242025!$A63)</f>
        <v>1</v>
      </c>
      <c r="AF64" s="46"/>
      <c r="AG64" s="38">
        <f>COUNTIFS(DataRegularSeason20242025!$D$2:$D$1315,TotalTeamGames20242025!AG$1,DataRegularSeason20242025!$E$2:$E$1315,TotalTeamGames20242025!$A63)</f>
        <v>1</v>
      </c>
      <c r="AH64" s="46"/>
      <c r="AI64" s="38">
        <f>COUNTIFS(DataRegularSeason20242025!$D$2:$D$1315,TotalTeamGames20242025!AI$1,DataRegularSeason20242025!$E$2:$E$1315,TotalTeamGames20242025!$A63)</f>
        <v>2</v>
      </c>
      <c r="AJ64" s="46"/>
      <c r="AK64" s="38">
        <f>COUNTIFS(DataRegularSeason20242025!$D$2:$D$1315,TotalTeamGames20242025!AK$1,DataRegularSeason20242025!$E$2:$E$1315,TotalTeamGames20242025!$A63)</f>
        <v>1</v>
      </c>
      <c r="AL64" s="46"/>
      <c r="AM64" s="38">
        <f>COUNTIFS(DataRegularSeason20242025!$D$2:$D$1315,TotalTeamGames20242025!AM$1,DataRegularSeason20242025!$E$2:$E$1315,TotalTeamGames20242025!$A63)</f>
        <v>1</v>
      </c>
      <c r="AN64" s="46"/>
      <c r="AO64" s="38">
        <f>COUNTIFS(DataRegularSeason20242025!$D$2:$D$1315,TotalTeamGames20242025!AO$1,DataRegularSeason20242025!$E$2:$E$1315,TotalTeamGames20242025!$A63)</f>
        <v>1</v>
      </c>
      <c r="AP64" s="46"/>
      <c r="AQ64" s="38">
        <f>COUNTIFS(DataRegularSeason20242025!$D$2:$D$1315,TotalTeamGames20242025!AQ$1,DataRegularSeason20242025!$E$2:$E$1315,TotalTeamGames20242025!$A63)</f>
        <v>1</v>
      </c>
      <c r="AR64" s="46"/>
      <c r="AS64" s="38">
        <f>COUNTIFS(DataRegularSeason20242025!$D$2:$D$1315,TotalTeamGames20242025!AS$1,DataRegularSeason20242025!$E$2:$E$1315,TotalTeamGames20242025!$A63)</f>
        <v>1</v>
      </c>
      <c r="AT64" s="46"/>
      <c r="AU64" s="38">
        <f>COUNTIFS(DataRegularSeason20242025!$D$2:$D$1315,TotalTeamGames20242025!AU$1,DataRegularSeason20242025!$E$2:$E$1315,TotalTeamGames20242025!$A63)</f>
        <v>1</v>
      </c>
      <c r="AV64" s="46"/>
      <c r="AW64" s="38">
        <f>COUNTIFS(DataRegularSeason20242025!$D$2:$D$1315,TotalTeamGames20242025!AW$1,DataRegularSeason20242025!$E$2:$E$1315,TotalTeamGames20242025!$A63)</f>
        <v>2</v>
      </c>
      <c r="AX64" s="46"/>
      <c r="AY64" s="38">
        <f>COUNTIFS(DataRegularSeason20242025!$D$2:$D$1315,TotalTeamGames20242025!AY$1,DataRegularSeason20242025!$E$2:$E$1315,TotalTeamGames20242025!$A63)</f>
        <v>2</v>
      </c>
      <c r="AZ64" s="46"/>
      <c r="BA64" s="38">
        <f>COUNTIFS(DataRegularSeason20242025!$D$2:$D$1315,TotalTeamGames20242025!BA$1,DataRegularSeason20242025!$E$2:$E$1315,TotalTeamGames20242025!$A63)</f>
        <v>1</v>
      </c>
      <c r="BB64" s="46"/>
      <c r="BC64" s="38">
        <f>COUNTIFS(DataRegularSeason20242025!$D$2:$D$1315,TotalTeamGames20242025!BC$1,DataRegularSeason20242025!$E$2:$E$1315,TotalTeamGames20242025!$A63)</f>
        <v>1</v>
      </c>
      <c r="BD64" s="46"/>
      <c r="BE64" s="38">
        <f>COUNTIFS(DataRegularSeason20242025!$D$2:$D$1315,TotalTeamGames20242025!BE$1,DataRegularSeason20242025!$E$2:$E$1315,TotalTeamGames20242025!$A63)</f>
        <v>2</v>
      </c>
      <c r="BF64" s="45"/>
      <c r="BG64" s="40">
        <f>COUNTIFS(DataRegularSeason20242025!$D$2:$D$1315,TotalTeamGames20242025!BG$1,DataRegularSeason20242025!$E$2:$E$1315,TotalTeamGames20242025!$A63)</f>
        <v>2</v>
      </c>
      <c r="BH64" s="46"/>
      <c r="BI64" s="38">
        <f>COUNTIFS(DataRegularSeason20242025!$D$2:$D$1315,TotalTeamGames20242025!BI$1,DataRegularSeason20242025!$E$2:$E$1315,TotalTeamGames20242025!$A63)</f>
        <v>1</v>
      </c>
      <c r="BJ64" s="46"/>
      <c r="BK64" s="45"/>
      <c r="BL64" s="46"/>
      <c r="BM64" s="38">
        <f>COUNTIFS(DataRegularSeason20242025!$D$2:$D$1315,TotalTeamGames20242025!BM$1,DataRegularSeason20242025!$E$2:$E$1315,TotalTeamGames20242025!$A63)</f>
        <v>1</v>
      </c>
      <c r="BN64" s="46"/>
      <c r="BO64" s="41">
        <f t="shared" si="0"/>
        <v>41</v>
      </c>
      <c r="BP64" s="116"/>
    </row>
    <row r="65" spans="1:68" ht="9.9499999999999993" customHeight="1" x14ac:dyDescent="0.25">
      <c r="A65" s="117" t="s">
        <v>46</v>
      </c>
      <c r="B65" s="35" t="s">
        <v>81</v>
      </c>
      <c r="C65" s="42"/>
      <c r="D65" s="35">
        <f>COUNTIFS(DataRegularSeason20242025!$E$2:$E$1315,TotalTeamGames20242025!C$1,DataRegularSeason20242025!$D$2:$D$1315,TotalTeamGames20242025!$A65)</f>
        <v>1</v>
      </c>
      <c r="E65" s="42"/>
      <c r="F65" s="35">
        <f>COUNTIFS(DataRegularSeason20242025!$E$2:$E$1315,TotalTeamGames20242025!E$1,DataRegularSeason20242025!$D$2:$D$1315,TotalTeamGames20242025!$A65)</f>
        <v>2</v>
      </c>
      <c r="G65" s="42"/>
      <c r="H65" s="35">
        <f>COUNTIFS(DataRegularSeason20242025!$E$2:$E$1315,TotalTeamGames20242025!G$1,DataRegularSeason20242025!$D$2:$D$1315,TotalTeamGames20242025!$A65)</f>
        <v>1</v>
      </c>
      <c r="I65" s="42"/>
      <c r="J65" s="35">
        <f>COUNTIFS(DataRegularSeason20242025!$E$2:$E$1315,TotalTeamGames20242025!I$1,DataRegularSeason20242025!$D$2:$D$1315,TotalTeamGames20242025!$A65)</f>
        <v>2</v>
      </c>
      <c r="K65" s="42"/>
      <c r="L65" s="35">
        <f>COUNTIFS(DataRegularSeason20242025!$E$2:$E$1315,TotalTeamGames20242025!K$1,DataRegularSeason20242025!$D$2:$D$1315,TotalTeamGames20242025!$A65)</f>
        <v>2</v>
      </c>
      <c r="M65" s="42"/>
      <c r="N65" s="35">
        <f>COUNTIFS(DataRegularSeason20242025!$E$2:$E$1315,TotalTeamGames20242025!M$1,DataRegularSeason20242025!$D$2:$D$1315,TotalTeamGames20242025!$A65)</f>
        <v>1</v>
      </c>
      <c r="O65" s="42"/>
      <c r="P65" s="35">
        <f>COUNTIFS(DataRegularSeason20242025!$E$2:$E$1315,TotalTeamGames20242025!O$1,DataRegularSeason20242025!$D$2:$D$1315,TotalTeamGames20242025!$A65)</f>
        <v>1</v>
      </c>
      <c r="Q65" s="42"/>
      <c r="R65" s="35">
        <f>COUNTIFS(DataRegularSeason20242025!$E$2:$E$1315,TotalTeamGames20242025!Q$1,DataRegularSeason20242025!$D$2:$D$1315,TotalTeamGames20242025!$A65)</f>
        <v>1</v>
      </c>
      <c r="S65" s="42"/>
      <c r="T65" s="35">
        <f>COUNTIFS(DataRegularSeason20242025!$E$2:$E$1315,TotalTeamGames20242025!S$1,DataRegularSeason20242025!$D$2:$D$1315,TotalTeamGames20242025!$A65)</f>
        <v>1</v>
      </c>
      <c r="U65" s="42"/>
      <c r="V65" s="35">
        <f>COUNTIFS(DataRegularSeason20242025!$E$2:$E$1315,TotalTeamGames20242025!U$1,DataRegularSeason20242025!$D$2:$D$1315,TotalTeamGames20242025!$A65)</f>
        <v>1</v>
      </c>
      <c r="W65" s="42"/>
      <c r="X65" s="35">
        <f>COUNTIFS(DataRegularSeason20242025!$E$2:$E$1315,TotalTeamGames20242025!W$1,DataRegularSeason20242025!$D$2:$D$1315,TotalTeamGames20242025!$A65)</f>
        <v>1</v>
      </c>
      <c r="Y65" s="42"/>
      <c r="Z65" s="35">
        <f>COUNTIFS(DataRegularSeason20242025!$E$2:$E$1315,TotalTeamGames20242025!Y$1,DataRegularSeason20242025!$D$2:$D$1315,TotalTeamGames20242025!$A65)</f>
        <v>1</v>
      </c>
      <c r="AA65" s="42"/>
      <c r="AB65" s="35">
        <f>COUNTIFS(DataRegularSeason20242025!$E$2:$E$1315,TotalTeamGames20242025!AA$1,DataRegularSeason20242025!$D$2:$D$1315,TotalTeamGames20242025!$A65)</f>
        <v>1</v>
      </c>
      <c r="AC65" s="42"/>
      <c r="AD65" s="35">
        <f>COUNTIFS(DataRegularSeason20242025!$E$2:$E$1315,TotalTeamGames20242025!AC$1,DataRegularSeason20242025!$D$2:$D$1315,TotalTeamGames20242025!$A65)</f>
        <v>1</v>
      </c>
      <c r="AE65" s="42"/>
      <c r="AF65" s="35">
        <f>COUNTIFS(DataRegularSeason20242025!$E$2:$E$1315,TotalTeamGames20242025!AE$1,DataRegularSeason20242025!$D$2:$D$1315,TotalTeamGames20242025!$A65)</f>
        <v>1</v>
      </c>
      <c r="AG65" s="42"/>
      <c r="AH65" s="35">
        <f>COUNTIFS(DataRegularSeason20242025!$E$2:$E$1315,TotalTeamGames20242025!AG$1,DataRegularSeason20242025!$D$2:$D$1315,TotalTeamGames20242025!$A65)</f>
        <v>2</v>
      </c>
      <c r="AI65" s="42"/>
      <c r="AJ65" s="35">
        <f>COUNTIFS(DataRegularSeason20242025!$E$2:$E$1315,TotalTeamGames20242025!AI$1,DataRegularSeason20242025!$D$2:$D$1315,TotalTeamGames20242025!$A65)</f>
        <v>1</v>
      </c>
      <c r="AK65" s="42"/>
      <c r="AL65" s="35">
        <f>COUNTIFS(DataRegularSeason20242025!$E$2:$E$1315,TotalTeamGames20242025!AK$1,DataRegularSeason20242025!$D$2:$D$1315,TotalTeamGames20242025!$A65)</f>
        <v>2</v>
      </c>
      <c r="AM65" s="42"/>
      <c r="AN65" s="35">
        <f>COUNTIFS(DataRegularSeason20242025!$E$2:$E$1315,TotalTeamGames20242025!AM$1,DataRegularSeason20242025!$D$2:$D$1315,TotalTeamGames20242025!$A65)</f>
        <v>1</v>
      </c>
      <c r="AO65" s="42"/>
      <c r="AP65" s="35">
        <f>COUNTIFS(DataRegularSeason20242025!$E$2:$E$1315,TotalTeamGames20242025!AO$1,DataRegularSeason20242025!$D$2:$D$1315,TotalTeamGames20242025!$A65)</f>
        <v>2</v>
      </c>
      <c r="AQ65" s="42"/>
      <c r="AR65" s="35">
        <f>COUNTIFS(DataRegularSeason20242025!$E$2:$E$1315,TotalTeamGames20242025!AQ$1,DataRegularSeason20242025!$D$2:$D$1315,TotalTeamGames20242025!$A65)</f>
        <v>2</v>
      </c>
      <c r="AS65" s="42"/>
      <c r="AT65" s="35">
        <f>COUNTIFS(DataRegularSeason20242025!$E$2:$E$1315,TotalTeamGames20242025!AS$1,DataRegularSeason20242025!$D$2:$D$1315,TotalTeamGames20242025!$A65)</f>
        <v>2</v>
      </c>
      <c r="AU65" s="42"/>
      <c r="AV65" s="35">
        <f>COUNTIFS(DataRegularSeason20242025!$E$2:$E$1315,TotalTeamGames20242025!AU$1,DataRegularSeason20242025!$D$2:$D$1315,TotalTeamGames20242025!$A65)</f>
        <v>1</v>
      </c>
      <c r="AW65" s="42"/>
      <c r="AX65" s="35">
        <f>COUNTIFS(DataRegularSeason20242025!$E$2:$E$1315,TotalTeamGames20242025!AW$1,DataRegularSeason20242025!$D$2:$D$1315,TotalTeamGames20242025!$A65)</f>
        <v>1</v>
      </c>
      <c r="AY65" s="42"/>
      <c r="AZ65" s="35">
        <f>COUNTIFS(DataRegularSeason20242025!$E$2:$E$1315,TotalTeamGames20242025!AY$1,DataRegularSeason20242025!$D$2:$D$1315,TotalTeamGames20242025!$A65)</f>
        <v>1</v>
      </c>
      <c r="BA65" s="42"/>
      <c r="BB65" s="35">
        <f>COUNTIFS(DataRegularSeason20242025!$E$2:$E$1315,TotalTeamGames20242025!BA$1,DataRegularSeason20242025!$D$2:$D$1315,TotalTeamGames20242025!$A65)</f>
        <v>2</v>
      </c>
      <c r="BC65" s="42"/>
      <c r="BD65" s="35">
        <f>COUNTIFS(DataRegularSeason20242025!$E$2:$E$1315,TotalTeamGames20242025!BC$1,DataRegularSeason20242025!$D$2:$D$1315,TotalTeamGames20242025!$A65)</f>
        <v>2</v>
      </c>
      <c r="BE65" s="42"/>
      <c r="BF65" s="34">
        <f>COUNTIFS(DataRegularSeason20242025!$E$2:$E$1315,TotalTeamGames20242025!BE$1,DataRegularSeason20242025!$D$2:$D$1315,TotalTeamGames20242025!$A65)</f>
        <v>1</v>
      </c>
      <c r="BG65" s="47"/>
      <c r="BH65" s="35">
        <f>COUNTIFS(DataRegularSeason20242025!$E$2:$E$1315,TotalTeamGames20242025!BG$1,DataRegularSeason20242025!$D$2:$D$1315,TotalTeamGames20242025!$A65)</f>
        <v>1</v>
      </c>
      <c r="BI65" s="42"/>
      <c r="BJ65" s="35">
        <f>COUNTIFS(DataRegularSeason20242025!$E$2:$E$1315,TotalTeamGames20242025!BI$1,DataRegularSeason20242025!$D$2:$D$1315,TotalTeamGames20242025!$A65)</f>
        <v>1</v>
      </c>
      <c r="BK65" s="42"/>
      <c r="BL65" s="35">
        <f>COUNTIFS(DataRegularSeason20242025!$E$2:$E$1315,TotalTeamGames20242025!BK$1,DataRegularSeason20242025!$D$2:$D$1315,TotalTeamGames20242025!$A65)</f>
        <v>1</v>
      </c>
      <c r="BM65" s="42"/>
      <c r="BN65" s="43"/>
      <c r="BO65" s="37">
        <f t="shared" si="0"/>
        <v>41</v>
      </c>
      <c r="BP65" s="116">
        <f t="shared" ref="BP65" si="31">BO65+BO66</f>
        <v>82</v>
      </c>
    </row>
    <row r="66" spans="1:68" ht="9.9499999999999993" customHeight="1" x14ac:dyDescent="0.25">
      <c r="A66" s="118"/>
      <c r="B66" s="39" t="s">
        <v>80</v>
      </c>
      <c r="C66" s="38">
        <f>COUNTIFS(DataRegularSeason20242025!$D$2:$D$1315,TotalTeamGames20242025!C$1,DataRegularSeason20242025!$E$2:$E$1315,TotalTeamGames20242025!$A65)</f>
        <v>1</v>
      </c>
      <c r="D66" s="46"/>
      <c r="E66" s="38">
        <f>COUNTIFS(DataRegularSeason20242025!$D$2:$D$1315,TotalTeamGames20242025!E$1,DataRegularSeason20242025!$E$2:$E$1315,TotalTeamGames20242025!$A65)</f>
        <v>1</v>
      </c>
      <c r="F66" s="46"/>
      <c r="G66" s="38">
        <f>COUNTIFS(DataRegularSeason20242025!$D$2:$D$1315,TotalTeamGames20242025!G$1,DataRegularSeason20242025!$E$2:$E$1315,TotalTeamGames20242025!$A65)</f>
        <v>2</v>
      </c>
      <c r="H66" s="46"/>
      <c r="I66" s="38">
        <f>COUNTIFS(DataRegularSeason20242025!$D$2:$D$1315,TotalTeamGames20242025!I$1,DataRegularSeason20242025!$E$2:$E$1315,TotalTeamGames20242025!$A65)</f>
        <v>2</v>
      </c>
      <c r="J66" s="46"/>
      <c r="K66" s="38">
        <f>COUNTIFS(DataRegularSeason20242025!$D$2:$D$1315,TotalTeamGames20242025!K$1,DataRegularSeason20242025!$E$2:$E$1315,TotalTeamGames20242025!$A65)</f>
        <v>2</v>
      </c>
      <c r="L66" s="46"/>
      <c r="M66" s="38">
        <f>COUNTIFS(DataRegularSeason20242025!$D$2:$D$1315,TotalTeamGames20242025!M$1,DataRegularSeason20242025!$E$2:$E$1315,TotalTeamGames20242025!$A65)</f>
        <v>1</v>
      </c>
      <c r="N66" s="46"/>
      <c r="O66" s="38">
        <f>COUNTIFS(DataRegularSeason20242025!$D$2:$D$1315,TotalTeamGames20242025!O$1,DataRegularSeason20242025!$E$2:$E$1315,TotalTeamGames20242025!$A65)</f>
        <v>1</v>
      </c>
      <c r="P66" s="46"/>
      <c r="Q66" s="38">
        <f>COUNTIFS(DataRegularSeason20242025!$D$2:$D$1315,TotalTeamGames20242025!Q$1,DataRegularSeason20242025!$E$2:$E$1315,TotalTeamGames20242025!$A65)</f>
        <v>1</v>
      </c>
      <c r="R66" s="46"/>
      <c r="S66" s="38">
        <f>COUNTIFS(DataRegularSeason20242025!$D$2:$D$1315,TotalTeamGames20242025!S$1,DataRegularSeason20242025!$E$2:$E$1315,TotalTeamGames20242025!$A65)</f>
        <v>1</v>
      </c>
      <c r="T66" s="46"/>
      <c r="U66" s="38">
        <f>COUNTIFS(DataRegularSeason20242025!$D$2:$D$1315,TotalTeamGames20242025!U$1,DataRegularSeason20242025!$E$2:$E$1315,TotalTeamGames20242025!$A65)</f>
        <v>2</v>
      </c>
      <c r="V66" s="46"/>
      <c r="W66" s="38">
        <f>COUNTIFS(DataRegularSeason20242025!$D$2:$D$1315,TotalTeamGames20242025!W$1,DataRegularSeason20242025!$E$2:$E$1315,TotalTeamGames20242025!$A65)</f>
        <v>1</v>
      </c>
      <c r="X66" s="46"/>
      <c r="Y66" s="38">
        <f>COUNTIFS(DataRegularSeason20242025!$D$2:$D$1315,TotalTeamGames20242025!Y$1,DataRegularSeason20242025!$E$2:$E$1315,TotalTeamGames20242025!$A65)</f>
        <v>2</v>
      </c>
      <c r="Z66" s="46"/>
      <c r="AA66" s="38">
        <f>COUNTIFS(DataRegularSeason20242025!$D$2:$D$1315,TotalTeamGames20242025!AA$1,DataRegularSeason20242025!$E$2:$E$1315,TotalTeamGames20242025!$A65)</f>
        <v>1</v>
      </c>
      <c r="AB66" s="46"/>
      <c r="AC66" s="38">
        <f>COUNTIFS(DataRegularSeason20242025!$D$2:$D$1315,TotalTeamGames20242025!AC$1,DataRegularSeason20242025!$E$2:$E$1315,TotalTeamGames20242025!$A65)</f>
        <v>1</v>
      </c>
      <c r="AD66" s="46"/>
      <c r="AE66" s="38">
        <f>COUNTIFS(DataRegularSeason20242025!$D$2:$D$1315,TotalTeamGames20242025!AE$1,DataRegularSeason20242025!$E$2:$E$1315,TotalTeamGames20242025!$A65)</f>
        <v>2</v>
      </c>
      <c r="AF66" s="46"/>
      <c r="AG66" s="38">
        <f>COUNTIFS(DataRegularSeason20242025!$D$2:$D$1315,TotalTeamGames20242025!AG$1,DataRegularSeason20242025!$E$2:$E$1315,TotalTeamGames20242025!$A65)</f>
        <v>2</v>
      </c>
      <c r="AH66" s="46"/>
      <c r="AI66" s="38">
        <f>COUNTIFS(DataRegularSeason20242025!$D$2:$D$1315,TotalTeamGames20242025!AI$1,DataRegularSeason20242025!$E$2:$E$1315,TotalTeamGames20242025!$A65)</f>
        <v>1</v>
      </c>
      <c r="AJ66" s="46"/>
      <c r="AK66" s="38">
        <f>COUNTIFS(DataRegularSeason20242025!$D$2:$D$1315,TotalTeamGames20242025!AK$1,DataRegularSeason20242025!$E$2:$E$1315,TotalTeamGames20242025!$A65)</f>
        <v>1</v>
      </c>
      <c r="AL66" s="46"/>
      <c r="AM66" s="38">
        <f>COUNTIFS(DataRegularSeason20242025!$D$2:$D$1315,TotalTeamGames20242025!AM$1,DataRegularSeason20242025!$E$2:$E$1315,TotalTeamGames20242025!$A65)</f>
        <v>2</v>
      </c>
      <c r="AN66" s="46"/>
      <c r="AO66" s="38">
        <f>COUNTIFS(DataRegularSeason20242025!$D$2:$D$1315,TotalTeamGames20242025!AO$1,DataRegularSeason20242025!$E$2:$E$1315,TotalTeamGames20242025!$A65)</f>
        <v>1</v>
      </c>
      <c r="AP66" s="46"/>
      <c r="AQ66" s="38">
        <f>COUNTIFS(DataRegularSeason20242025!$D$2:$D$1315,TotalTeamGames20242025!AQ$1,DataRegularSeason20242025!$E$2:$E$1315,TotalTeamGames20242025!$A65)</f>
        <v>2</v>
      </c>
      <c r="AR66" s="46"/>
      <c r="AS66" s="38">
        <f>COUNTIFS(DataRegularSeason20242025!$D$2:$D$1315,TotalTeamGames20242025!AS$1,DataRegularSeason20242025!$E$2:$E$1315,TotalTeamGames20242025!$A65)</f>
        <v>2</v>
      </c>
      <c r="AT66" s="46"/>
      <c r="AU66" s="38">
        <f>COUNTIFS(DataRegularSeason20242025!$D$2:$D$1315,TotalTeamGames20242025!AU$1,DataRegularSeason20242025!$E$2:$E$1315,TotalTeamGames20242025!$A65)</f>
        <v>1</v>
      </c>
      <c r="AV66" s="46"/>
      <c r="AW66" s="38">
        <f>COUNTIFS(DataRegularSeason20242025!$D$2:$D$1315,TotalTeamGames20242025!AW$1,DataRegularSeason20242025!$E$2:$E$1315,TotalTeamGames20242025!$A65)</f>
        <v>1</v>
      </c>
      <c r="AX66" s="46"/>
      <c r="AY66" s="38">
        <f>COUNTIFS(DataRegularSeason20242025!$D$2:$D$1315,TotalTeamGames20242025!AY$1,DataRegularSeason20242025!$E$2:$E$1315,TotalTeamGames20242025!$A65)</f>
        <v>1</v>
      </c>
      <c r="AZ66" s="46"/>
      <c r="BA66" s="38">
        <f>COUNTIFS(DataRegularSeason20242025!$D$2:$D$1315,TotalTeamGames20242025!BA$1,DataRegularSeason20242025!$E$2:$E$1315,TotalTeamGames20242025!$A65)</f>
        <v>1</v>
      </c>
      <c r="BB66" s="46"/>
      <c r="BC66" s="38">
        <f>COUNTIFS(DataRegularSeason20242025!$D$2:$D$1315,TotalTeamGames20242025!BC$1,DataRegularSeason20242025!$E$2:$E$1315,TotalTeamGames20242025!$A65)</f>
        <v>1</v>
      </c>
      <c r="BD66" s="46"/>
      <c r="BE66" s="38">
        <f>COUNTIFS(DataRegularSeason20242025!$D$2:$D$1315,TotalTeamGames20242025!BE$1,DataRegularSeason20242025!$E$2:$E$1315,TotalTeamGames20242025!$A65)</f>
        <v>1</v>
      </c>
      <c r="BF66" s="45"/>
      <c r="BG66" s="40">
        <f>COUNTIFS(DataRegularSeason20242025!$D$2:$D$1315,TotalTeamGames20242025!BG$1,DataRegularSeason20242025!$E$2:$E$1315,TotalTeamGames20242025!$A65)</f>
        <v>1</v>
      </c>
      <c r="BH66" s="46"/>
      <c r="BI66" s="38">
        <f>COUNTIFS(DataRegularSeason20242025!$D$2:$D$1315,TotalTeamGames20242025!BI$1,DataRegularSeason20242025!$E$2:$E$1315,TotalTeamGames20242025!$A65)</f>
        <v>1</v>
      </c>
      <c r="BJ66" s="46"/>
      <c r="BK66" s="38">
        <f>COUNTIFS(DataRegularSeason20242025!$D$2:$D$1315,TotalTeamGames20242025!BK$1,DataRegularSeason20242025!$E$2:$E$1315,TotalTeamGames20242025!$A65)</f>
        <v>1</v>
      </c>
      <c r="BL66" s="46"/>
      <c r="BM66" s="45"/>
      <c r="BN66" s="46"/>
      <c r="BO66" s="41">
        <f t="shared" si="0"/>
        <v>41</v>
      </c>
      <c r="BP66" s="116"/>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28"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4" t="s">
        <v>82</v>
      </c>
      <c r="B1" s="35"/>
      <c r="C1" s="119" t="s">
        <v>47</v>
      </c>
      <c r="D1" s="120"/>
      <c r="E1" s="119" t="s">
        <v>16</v>
      </c>
      <c r="F1" s="120"/>
      <c r="G1" s="119" t="s">
        <v>29</v>
      </c>
      <c r="H1" s="120"/>
      <c r="I1" s="119" t="s">
        <v>44</v>
      </c>
      <c r="J1" s="120"/>
      <c r="K1" s="119" t="s">
        <v>36</v>
      </c>
      <c r="L1" s="120"/>
      <c r="M1" s="119" t="s">
        <v>24</v>
      </c>
      <c r="N1" s="120"/>
      <c r="O1" s="119" t="s">
        <v>17</v>
      </c>
      <c r="P1" s="120"/>
      <c r="Q1" s="119" t="s">
        <v>26</v>
      </c>
      <c r="R1" s="120"/>
      <c r="S1" s="119" t="s">
        <v>34</v>
      </c>
      <c r="T1" s="120"/>
      <c r="U1" s="119" t="s">
        <v>31</v>
      </c>
      <c r="V1" s="120"/>
      <c r="W1" s="119" t="s">
        <v>23</v>
      </c>
      <c r="X1" s="120"/>
      <c r="Y1" s="119" t="s">
        <v>14</v>
      </c>
      <c r="Z1" s="120"/>
      <c r="AA1" s="119" t="s">
        <v>28</v>
      </c>
      <c r="AB1" s="120"/>
      <c r="AC1" s="119" t="s">
        <v>37</v>
      </c>
      <c r="AD1" s="120"/>
      <c r="AE1" s="119" t="s">
        <v>19</v>
      </c>
      <c r="AF1" s="120"/>
      <c r="AG1" s="119" t="s">
        <v>32</v>
      </c>
      <c r="AH1" s="120"/>
      <c r="AI1" s="119" t="s">
        <v>35</v>
      </c>
      <c r="AJ1" s="120"/>
      <c r="AK1" s="119" t="s">
        <v>33</v>
      </c>
      <c r="AL1" s="120"/>
      <c r="AM1" s="119" t="s">
        <v>20</v>
      </c>
      <c r="AN1" s="120"/>
      <c r="AO1" s="119" t="s">
        <v>30</v>
      </c>
      <c r="AP1" s="120"/>
      <c r="AQ1" s="119" t="s">
        <v>45</v>
      </c>
      <c r="AR1" s="120"/>
      <c r="AS1" s="119" t="s">
        <v>21</v>
      </c>
      <c r="AT1" s="120"/>
      <c r="AU1" s="119" t="s">
        <v>12</v>
      </c>
      <c r="AV1" s="120"/>
      <c r="AW1" s="119" t="s">
        <v>38</v>
      </c>
      <c r="AX1" s="120"/>
      <c r="AY1" s="119" t="s">
        <v>13</v>
      </c>
      <c r="AZ1" s="120"/>
      <c r="BA1" s="119" t="s">
        <v>43</v>
      </c>
      <c r="BB1" s="120"/>
      <c r="BC1" s="119" t="s">
        <v>18</v>
      </c>
      <c r="BD1" s="120"/>
      <c r="BE1" s="119" t="s">
        <v>15</v>
      </c>
      <c r="BF1" s="119"/>
      <c r="BG1" s="121" t="s">
        <v>25</v>
      </c>
      <c r="BH1" s="122"/>
      <c r="BI1" s="119" t="s">
        <v>27</v>
      </c>
      <c r="BJ1" s="120"/>
      <c r="BK1" s="119" t="s">
        <v>22</v>
      </c>
      <c r="BL1" s="120"/>
      <c r="BM1" s="119" t="s">
        <v>46</v>
      </c>
      <c r="BN1" s="120"/>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COUNTIFS(DataRegularSeason20242025!$E$2:$E$1315,TotalTeamGames20242025!E$1,DataRegularSeason20242025!$D$2:$D$1315,TotalTeamGames20242025!$A3,DataRegularSeason20242025!$N$2:$N$1315,1)</f>
        <v>0</v>
      </c>
      <c r="G3" s="42"/>
      <c r="H3" s="35">
        <f>COUNTIFS(DataRegularSeason20242025!$E$2:$E$1315,TotalTeamGames20242025!G$1,DataRegularSeason20242025!$D$2:$D$1315,TotalTeamGames20242025!$A3,DataRegularSeason20242025!$N$2:$N$1315,1)</f>
        <v>0</v>
      </c>
      <c r="I3" s="42"/>
      <c r="J3" s="35">
        <f>COUNTIFS(DataRegularSeason20242025!$E$2:$E$1315,TotalTeamGames20242025!I$1,DataRegularSeason20242025!$D$2:$D$1315,TotalTeamGames20242025!$A3,DataRegularSeason20242025!$N$2:$N$1315,1)</f>
        <v>1</v>
      </c>
      <c r="K3" s="42"/>
      <c r="L3" s="35">
        <f>COUNTIFS(DataRegularSeason20242025!$E$2:$E$1315,TotalTeamGames20242025!K$1,DataRegularSeason20242025!$D$2:$D$1315,TotalTeamGames20242025!$A3,DataRegularSeason20242025!$N$2:$N$1315,1)</f>
        <v>1</v>
      </c>
      <c r="M3" s="42"/>
      <c r="N3" s="35">
        <f>COUNTIFS(DataRegularSeason20242025!$E$2:$E$1315,TotalTeamGames20242025!M$1,DataRegularSeason20242025!$D$2:$D$1315,TotalTeamGames20242025!$A3,DataRegularSeason20242025!$N$2:$N$1315,1)</f>
        <v>0</v>
      </c>
      <c r="O3" s="42"/>
      <c r="P3" s="35">
        <f>COUNTIFS(DataRegularSeason20242025!$E$2:$E$1315,TotalTeamGames20242025!O$1,DataRegularSeason20242025!$D$2:$D$1315,TotalTeamGames20242025!$A3,DataRegularSeason20242025!$N$2:$N$1315,1)</f>
        <v>1</v>
      </c>
      <c r="Q3" s="42"/>
      <c r="R3" s="35">
        <f>COUNTIFS(DataRegularSeason20242025!$E$2:$E$1315,TotalTeamGames20242025!Q$1,DataRegularSeason20242025!$D$2:$D$1315,TotalTeamGames20242025!$A3,DataRegularSeason20242025!$N$2:$N$1315,1)</f>
        <v>1</v>
      </c>
      <c r="S3" s="42"/>
      <c r="T3" s="35">
        <f>COUNTIFS(DataRegularSeason20242025!$E$2:$E$1315,TotalTeamGames20242025!S$1,DataRegularSeason20242025!$D$2:$D$1315,TotalTeamGames20242025!$A3,DataRegularSeason20242025!$N$2:$N$1315,1)</f>
        <v>1</v>
      </c>
      <c r="U3" s="42"/>
      <c r="V3" s="35">
        <f>COUNTIFS(DataRegularSeason20242025!$E$2:$E$1315,TotalTeamGames20242025!U$1,DataRegularSeason20242025!$D$2:$D$1315,TotalTeamGames20242025!$A3,DataRegularSeason20242025!$N$2:$N$1315,1)</f>
        <v>0</v>
      </c>
      <c r="W3" s="42"/>
      <c r="X3" s="35">
        <f>COUNTIFS(DataRegularSeason20242025!$E$2:$E$1315,TotalTeamGames20242025!W$1,DataRegularSeason20242025!$D$2:$D$1315,TotalTeamGames20242025!$A3,DataRegularSeason20242025!$N$2:$N$1315,1)</f>
        <v>1</v>
      </c>
      <c r="Y3" s="42"/>
      <c r="Z3" s="35">
        <f>COUNTIFS(DataRegularSeason20242025!$E$2:$E$1315,TotalTeamGames20242025!Y$1,DataRegularSeason20242025!$D$2:$D$1315,TotalTeamGames20242025!$A3,DataRegularSeason20242025!$N$2:$N$1315,1)</f>
        <v>1</v>
      </c>
      <c r="AA3" s="42"/>
      <c r="AB3" s="35">
        <f>COUNTIFS(DataRegularSeason20242025!$E$2:$E$1315,TotalTeamGames20242025!AA$1,DataRegularSeason20242025!$D$2:$D$1315,TotalTeamGames20242025!$A3,DataRegularSeason20242025!$N$2:$N$1315,1)</f>
        <v>0</v>
      </c>
      <c r="AC3" s="42"/>
      <c r="AD3" s="35">
        <f>COUNTIFS(DataRegularSeason20242025!$E$2:$E$1315,TotalTeamGames20242025!AC$1,DataRegularSeason20242025!$D$2:$D$1315,TotalTeamGames20242025!$A3,DataRegularSeason20242025!$N$2:$N$1315,1)</f>
        <v>0</v>
      </c>
      <c r="AE3" s="42"/>
      <c r="AF3" s="35">
        <f>COUNTIFS(DataRegularSeason20242025!$E$2:$E$1315,TotalTeamGames20242025!AE$1,DataRegularSeason20242025!$D$2:$D$1315,TotalTeamGames20242025!$A3,DataRegularSeason20242025!$N$2:$N$1315,1)</f>
        <v>1</v>
      </c>
      <c r="AG3" s="42"/>
      <c r="AH3" s="35">
        <f>COUNTIFS(DataRegularSeason20242025!$E$2:$E$1315,TotalTeamGames20242025!AG$1,DataRegularSeason20242025!$D$2:$D$1315,TotalTeamGames20242025!$A3,DataRegularSeason20242025!$N$2:$N$1315,1)</f>
        <v>1</v>
      </c>
      <c r="AI3" s="42"/>
      <c r="AJ3" s="35">
        <f>COUNTIFS(DataRegularSeason20242025!$E$2:$E$1315,TotalTeamGames20242025!AI$1,DataRegularSeason20242025!$D$2:$D$1315,TotalTeamGames20242025!$A3,DataRegularSeason20242025!$N$2:$N$1315,1)</f>
        <v>0</v>
      </c>
      <c r="AK3" s="42"/>
      <c r="AL3" s="35">
        <f>COUNTIFS(DataRegularSeason20242025!$E$2:$E$1315,TotalTeamGames20242025!AK$1,DataRegularSeason20242025!$D$2:$D$1315,TotalTeamGames20242025!$A3,DataRegularSeason20242025!$N$2:$N$1315,1)</f>
        <v>1</v>
      </c>
      <c r="AM3" s="42"/>
      <c r="AN3" s="35">
        <f>COUNTIFS(DataRegularSeason20242025!$E$2:$E$1315,TotalTeamGames20242025!AM$1,DataRegularSeason20242025!$D$2:$D$1315,TotalTeamGames20242025!$A3,DataRegularSeason20242025!$N$2:$N$1315,1)</f>
        <v>1</v>
      </c>
      <c r="AO3" s="42"/>
      <c r="AP3" s="35">
        <f>COUNTIFS(DataRegularSeason20242025!$E$2:$E$1315,TotalTeamGames20242025!AO$1,DataRegularSeason20242025!$D$2:$D$1315,TotalTeamGames20242025!$A3,DataRegularSeason20242025!$N$2:$N$1315,1)</f>
        <v>1</v>
      </c>
      <c r="AQ3" s="42"/>
      <c r="AR3" s="35">
        <f>COUNTIFS(DataRegularSeason20242025!$E$2:$E$1315,TotalTeamGames20242025!AQ$1,DataRegularSeason20242025!$D$2:$D$1315,TotalTeamGames20242025!$A3,DataRegularSeason20242025!$N$2:$N$1315,1)</f>
        <v>1</v>
      </c>
      <c r="AS3" s="42"/>
      <c r="AT3" s="35">
        <f>COUNTIFS(DataRegularSeason20242025!$E$2:$E$1315,TotalTeamGames20242025!AS$1,DataRegularSeason20242025!$D$2:$D$1315,TotalTeamGames20242025!$A3,DataRegularSeason20242025!$N$2:$N$1315,1)</f>
        <v>1</v>
      </c>
      <c r="AU3" s="42"/>
      <c r="AV3" s="35">
        <f>COUNTIFS(DataRegularSeason20242025!$E$2:$E$1315,TotalTeamGames20242025!AU$1,DataRegularSeason20242025!$D$2:$D$1315,TotalTeamGames20242025!$A3,DataRegularSeason20242025!$N$2:$N$1315,1)</f>
        <v>1</v>
      </c>
      <c r="AW3" s="42"/>
      <c r="AX3" s="35">
        <f>COUNTIFS(DataRegularSeason20242025!$E$2:$E$1315,TotalTeamGames20242025!AW$1,DataRegularSeason20242025!$D$2:$D$1315,TotalTeamGames20242025!$A3,DataRegularSeason20242025!$N$2:$N$1315,1)</f>
        <v>1</v>
      </c>
      <c r="AY3" s="42"/>
      <c r="AZ3" s="35">
        <f>COUNTIFS(DataRegularSeason20242025!$E$2:$E$1315,TotalTeamGames20242025!AY$1,DataRegularSeason20242025!$D$2:$D$1315,TotalTeamGames20242025!$A3,DataRegularSeason20242025!$N$2:$N$1315,1)</f>
        <v>1</v>
      </c>
      <c r="BA3" s="42"/>
      <c r="BB3" s="35">
        <f>COUNTIFS(DataRegularSeason20242025!$E$2:$E$1315,TotalTeamGames20242025!BA$1,DataRegularSeason20242025!$D$2:$D$1315,TotalTeamGames20242025!$A3,DataRegularSeason20242025!$N$2:$N$1315,1)</f>
        <v>1</v>
      </c>
      <c r="BC3" s="42"/>
      <c r="BD3" s="35">
        <f>COUNTIFS(DataRegularSeason20242025!$E$2:$E$1315,TotalTeamGames20242025!BC$1,DataRegularSeason20242025!$D$2:$D$1315,TotalTeamGames20242025!$A3,DataRegularSeason20242025!$N$2:$N$1315,1)</f>
        <v>1</v>
      </c>
      <c r="BE3" s="42"/>
      <c r="BF3" s="35">
        <f>COUNTIFS(DataRegularSeason20242025!$E$2:$E$1315,TotalTeamGames20242025!BE$1,DataRegularSeason20242025!$D$2:$D$1315,TotalTeamGames20242025!$A3,DataRegularSeason20242025!$N$2:$N$1315,1)</f>
        <v>1</v>
      </c>
      <c r="BG3" s="42"/>
      <c r="BH3" s="35">
        <f>COUNTIFS(DataRegularSeason20242025!$E$2:$E$1315,TotalTeamGames20242025!BG$1,DataRegularSeason20242025!$D$2:$D$1315,TotalTeamGames20242025!$A3,DataRegularSeason20242025!$N$2:$N$1315,1)</f>
        <v>0</v>
      </c>
      <c r="BI3" s="42"/>
      <c r="BJ3" s="35">
        <f>COUNTIFS(DataRegularSeason20242025!$E$2:$E$1315,TotalTeamGames20242025!BI$1,DataRegularSeason20242025!$D$2:$D$1315,TotalTeamGames20242025!$A3,DataRegularSeason20242025!$N$2:$N$1315,1)</f>
        <v>2</v>
      </c>
      <c r="BK3" s="42"/>
      <c r="BL3" s="35">
        <f>COUNTIFS(DataRegularSeason20242025!$E$2:$E$1315,TotalTeamGames20242025!BK$1,DataRegularSeason20242025!$D$2:$D$1315,TotalTeamGames20242025!$A3,DataRegularSeason20242025!$N$2:$N$1315,1)</f>
        <v>1</v>
      </c>
      <c r="BM3" s="42"/>
      <c r="BN3" s="35">
        <f>COUNTIFS(DataRegularSeason20242025!$E$2:$E$1315,TotalTeamGames20242025!BM$1,DataRegularSeason20242025!$D$2:$D$1315,TotalTeamGames20242025!$A3,DataRegularSeason20242025!$N$2:$N$1315,1)</f>
        <v>1</v>
      </c>
      <c r="BO3" s="37">
        <f>SUM(C3:BN3)</f>
        <v>24</v>
      </c>
      <c r="BP3" s="116">
        <f>BO3+BO4</f>
        <v>46</v>
      </c>
      <c r="BQ3" s="117">
        <f>82-BP3</f>
        <v>36</v>
      </c>
    </row>
    <row r="4" spans="1:69" ht="9.9499999999999993" customHeight="1" x14ac:dyDescent="0.25">
      <c r="A4" s="118"/>
      <c r="B4" s="39" t="s">
        <v>80</v>
      </c>
      <c r="C4" s="45"/>
      <c r="D4" s="46"/>
      <c r="E4" s="45">
        <f>COUNTIFS(DataRegularSeason20242025!$D$2:$D$1315,TotalTeamGames20242025!E$1,DataRegularSeason20242025!$E$2:$E$1315,TotalTeamGames20242025!$A3,DataRegularSeason20242025!$N$2:$N$1315,1)</f>
        <v>0</v>
      </c>
      <c r="F4" s="46"/>
      <c r="G4" s="45">
        <f>COUNTIFS(DataRegularSeason20242025!$D$2:$D$1315,TotalTeamGames20242025!G$1,DataRegularSeason20242025!$E$2:$E$1315,TotalTeamGames20242025!$A3,DataRegularSeason20242025!$N$2:$N$1315,1)</f>
        <v>1</v>
      </c>
      <c r="H4" s="46"/>
      <c r="I4" s="45">
        <f>COUNTIFS(DataRegularSeason20242025!$D$2:$D$1315,TotalTeamGames20242025!I$1,DataRegularSeason20242025!$E$2:$E$1315,TotalTeamGames20242025!$A3,DataRegularSeason20242025!$N$2:$N$1315,1)</f>
        <v>0</v>
      </c>
      <c r="J4" s="46"/>
      <c r="K4" s="45">
        <f>COUNTIFS(DataRegularSeason20242025!$D$2:$D$1315,TotalTeamGames20242025!K$1,DataRegularSeason20242025!$E$2:$E$1315,TotalTeamGames20242025!$A3,DataRegularSeason20242025!$N$2:$N$1315,1)</f>
        <v>1</v>
      </c>
      <c r="L4" s="46"/>
      <c r="M4" s="45">
        <f>COUNTIFS(DataRegularSeason20242025!$D$2:$D$1315,TotalTeamGames20242025!M$1,DataRegularSeason20242025!$E$2:$E$1315,TotalTeamGames20242025!$A3,DataRegularSeason20242025!$N$2:$N$1315,1)</f>
        <v>1</v>
      </c>
      <c r="N4" s="46"/>
      <c r="O4" s="45">
        <f>COUNTIFS(DataRegularSeason20242025!$D$2:$D$1315,TotalTeamGames20242025!O$1,DataRegularSeason20242025!$E$2:$E$1315,TotalTeamGames20242025!$A3,DataRegularSeason20242025!$N$2:$N$1315,1)</f>
        <v>1</v>
      </c>
      <c r="P4" s="46"/>
      <c r="Q4" s="45">
        <f>COUNTIFS(DataRegularSeason20242025!$D$2:$D$1315,TotalTeamGames20242025!Q$1,DataRegularSeason20242025!$E$2:$E$1315,TotalTeamGames20242025!$A3,DataRegularSeason20242025!$N$2:$N$1315,1)</f>
        <v>1</v>
      </c>
      <c r="R4" s="46"/>
      <c r="S4" s="45">
        <f>COUNTIFS(DataRegularSeason20242025!$D$2:$D$1315,TotalTeamGames20242025!S$1,DataRegularSeason20242025!$E$2:$E$1315,TotalTeamGames20242025!$A3,DataRegularSeason20242025!$N$2:$N$1315,1)</f>
        <v>0</v>
      </c>
      <c r="T4" s="46"/>
      <c r="U4" s="45">
        <f>COUNTIFS(DataRegularSeason20242025!$D$2:$D$1315,TotalTeamGames20242025!U$1,DataRegularSeason20242025!$E$2:$E$1315,TotalTeamGames20242025!$A3,DataRegularSeason20242025!$N$2:$N$1315,1)</f>
        <v>1</v>
      </c>
      <c r="V4" s="46"/>
      <c r="W4" s="45">
        <f>COUNTIFS(DataRegularSeason20242025!$D$2:$D$1315,TotalTeamGames20242025!W$1,DataRegularSeason20242025!$E$2:$E$1315,TotalTeamGames20242025!$A3,DataRegularSeason20242025!$N$2:$N$1315,1)</f>
        <v>1</v>
      </c>
      <c r="X4" s="46"/>
      <c r="Y4" s="45">
        <f>COUNTIFS(DataRegularSeason20242025!$D$2:$D$1315,TotalTeamGames20242025!Y$1,DataRegularSeason20242025!$E$2:$E$1315,TotalTeamGames20242025!$A3,DataRegularSeason20242025!$N$2:$N$1315,1)</f>
        <v>0</v>
      </c>
      <c r="Z4" s="46"/>
      <c r="AA4" s="45">
        <f>COUNTIFS(DataRegularSeason20242025!$D$2:$D$1315,TotalTeamGames20242025!AA$1,DataRegularSeason20242025!$E$2:$E$1315,TotalTeamGames20242025!$A3,DataRegularSeason20242025!$N$2:$N$1315,1)</f>
        <v>2</v>
      </c>
      <c r="AB4" s="46"/>
      <c r="AC4" s="45">
        <f>COUNTIFS(DataRegularSeason20242025!$D$2:$D$1315,TotalTeamGames20242025!AC$1,DataRegularSeason20242025!$E$2:$E$1315,TotalTeamGames20242025!$A3,DataRegularSeason20242025!$N$2:$N$1315,1)</f>
        <v>2</v>
      </c>
      <c r="AD4" s="46"/>
      <c r="AE4" s="45">
        <f>COUNTIFS(DataRegularSeason20242025!$D$2:$D$1315,TotalTeamGames20242025!AE$1,DataRegularSeason20242025!$E$2:$E$1315,TotalTeamGames20242025!$A3,DataRegularSeason20242025!$N$2:$N$1315,1)</f>
        <v>0</v>
      </c>
      <c r="AF4" s="46"/>
      <c r="AG4" s="45">
        <f>COUNTIFS(DataRegularSeason20242025!$D$2:$D$1315,TotalTeamGames20242025!AG$1,DataRegularSeason20242025!$E$2:$E$1315,TotalTeamGames20242025!$A3,DataRegularSeason20242025!$N$2:$N$1315,1)</f>
        <v>1</v>
      </c>
      <c r="AH4" s="46"/>
      <c r="AI4" s="45">
        <f>COUNTIFS(DataRegularSeason20242025!$D$2:$D$1315,TotalTeamGames20242025!AI$1,DataRegularSeason20242025!$E$2:$E$1315,TotalTeamGames20242025!$A3,DataRegularSeason20242025!$N$2:$N$1315,1)</f>
        <v>0</v>
      </c>
      <c r="AJ4" s="46"/>
      <c r="AK4" s="45">
        <f>COUNTIFS(DataRegularSeason20242025!$D$2:$D$1315,TotalTeamGames20242025!AK$1,DataRegularSeason20242025!$E$2:$E$1315,TotalTeamGames20242025!$A3,DataRegularSeason20242025!$N$2:$N$1315,1)</f>
        <v>0</v>
      </c>
      <c r="AL4" s="46"/>
      <c r="AM4" s="45">
        <f>COUNTIFS(DataRegularSeason20242025!$D$2:$D$1315,TotalTeamGames20242025!AM$1,DataRegularSeason20242025!$E$2:$E$1315,TotalTeamGames20242025!$A3,DataRegularSeason20242025!$N$2:$N$1315,1)</f>
        <v>0</v>
      </c>
      <c r="AN4" s="46"/>
      <c r="AO4" s="45">
        <f>COUNTIFS(DataRegularSeason20242025!$D$2:$D$1315,TotalTeamGames20242025!AO$1,DataRegularSeason20242025!$E$2:$E$1315,TotalTeamGames20242025!$A3,DataRegularSeason20242025!$N$2:$N$1315,1)</f>
        <v>1</v>
      </c>
      <c r="AP4" s="46"/>
      <c r="AQ4" s="45">
        <f>COUNTIFS(DataRegularSeason20242025!$D$2:$D$1315,TotalTeamGames20242025!AQ$1,DataRegularSeason20242025!$E$2:$E$1315,TotalTeamGames20242025!$A3,DataRegularSeason20242025!$N$2:$N$1315,1)</f>
        <v>1</v>
      </c>
      <c r="AR4" s="46"/>
      <c r="AS4" s="45">
        <f>COUNTIFS(DataRegularSeason20242025!$D$2:$D$1315,TotalTeamGames20242025!AS$1,DataRegularSeason20242025!$E$2:$E$1315,TotalTeamGames20242025!$A3,DataRegularSeason20242025!$N$2:$N$1315,1)</f>
        <v>0</v>
      </c>
      <c r="AT4" s="46"/>
      <c r="AU4" s="45">
        <f>COUNTIFS(DataRegularSeason20242025!$D$2:$D$1315,TotalTeamGames20242025!AU$1,DataRegularSeason20242025!$E$2:$E$1315,TotalTeamGames20242025!$A3,DataRegularSeason20242025!$N$2:$N$1315,1)</f>
        <v>1</v>
      </c>
      <c r="AV4" s="46"/>
      <c r="AW4" s="45">
        <f>COUNTIFS(DataRegularSeason20242025!$D$2:$D$1315,TotalTeamGames20242025!AW$1,DataRegularSeason20242025!$E$2:$E$1315,TotalTeamGames20242025!$A3,DataRegularSeason20242025!$N$2:$N$1315,1)</f>
        <v>1</v>
      </c>
      <c r="AX4" s="46"/>
      <c r="AY4" s="45">
        <f>COUNTIFS(DataRegularSeason20242025!$D$2:$D$1315,TotalTeamGames20242025!AY$1,DataRegularSeason20242025!$E$2:$E$1315,TotalTeamGames20242025!$A3,DataRegularSeason20242025!$N$2:$N$1315,1)</f>
        <v>0</v>
      </c>
      <c r="AZ4" s="46"/>
      <c r="BA4" s="45">
        <f>COUNTIFS(DataRegularSeason20242025!$D$2:$D$1315,TotalTeamGames20242025!BA$1,DataRegularSeason20242025!$E$2:$E$1315,TotalTeamGames20242025!$A3,DataRegularSeason20242025!$N$2:$N$1315,1)</f>
        <v>1</v>
      </c>
      <c r="BB4" s="46"/>
      <c r="BC4" s="45">
        <f>COUNTIFS(DataRegularSeason20242025!$D$2:$D$1315,TotalTeamGames20242025!BC$1,DataRegularSeason20242025!$E$2:$E$1315,TotalTeamGames20242025!$A3,DataRegularSeason20242025!$N$2:$N$1315,1)</f>
        <v>0</v>
      </c>
      <c r="BD4" s="46"/>
      <c r="BE4" s="45">
        <f>COUNTIFS(DataRegularSeason20242025!$D$2:$D$1315,TotalTeamGames20242025!BE$1,DataRegularSeason20242025!$E$2:$E$1315,TotalTeamGames20242025!$A3,DataRegularSeason20242025!$N$2:$N$1315,1)</f>
        <v>1</v>
      </c>
      <c r="BF4" s="46"/>
      <c r="BG4" s="45">
        <f>COUNTIFS(DataRegularSeason20242025!$D$2:$D$1315,TotalTeamGames20242025!BG$1,DataRegularSeason20242025!$E$2:$E$1315,TotalTeamGames20242025!$A3,DataRegularSeason20242025!$N$2:$N$1315,1)</f>
        <v>1</v>
      </c>
      <c r="BH4" s="46"/>
      <c r="BI4" s="45">
        <f>COUNTIFS(DataRegularSeason20242025!$D$2:$D$1315,TotalTeamGames20242025!BI$1,DataRegularSeason20242025!$E$2:$E$1315,TotalTeamGames20242025!$A3,DataRegularSeason20242025!$N$2:$N$1315,1)</f>
        <v>2</v>
      </c>
      <c r="BJ4" s="46"/>
      <c r="BK4" s="45">
        <f>COUNTIFS(DataRegularSeason20242025!$D$2:$D$1315,TotalTeamGames20242025!BK$1,DataRegularSeason20242025!$E$2:$E$1315,TotalTeamGames20242025!$A3,DataRegularSeason20242025!$N$2:$N$1315,1)</f>
        <v>1</v>
      </c>
      <c r="BL4" s="46"/>
      <c r="BM4" s="45">
        <f>COUNTIFS(DataRegularSeason20242025!$D$2:$D$1315,TotalTeamGames20242025!BM$1,DataRegularSeason20242025!$E$2:$E$1315,TotalTeamGames20242025!$A3,DataRegularSeason20242025!$N$2:$N$1315,1)</f>
        <v>0</v>
      </c>
      <c r="BN4" s="46"/>
      <c r="BO4" s="41">
        <f>SUM(C4:BN4)</f>
        <v>22</v>
      </c>
      <c r="BP4" s="116"/>
      <c r="BQ4" s="117"/>
    </row>
    <row r="5" spans="1:69" ht="9.9499999999999993" customHeight="1" x14ac:dyDescent="0.25">
      <c r="A5" s="123" t="s">
        <v>16</v>
      </c>
      <c r="B5" s="35" t="s">
        <v>81</v>
      </c>
      <c r="C5" s="42"/>
      <c r="D5" s="35">
        <f>COUNTIFS(DataRegularSeason20242025!$E$2:$E$1315,TotalTeamGames20242025!C$1,DataRegularSeason20242025!$D$2:$D$1315,TotalTeamGames20242025!$A5,DataRegularSeason20242025!$N$2:$N$1315,1)</f>
        <v>0</v>
      </c>
      <c r="E5" s="42"/>
      <c r="F5" s="43"/>
      <c r="G5" s="42"/>
      <c r="H5" s="35">
        <f>COUNTIFS(DataRegularSeason20242025!$E$2:$E$1315,TotalTeamGames20242025!G$1,DataRegularSeason20242025!$D$2:$D$1315,TotalTeamGames20242025!$A5,DataRegularSeason20242025!$N$2:$N$1315,1)</f>
        <v>0</v>
      </c>
      <c r="I5" s="42"/>
      <c r="J5" s="35">
        <f>COUNTIFS(DataRegularSeason20242025!$E$2:$E$1315,TotalTeamGames20242025!I$1,DataRegularSeason20242025!$D$2:$D$1315,TotalTeamGames20242025!$A5,DataRegularSeason20242025!$N$2:$N$1315,1)</f>
        <v>1</v>
      </c>
      <c r="K5" s="42"/>
      <c r="L5" s="35">
        <f>COUNTIFS(DataRegularSeason20242025!$E$2:$E$1315,TotalTeamGames20242025!K$1,DataRegularSeason20242025!$D$2:$D$1315,TotalTeamGames20242025!$A5,DataRegularSeason20242025!$N$2:$N$1315,1)</f>
        <v>1</v>
      </c>
      <c r="M5" s="42"/>
      <c r="N5" s="35">
        <f>COUNTIFS(DataRegularSeason20242025!$E$2:$E$1315,TotalTeamGames20242025!M$1,DataRegularSeason20242025!$D$2:$D$1315,TotalTeamGames20242025!$A5,DataRegularSeason20242025!$N$2:$N$1315,1)</f>
        <v>1</v>
      </c>
      <c r="O5" s="42"/>
      <c r="P5" s="35">
        <f>COUNTIFS(DataRegularSeason20242025!$E$2:$E$1315,TotalTeamGames20242025!O$1,DataRegularSeason20242025!$D$2:$D$1315,TotalTeamGames20242025!$A5,DataRegularSeason20242025!$N$2:$N$1315,1)</f>
        <v>1</v>
      </c>
      <c r="Q5" s="42"/>
      <c r="R5" s="35">
        <f>COUNTIFS(DataRegularSeason20242025!$E$2:$E$1315,TotalTeamGames20242025!Q$1,DataRegularSeason20242025!$D$2:$D$1315,TotalTeamGames20242025!$A5,DataRegularSeason20242025!$N$2:$N$1315,1)</f>
        <v>1</v>
      </c>
      <c r="S5" s="42"/>
      <c r="T5" s="35">
        <f>COUNTIFS(DataRegularSeason20242025!$E$2:$E$1315,TotalTeamGames20242025!S$1,DataRegularSeason20242025!$D$2:$D$1315,TotalTeamGames20242025!$A5,DataRegularSeason20242025!$N$2:$N$1315,1)</f>
        <v>1</v>
      </c>
      <c r="U5" s="42"/>
      <c r="V5" s="35">
        <f>COUNTIFS(DataRegularSeason20242025!$E$2:$E$1315,TotalTeamGames20242025!U$1,DataRegularSeason20242025!$D$2:$D$1315,TotalTeamGames20242025!$A5,DataRegularSeason20242025!$N$2:$N$1315,1)</f>
        <v>1</v>
      </c>
      <c r="W5" s="42"/>
      <c r="X5" s="35">
        <f>COUNTIFS(DataRegularSeason20242025!$E$2:$E$1315,TotalTeamGames20242025!W$1,DataRegularSeason20242025!$D$2:$D$1315,TotalTeamGames20242025!$A5,DataRegularSeason20242025!$N$2:$N$1315,1)</f>
        <v>1</v>
      </c>
      <c r="Y5" s="42"/>
      <c r="Z5" s="35">
        <f>COUNTIFS(DataRegularSeason20242025!$E$2:$E$1315,TotalTeamGames20242025!Y$1,DataRegularSeason20242025!$D$2:$D$1315,TotalTeamGames20242025!$A5,DataRegularSeason20242025!$N$2:$N$1315,1)</f>
        <v>2</v>
      </c>
      <c r="AA5" s="42"/>
      <c r="AB5" s="35">
        <f>COUNTIFS(DataRegularSeason20242025!$E$2:$E$1315,TotalTeamGames20242025!AA$1,DataRegularSeason20242025!$D$2:$D$1315,TotalTeamGames20242025!$A5,DataRegularSeason20242025!$N$2:$N$1315,1)</f>
        <v>0</v>
      </c>
      <c r="AC5" s="42"/>
      <c r="AD5" s="35">
        <f>COUNTIFS(DataRegularSeason20242025!$E$2:$E$1315,TotalTeamGames20242025!AC$1,DataRegularSeason20242025!$D$2:$D$1315,TotalTeamGames20242025!$A5,DataRegularSeason20242025!$N$2:$N$1315,1)</f>
        <v>0</v>
      </c>
      <c r="AE5" s="42"/>
      <c r="AF5" s="35">
        <f>COUNTIFS(DataRegularSeason20242025!$E$2:$E$1315,TotalTeamGames20242025!AE$1,DataRegularSeason20242025!$D$2:$D$1315,TotalTeamGames20242025!$A5,DataRegularSeason20242025!$N$2:$N$1315,1)</f>
        <v>0</v>
      </c>
      <c r="AG5" s="42"/>
      <c r="AH5" s="35">
        <f>COUNTIFS(DataRegularSeason20242025!$E$2:$E$1315,TotalTeamGames20242025!AG$1,DataRegularSeason20242025!$D$2:$D$1315,TotalTeamGames20242025!$A5,DataRegularSeason20242025!$N$2:$N$1315,1)</f>
        <v>0</v>
      </c>
      <c r="AI5" s="42"/>
      <c r="AJ5" s="35">
        <f>COUNTIFS(DataRegularSeason20242025!$E$2:$E$1315,TotalTeamGames20242025!AI$1,DataRegularSeason20242025!$D$2:$D$1315,TotalTeamGames20242025!$A5,DataRegularSeason20242025!$N$2:$N$1315,1)</f>
        <v>1</v>
      </c>
      <c r="AK5" s="42"/>
      <c r="AL5" s="35">
        <f>COUNTIFS(DataRegularSeason20242025!$E$2:$E$1315,TotalTeamGames20242025!AK$1,DataRegularSeason20242025!$D$2:$D$1315,TotalTeamGames20242025!$A5,DataRegularSeason20242025!$N$2:$N$1315,1)</f>
        <v>1</v>
      </c>
      <c r="AM5" s="42"/>
      <c r="AN5" s="35">
        <f>COUNTIFS(DataRegularSeason20242025!$E$2:$E$1315,TotalTeamGames20242025!AM$1,DataRegularSeason20242025!$D$2:$D$1315,TotalTeamGames20242025!$A5,DataRegularSeason20242025!$N$2:$N$1315,1)</f>
        <v>1</v>
      </c>
      <c r="AO5" s="42"/>
      <c r="AP5" s="35">
        <f>COUNTIFS(DataRegularSeason20242025!$E$2:$E$1315,TotalTeamGames20242025!AO$1,DataRegularSeason20242025!$D$2:$D$1315,TotalTeamGames20242025!$A5,DataRegularSeason20242025!$N$2:$N$1315,1)</f>
        <v>1</v>
      </c>
      <c r="AQ5" s="42"/>
      <c r="AR5" s="35">
        <f>COUNTIFS(DataRegularSeason20242025!$E$2:$E$1315,TotalTeamGames20242025!AQ$1,DataRegularSeason20242025!$D$2:$D$1315,TotalTeamGames20242025!$A5,DataRegularSeason20242025!$N$2:$N$1315,1)</f>
        <v>1</v>
      </c>
      <c r="AS5" s="42"/>
      <c r="AT5" s="35">
        <f>COUNTIFS(DataRegularSeason20242025!$E$2:$E$1315,TotalTeamGames20242025!AS$1,DataRegularSeason20242025!$D$2:$D$1315,TotalTeamGames20242025!$A5,DataRegularSeason20242025!$N$2:$N$1315,1)</f>
        <v>0</v>
      </c>
      <c r="AU5" s="42"/>
      <c r="AV5" s="35">
        <f>COUNTIFS(DataRegularSeason20242025!$E$2:$E$1315,TotalTeamGames20242025!AU$1,DataRegularSeason20242025!$D$2:$D$1315,TotalTeamGames20242025!$A5,DataRegularSeason20242025!$N$2:$N$1315,1)</f>
        <v>1</v>
      </c>
      <c r="AW5" s="42"/>
      <c r="AX5" s="35">
        <f>COUNTIFS(DataRegularSeason20242025!$E$2:$E$1315,TotalTeamGames20242025!AW$1,DataRegularSeason20242025!$D$2:$D$1315,TotalTeamGames20242025!$A5,DataRegularSeason20242025!$N$2:$N$1315,1)</f>
        <v>0</v>
      </c>
      <c r="AY5" s="42"/>
      <c r="AZ5" s="35">
        <f>COUNTIFS(DataRegularSeason20242025!$E$2:$E$1315,TotalTeamGames20242025!AY$1,DataRegularSeason20242025!$D$2:$D$1315,TotalTeamGames20242025!$A5,DataRegularSeason20242025!$N$2:$N$1315,1)</f>
        <v>1</v>
      </c>
      <c r="BA5" s="42"/>
      <c r="BB5" s="35">
        <f>COUNTIFS(DataRegularSeason20242025!$E$2:$E$1315,TotalTeamGames20242025!BA$1,DataRegularSeason20242025!$D$2:$D$1315,TotalTeamGames20242025!$A5,DataRegularSeason20242025!$N$2:$N$1315,1)</f>
        <v>1</v>
      </c>
      <c r="BC5" s="42"/>
      <c r="BD5" s="35">
        <f>COUNTIFS(DataRegularSeason20242025!$E$2:$E$1315,TotalTeamGames20242025!BC$1,DataRegularSeason20242025!$D$2:$D$1315,TotalTeamGames20242025!$A5,DataRegularSeason20242025!$N$2:$N$1315,1)</f>
        <v>2</v>
      </c>
      <c r="BE5" s="42"/>
      <c r="BF5" s="35">
        <f>COUNTIFS(DataRegularSeason20242025!$E$2:$E$1315,TotalTeamGames20242025!BE$1,DataRegularSeason20242025!$D$2:$D$1315,TotalTeamGames20242025!$A5,DataRegularSeason20242025!$N$2:$N$1315,1)</f>
        <v>1</v>
      </c>
      <c r="BG5" s="42"/>
      <c r="BH5" s="35">
        <f>COUNTIFS(DataRegularSeason20242025!$E$2:$E$1315,TotalTeamGames20242025!BG$1,DataRegularSeason20242025!$D$2:$D$1315,TotalTeamGames20242025!$A5,DataRegularSeason20242025!$N$2:$N$1315,1)</f>
        <v>1</v>
      </c>
      <c r="BI5" s="42"/>
      <c r="BJ5" s="35">
        <f>COUNTIFS(DataRegularSeason20242025!$E$2:$E$1315,TotalTeamGames20242025!BI$1,DataRegularSeason20242025!$D$2:$D$1315,TotalTeamGames20242025!$A5,DataRegularSeason20242025!$N$2:$N$1315,1)</f>
        <v>0</v>
      </c>
      <c r="BK5" s="42"/>
      <c r="BL5" s="35">
        <f>COUNTIFS(DataRegularSeason20242025!$E$2:$E$1315,TotalTeamGames20242025!BK$1,DataRegularSeason20242025!$D$2:$D$1315,TotalTeamGames20242025!$A5,DataRegularSeason20242025!$N$2:$N$1315,1)</f>
        <v>1</v>
      </c>
      <c r="BM5" s="42"/>
      <c r="BN5" s="35">
        <f>COUNTIFS(DataRegularSeason20242025!$E$2:$E$1315,TotalTeamGames20242025!BM$1,DataRegularSeason20242025!$D$2:$D$1315,TotalTeamGames20242025!$A5,DataRegularSeason20242025!$N$2:$N$1315,1)</f>
        <v>1</v>
      </c>
      <c r="BO5" s="37">
        <f t="shared" ref="BO5:BO66" si="0">SUM(C5:BN5)</f>
        <v>24</v>
      </c>
      <c r="BP5" s="116">
        <f t="shared" ref="BP5" si="1">BO5+BO6</f>
        <v>48</v>
      </c>
      <c r="BQ5" s="117">
        <f t="shared" ref="BQ5" si="2">82-BP5</f>
        <v>34</v>
      </c>
    </row>
    <row r="6" spans="1:69" ht="9.9499999999999993" customHeight="1" x14ac:dyDescent="0.25">
      <c r="A6" s="118"/>
      <c r="B6" s="39" t="s">
        <v>80</v>
      </c>
      <c r="C6" s="45">
        <f>COUNTIFS(DataRegularSeason20242025!$D$2:$D$1315,TotalTeamGames20242025!C$1,DataRegularSeason20242025!$E$2:$E$1315,TotalTeamGames20242025!$A5,DataRegularSeason20242025!$N$2:$N$1315,1)</f>
        <v>0</v>
      </c>
      <c r="D6" s="46"/>
      <c r="E6" s="45"/>
      <c r="F6" s="46"/>
      <c r="G6" s="45">
        <f>COUNTIFS(DataRegularSeason20242025!$D$2:$D$1315,TotalTeamGames20242025!G$1,DataRegularSeason20242025!$E$2:$E$1315,TotalTeamGames20242025!$A5,DataRegularSeason20242025!$N$2:$N$1315,1)</f>
        <v>1</v>
      </c>
      <c r="H6" s="46"/>
      <c r="I6" s="45">
        <f>COUNTIFS(DataRegularSeason20242025!$D$2:$D$1315,TotalTeamGames20242025!I$1,DataRegularSeason20242025!$E$2:$E$1315,TotalTeamGames20242025!$A5,DataRegularSeason20242025!$N$2:$N$1315,1)</f>
        <v>0</v>
      </c>
      <c r="J6" s="46"/>
      <c r="K6" s="45">
        <f>COUNTIFS(DataRegularSeason20242025!$D$2:$D$1315,TotalTeamGames20242025!K$1,DataRegularSeason20242025!$E$2:$E$1315,TotalTeamGames20242025!$A5,DataRegularSeason20242025!$N$2:$N$1315,1)</f>
        <v>2</v>
      </c>
      <c r="L6" s="46"/>
      <c r="M6" s="45">
        <f>COUNTIFS(DataRegularSeason20242025!$D$2:$D$1315,TotalTeamGames20242025!M$1,DataRegularSeason20242025!$E$2:$E$1315,TotalTeamGames20242025!$A5,DataRegularSeason20242025!$N$2:$N$1315,1)</f>
        <v>1</v>
      </c>
      <c r="N6" s="46"/>
      <c r="O6" s="45">
        <f>COUNTIFS(DataRegularSeason20242025!$D$2:$D$1315,TotalTeamGames20242025!O$1,DataRegularSeason20242025!$E$2:$E$1315,TotalTeamGames20242025!$A5,DataRegularSeason20242025!$N$2:$N$1315,1)</f>
        <v>0</v>
      </c>
      <c r="P6" s="46"/>
      <c r="Q6" s="45">
        <f>COUNTIFS(DataRegularSeason20242025!$D$2:$D$1315,TotalTeamGames20242025!Q$1,DataRegularSeason20242025!$E$2:$E$1315,TotalTeamGames20242025!$A5,DataRegularSeason20242025!$N$2:$N$1315,1)</f>
        <v>0</v>
      </c>
      <c r="R6" s="46"/>
      <c r="S6" s="45">
        <f>COUNTIFS(DataRegularSeason20242025!$D$2:$D$1315,TotalTeamGames20242025!S$1,DataRegularSeason20242025!$E$2:$E$1315,TotalTeamGames20242025!$A5,DataRegularSeason20242025!$N$2:$N$1315,1)</f>
        <v>1</v>
      </c>
      <c r="T6" s="46"/>
      <c r="U6" s="45">
        <f>COUNTIFS(DataRegularSeason20242025!$D$2:$D$1315,TotalTeamGames20242025!U$1,DataRegularSeason20242025!$E$2:$E$1315,TotalTeamGames20242025!$A5,DataRegularSeason20242025!$N$2:$N$1315,1)</f>
        <v>1</v>
      </c>
      <c r="V6" s="46"/>
      <c r="W6" s="45">
        <f>COUNTIFS(DataRegularSeason20242025!$D$2:$D$1315,TotalTeamGames20242025!W$1,DataRegularSeason20242025!$E$2:$E$1315,TotalTeamGames20242025!$A5,DataRegularSeason20242025!$N$2:$N$1315,1)</f>
        <v>1</v>
      </c>
      <c r="X6" s="46"/>
      <c r="Y6" s="45">
        <f>COUNTIFS(DataRegularSeason20242025!$D$2:$D$1315,TotalTeamGames20242025!Y$1,DataRegularSeason20242025!$E$2:$E$1315,TotalTeamGames20242025!$A5,DataRegularSeason20242025!$N$2:$N$1315,1)</f>
        <v>1</v>
      </c>
      <c r="Z6" s="46"/>
      <c r="AA6" s="45">
        <f>COUNTIFS(DataRegularSeason20242025!$D$2:$D$1315,TotalTeamGames20242025!AA$1,DataRegularSeason20242025!$E$2:$E$1315,TotalTeamGames20242025!$A5,DataRegularSeason20242025!$N$2:$N$1315,1)</f>
        <v>1</v>
      </c>
      <c r="AB6" s="46"/>
      <c r="AC6" s="45">
        <f>COUNTIFS(DataRegularSeason20242025!$D$2:$D$1315,TotalTeamGames20242025!AC$1,DataRegularSeason20242025!$E$2:$E$1315,TotalTeamGames20242025!$A5,DataRegularSeason20242025!$N$2:$N$1315,1)</f>
        <v>0</v>
      </c>
      <c r="AD6" s="46"/>
      <c r="AE6" s="45">
        <f>COUNTIFS(DataRegularSeason20242025!$D$2:$D$1315,TotalTeamGames20242025!AE$1,DataRegularSeason20242025!$E$2:$E$1315,TotalTeamGames20242025!$A5,DataRegularSeason20242025!$N$2:$N$1315,1)</f>
        <v>2</v>
      </c>
      <c r="AF6" s="46"/>
      <c r="AG6" s="45">
        <f>COUNTIFS(DataRegularSeason20242025!$D$2:$D$1315,TotalTeamGames20242025!AG$1,DataRegularSeason20242025!$E$2:$E$1315,TotalTeamGames20242025!$A5,DataRegularSeason20242025!$N$2:$N$1315,1)</f>
        <v>0</v>
      </c>
      <c r="AH6" s="46"/>
      <c r="AI6" s="45">
        <f>COUNTIFS(DataRegularSeason20242025!$D$2:$D$1315,TotalTeamGames20242025!AI$1,DataRegularSeason20242025!$E$2:$E$1315,TotalTeamGames20242025!$A5,DataRegularSeason20242025!$N$2:$N$1315,1)</f>
        <v>0</v>
      </c>
      <c r="AJ6" s="46"/>
      <c r="AK6" s="45">
        <f>COUNTIFS(DataRegularSeason20242025!$D$2:$D$1315,TotalTeamGames20242025!AK$1,DataRegularSeason20242025!$E$2:$E$1315,TotalTeamGames20242025!$A5,DataRegularSeason20242025!$N$2:$N$1315,1)</f>
        <v>1</v>
      </c>
      <c r="AL6" s="46"/>
      <c r="AM6" s="45">
        <f>COUNTIFS(DataRegularSeason20242025!$D$2:$D$1315,TotalTeamGames20242025!AM$1,DataRegularSeason20242025!$E$2:$E$1315,TotalTeamGames20242025!$A5,DataRegularSeason20242025!$N$2:$N$1315,1)</f>
        <v>0</v>
      </c>
      <c r="AN6" s="46"/>
      <c r="AO6" s="45">
        <f>COUNTIFS(DataRegularSeason20242025!$D$2:$D$1315,TotalTeamGames20242025!AO$1,DataRegularSeason20242025!$E$2:$E$1315,TotalTeamGames20242025!$A5,DataRegularSeason20242025!$N$2:$N$1315,1)</f>
        <v>1</v>
      </c>
      <c r="AP6" s="46"/>
      <c r="AQ6" s="45">
        <f>COUNTIFS(DataRegularSeason20242025!$D$2:$D$1315,TotalTeamGames20242025!AQ$1,DataRegularSeason20242025!$E$2:$E$1315,TotalTeamGames20242025!$A5,DataRegularSeason20242025!$N$2:$N$1315,1)</f>
        <v>2</v>
      </c>
      <c r="AR6" s="46"/>
      <c r="AS6" s="45">
        <f>COUNTIFS(DataRegularSeason20242025!$D$2:$D$1315,TotalTeamGames20242025!AS$1,DataRegularSeason20242025!$E$2:$E$1315,TotalTeamGames20242025!$A5,DataRegularSeason20242025!$N$2:$N$1315,1)</f>
        <v>1</v>
      </c>
      <c r="AT6" s="46"/>
      <c r="AU6" s="45">
        <f>COUNTIFS(DataRegularSeason20242025!$D$2:$D$1315,TotalTeamGames20242025!AU$1,DataRegularSeason20242025!$E$2:$E$1315,TotalTeamGames20242025!$A5,DataRegularSeason20242025!$N$2:$N$1315,1)</f>
        <v>1</v>
      </c>
      <c r="AV6" s="46"/>
      <c r="AW6" s="45">
        <f>COUNTIFS(DataRegularSeason20242025!$D$2:$D$1315,TotalTeamGames20242025!AW$1,DataRegularSeason20242025!$E$2:$E$1315,TotalTeamGames20242025!$A5,DataRegularSeason20242025!$N$2:$N$1315,1)</f>
        <v>1</v>
      </c>
      <c r="AX6" s="46"/>
      <c r="AY6" s="45">
        <f>COUNTIFS(DataRegularSeason20242025!$D$2:$D$1315,TotalTeamGames20242025!AY$1,DataRegularSeason20242025!$E$2:$E$1315,TotalTeamGames20242025!$A5,DataRegularSeason20242025!$N$2:$N$1315,1)</f>
        <v>1</v>
      </c>
      <c r="AZ6" s="46"/>
      <c r="BA6" s="45">
        <f>COUNTIFS(DataRegularSeason20242025!$D$2:$D$1315,TotalTeamGames20242025!BA$1,DataRegularSeason20242025!$E$2:$E$1315,TotalTeamGames20242025!$A5,DataRegularSeason20242025!$N$2:$N$1315,1)</f>
        <v>1</v>
      </c>
      <c r="BB6" s="46"/>
      <c r="BC6" s="45">
        <f>COUNTIFS(DataRegularSeason20242025!$D$2:$D$1315,TotalTeamGames20242025!BC$1,DataRegularSeason20242025!$E$2:$E$1315,TotalTeamGames20242025!$A5,DataRegularSeason20242025!$N$2:$N$1315,1)</f>
        <v>1</v>
      </c>
      <c r="BD6" s="46"/>
      <c r="BE6" s="45">
        <f>COUNTIFS(DataRegularSeason20242025!$D$2:$D$1315,TotalTeamGames20242025!BE$1,DataRegularSeason20242025!$E$2:$E$1315,TotalTeamGames20242025!$A5,DataRegularSeason20242025!$N$2:$N$1315,1)</f>
        <v>1</v>
      </c>
      <c r="BF6" s="46"/>
      <c r="BG6" s="45">
        <f>COUNTIFS(DataRegularSeason20242025!$D$2:$D$1315,TotalTeamGames20242025!BG$1,DataRegularSeason20242025!$E$2:$E$1315,TotalTeamGames20242025!$A5,DataRegularSeason20242025!$N$2:$N$1315,1)</f>
        <v>1</v>
      </c>
      <c r="BH6" s="46"/>
      <c r="BI6" s="45">
        <f>COUNTIFS(DataRegularSeason20242025!$D$2:$D$1315,TotalTeamGames20242025!BI$1,DataRegularSeason20242025!$E$2:$E$1315,TotalTeamGames20242025!$A5,DataRegularSeason20242025!$N$2:$N$1315,1)</f>
        <v>0</v>
      </c>
      <c r="BJ6" s="46"/>
      <c r="BK6" s="45">
        <f>COUNTIFS(DataRegularSeason20242025!$D$2:$D$1315,TotalTeamGames20242025!BK$1,DataRegularSeason20242025!$E$2:$E$1315,TotalTeamGames20242025!$A5,DataRegularSeason20242025!$N$2:$N$1315,1)</f>
        <v>0</v>
      </c>
      <c r="BL6" s="46"/>
      <c r="BM6" s="45">
        <f>COUNTIFS(DataRegularSeason20242025!$D$2:$D$1315,TotalTeamGames20242025!BM$1,DataRegularSeason20242025!$E$2:$E$1315,TotalTeamGames20242025!$A5,DataRegularSeason20242025!$N$2:$N$1315,1)</f>
        <v>1</v>
      </c>
      <c r="BN6" s="46"/>
      <c r="BO6" s="41">
        <f t="shared" si="0"/>
        <v>24</v>
      </c>
      <c r="BP6" s="116"/>
      <c r="BQ6" s="117"/>
    </row>
    <row r="7" spans="1:69" ht="9.9499999999999993" customHeight="1" x14ac:dyDescent="0.25">
      <c r="A7" s="123" t="s">
        <v>29</v>
      </c>
      <c r="B7" s="35" t="s">
        <v>81</v>
      </c>
      <c r="C7" s="42"/>
      <c r="D7" s="35">
        <f>COUNTIFS(DataRegularSeason20242025!$E$2:$E$1315,TotalTeamGames20242025!C$1,DataRegularSeason20242025!$D$2:$D$1315,TotalTeamGames20242025!$A7,DataRegularSeason20242025!$N$2:$N$1315,1)</f>
        <v>1</v>
      </c>
      <c r="E7" s="42"/>
      <c r="F7" s="35">
        <f>COUNTIFS(DataRegularSeason20242025!$E$2:$E$1315,TotalTeamGames20242025!E$1,DataRegularSeason20242025!$D$2:$D$1315,TotalTeamGames20242025!$A7,DataRegularSeason20242025!$N$2:$N$1315,1)</f>
        <v>1</v>
      </c>
      <c r="G7" s="42"/>
      <c r="H7" s="43"/>
      <c r="I7" s="42"/>
      <c r="J7" s="35">
        <f>COUNTIFS(DataRegularSeason20242025!$E$2:$E$1315,TotalTeamGames20242025!I$1,DataRegularSeason20242025!$D$2:$D$1315,TotalTeamGames20242025!$A7,DataRegularSeason20242025!$N$2:$N$1315,1)</f>
        <v>0</v>
      </c>
      <c r="K7" s="42"/>
      <c r="L7" s="35">
        <f>COUNTIFS(DataRegularSeason20242025!$E$2:$E$1315,TotalTeamGames20242025!K$1,DataRegularSeason20242025!$D$2:$D$1315,TotalTeamGames20242025!$A7,DataRegularSeason20242025!$N$2:$N$1315,1)</f>
        <v>1</v>
      </c>
      <c r="M7" s="42"/>
      <c r="N7" s="35">
        <f>COUNTIFS(DataRegularSeason20242025!$E$2:$E$1315,TotalTeamGames20242025!M$1,DataRegularSeason20242025!$D$2:$D$1315,TotalTeamGames20242025!$A7,DataRegularSeason20242025!$N$2:$N$1315,1)</f>
        <v>0</v>
      </c>
      <c r="O7" s="42"/>
      <c r="P7" s="35">
        <f>COUNTIFS(DataRegularSeason20242025!$E$2:$E$1315,TotalTeamGames20242025!O$1,DataRegularSeason20242025!$D$2:$D$1315,TotalTeamGames20242025!$A7,DataRegularSeason20242025!$N$2:$N$1315,1)</f>
        <v>1</v>
      </c>
      <c r="Q7" s="42"/>
      <c r="R7" s="35">
        <f>COUNTIFS(DataRegularSeason20242025!$E$2:$E$1315,TotalTeamGames20242025!Q$1,DataRegularSeason20242025!$D$2:$D$1315,TotalTeamGames20242025!$A7,DataRegularSeason20242025!$N$2:$N$1315,1)</f>
        <v>1</v>
      </c>
      <c r="S7" s="42"/>
      <c r="T7" s="35">
        <f>COUNTIFS(DataRegularSeason20242025!$E$2:$E$1315,TotalTeamGames20242025!S$1,DataRegularSeason20242025!$D$2:$D$1315,TotalTeamGames20242025!$A7,DataRegularSeason20242025!$N$2:$N$1315,1)</f>
        <v>1</v>
      </c>
      <c r="U7" s="42"/>
      <c r="V7" s="35">
        <f>COUNTIFS(DataRegularSeason20242025!$E$2:$E$1315,TotalTeamGames20242025!U$1,DataRegularSeason20242025!$D$2:$D$1315,TotalTeamGames20242025!$A7,DataRegularSeason20242025!$N$2:$N$1315,1)</f>
        <v>1</v>
      </c>
      <c r="W7" s="42"/>
      <c r="X7" s="35">
        <f>COUNTIFS(DataRegularSeason20242025!$E$2:$E$1315,TotalTeamGames20242025!W$1,DataRegularSeason20242025!$D$2:$D$1315,TotalTeamGames20242025!$A7,DataRegularSeason20242025!$N$2:$N$1315,1)</f>
        <v>0</v>
      </c>
      <c r="Y7" s="42"/>
      <c r="Z7" s="35">
        <f>COUNTIFS(DataRegularSeason20242025!$E$2:$E$1315,TotalTeamGames20242025!Y$1,DataRegularSeason20242025!$D$2:$D$1315,TotalTeamGames20242025!$A7,DataRegularSeason20242025!$N$2:$N$1315,1)</f>
        <v>0</v>
      </c>
      <c r="AA7" s="42"/>
      <c r="AB7" s="35">
        <f>COUNTIFS(DataRegularSeason20242025!$E$2:$E$1315,TotalTeamGames20242025!AA$1,DataRegularSeason20242025!$D$2:$D$1315,TotalTeamGames20242025!$A7,DataRegularSeason20242025!$N$2:$N$1315,1)</f>
        <v>1</v>
      </c>
      <c r="AC7" s="42"/>
      <c r="AD7" s="35">
        <f>COUNTIFS(DataRegularSeason20242025!$E$2:$E$1315,TotalTeamGames20242025!AC$1,DataRegularSeason20242025!$D$2:$D$1315,TotalTeamGames20242025!$A7,DataRegularSeason20242025!$N$2:$N$1315,1)</f>
        <v>0</v>
      </c>
      <c r="AE7" s="42"/>
      <c r="AF7" s="35">
        <f>COUNTIFS(DataRegularSeason20242025!$E$2:$E$1315,TotalTeamGames20242025!AE$1,DataRegularSeason20242025!$D$2:$D$1315,TotalTeamGames20242025!$A7,DataRegularSeason20242025!$N$2:$N$1315,1)</f>
        <v>1</v>
      </c>
      <c r="AG7" s="42"/>
      <c r="AH7" s="35">
        <f>COUNTIFS(DataRegularSeason20242025!$E$2:$E$1315,TotalTeamGames20242025!AG$1,DataRegularSeason20242025!$D$2:$D$1315,TotalTeamGames20242025!$A7,DataRegularSeason20242025!$N$2:$N$1315,1)</f>
        <v>1</v>
      </c>
      <c r="AI7" s="42"/>
      <c r="AJ7" s="35">
        <f>COUNTIFS(DataRegularSeason20242025!$E$2:$E$1315,TotalTeamGames20242025!AI$1,DataRegularSeason20242025!$D$2:$D$1315,TotalTeamGames20242025!$A7,DataRegularSeason20242025!$N$2:$N$1315,1)</f>
        <v>0</v>
      </c>
      <c r="AK7" s="42"/>
      <c r="AL7" s="35">
        <f>COUNTIFS(DataRegularSeason20242025!$E$2:$E$1315,TotalTeamGames20242025!AK$1,DataRegularSeason20242025!$D$2:$D$1315,TotalTeamGames20242025!$A7,DataRegularSeason20242025!$N$2:$N$1315,1)</f>
        <v>2</v>
      </c>
      <c r="AM7" s="42"/>
      <c r="AN7" s="35">
        <f>COUNTIFS(DataRegularSeason20242025!$E$2:$E$1315,TotalTeamGames20242025!AM$1,DataRegularSeason20242025!$D$2:$D$1315,TotalTeamGames20242025!$A7,DataRegularSeason20242025!$N$2:$N$1315,1)</f>
        <v>1</v>
      </c>
      <c r="AO7" s="42"/>
      <c r="AP7" s="35">
        <f>COUNTIFS(DataRegularSeason20242025!$E$2:$E$1315,TotalTeamGames20242025!AO$1,DataRegularSeason20242025!$D$2:$D$1315,TotalTeamGames20242025!$A7,DataRegularSeason20242025!$N$2:$N$1315,1)</f>
        <v>1</v>
      </c>
      <c r="AQ7" s="42"/>
      <c r="AR7" s="35">
        <f>COUNTIFS(DataRegularSeason20242025!$E$2:$E$1315,TotalTeamGames20242025!AQ$1,DataRegularSeason20242025!$D$2:$D$1315,TotalTeamGames20242025!$A7,DataRegularSeason20242025!$N$2:$N$1315,1)</f>
        <v>1</v>
      </c>
      <c r="AS7" s="42"/>
      <c r="AT7" s="35">
        <f>COUNTIFS(DataRegularSeason20242025!$E$2:$E$1315,TotalTeamGames20242025!AS$1,DataRegularSeason20242025!$D$2:$D$1315,TotalTeamGames20242025!$A7,DataRegularSeason20242025!$N$2:$N$1315,1)</f>
        <v>1</v>
      </c>
      <c r="AU7" s="42"/>
      <c r="AV7" s="35">
        <f>COUNTIFS(DataRegularSeason20242025!$E$2:$E$1315,TotalTeamGames20242025!AU$1,DataRegularSeason20242025!$D$2:$D$1315,TotalTeamGames20242025!$A7,DataRegularSeason20242025!$N$2:$N$1315,1)</f>
        <v>1</v>
      </c>
      <c r="AW7" s="42"/>
      <c r="AX7" s="35">
        <f>COUNTIFS(DataRegularSeason20242025!$E$2:$E$1315,TotalTeamGames20242025!AW$1,DataRegularSeason20242025!$D$2:$D$1315,TotalTeamGames20242025!$A7,DataRegularSeason20242025!$N$2:$N$1315,1)</f>
        <v>1</v>
      </c>
      <c r="AY7" s="42"/>
      <c r="AZ7" s="35">
        <f>COUNTIFS(DataRegularSeason20242025!$E$2:$E$1315,TotalTeamGames20242025!AY$1,DataRegularSeason20242025!$D$2:$D$1315,TotalTeamGames20242025!$A7,DataRegularSeason20242025!$N$2:$N$1315,1)</f>
        <v>1</v>
      </c>
      <c r="BA7" s="42"/>
      <c r="BB7" s="35">
        <f>COUNTIFS(DataRegularSeason20242025!$E$2:$E$1315,TotalTeamGames20242025!BA$1,DataRegularSeason20242025!$D$2:$D$1315,TotalTeamGames20242025!$A7,DataRegularSeason20242025!$N$2:$N$1315,1)</f>
        <v>0</v>
      </c>
      <c r="BC7" s="42"/>
      <c r="BD7" s="35">
        <f>COUNTIFS(DataRegularSeason20242025!$E$2:$E$1315,TotalTeamGames20242025!BC$1,DataRegularSeason20242025!$D$2:$D$1315,TotalTeamGames20242025!$A7,DataRegularSeason20242025!$N$2:$N$1315,1)</f>
        <v>1</v>
      </c>
      <c r="BE7" s="42"/>
      <c r="BF7" s="35">
        <f>COUNTIFS(DataRegularSeason20242025!$E$2:$E$1315,TotalTeamGames20242025!BE$1,DataRegularSeason20242025!$D$2:$D$1315,TotalTeamGames20242025!$A7,DataRegularSeason20242025!$N$2:$N$1315,1)</f>
        <v>0</v>
      </c>
      <c r="BG7" s="42"/>
      <c r="BH7" s="35">
        <f>COUNTIFS(DataRegularSeason20242025!$E$2:$E$1315,TotalTeamGames20242025!BG$1,DataRegularSeason20242025!$D$2:$D$1315,TotalTeamGames20242025!$A7,DataRegularSeason20242025!$N$2:$N$1315,1)</f>
        <v>0</v>
      </c>
      <c r="BI7" s="42"/>
      <c r="BJ7" s="35">
        <f>COUNTIFS(DataRegularSeason20242025!$E$2:$E$1315,TotalTeamGames20242025!BI$1,DataRegularSeason20242025!$D$2:$D$1315,TotalTeamGames20242025!$A7,DataRegularSeason20242025!$N$2:$N$1315,1)</f>
        <v>1</v>
      </c>
      <c r="BK7" s="42"/>
      <c r="BL7" s="35">
        <f>COUNTIFS(DataRegularSeason20242025!$E$2:$E$1315,TotalTeamGames20242025!BK$1,DataRegularSeason20242025!$D$2:$D$1315,TotalTeamGames20242025!$A7,DataRegularSeason20242025!$N$2:$N$1315,1)</f>
        <v>0</v>
      </c>
      <c r="BM7" s="42"/>
      <c r="BN7" s="35">
        <f>COUNTIFS(DataRegularSeason20242025!$E$2:$E$1315,TotalTeamGames20242025!BM$1,DataRegularSeason20242025!$D$2:$D$1315,TotalTeamGames20242025!$A7,DataRegularSeason20242025!$N$2:$N$1315,1)</f>
        <v>1</v>
      </c>
      <c r="BO7" s="37">
        <f t="shared" si="0"/>
        <v>22</v>
      </c>
      <c r="BP7" s="116">
        <f t="shared" ref="BP7" si="3">BO7+BO8</f>
        <v>46</v>
      </c>
      <c r="BQ7" s="117">
        <f t="shared" ref="BQ7" si="4">82-BP7</f>
        <v>36</v>
      </c>
    </row>
    <row r="8" spans="1:69" ht="9.9499999999999993" customHeight="1" x14ac:dyDescent="0.25">
      <c r="A8" s="118"/>
      <c r="B8" s="39" t="s">
        <v>80</v>
      </c>
      <c r="C8" s="45">
        <f>COUNTIFS(DataRegularSeason20242025!$D$2:$D$1315,TotalTeamGames20242025!C$1,DataRegularSeason20242025!$E$2:$E$1315,TotalTeamGames20242025!$A7,DataRegularSeason20242025!$N$2:$N$1315,1)</f>
        <v>0</v>
      </c>
      <c r="D8" s="46"/>
      <c r="E8" s="45">
        <f>COUNTIFS(DataRegularSeason20242025!$D$2:$D$1315,TotalTeamGames20242025!E$1,DataRegularSeason20242025!$E$2:$E$1315,TotalTeamGames20242025!$A7,DataRegularSeason20242025!$N$2:$N$1315,1)</f>
        <v>0</v>
      </c>
      <c r="F8" s="46"/>
      <c r="G8" s="45"/>
      <c r="H8" s="46"/>
      <c r="I8" s="45">
        <f>COUNTIFS(DataRegularSeason20242025!$D$2:$D$1315,TotalTeamGames20242025!I$1,DataRegularSeason20242025!$E$2:$E$1315,TotalTeamGames20242025!$A7,DataRegularSeason20242025!$N$2:$N$1315,1)</f>
        <v>1</v>
      </c>
      <c r="J8" s="46"/>
      <c r="K8" s="45">
        <f>COUNTIFS(DataRegularSeason20242025!$D$2:$D$1315,TotalTeamGames20242025!K$1,DataRegularSeason20242025!$E$2:$E$1315,TotalTeamGames20242025!$A7,DataRegularSeason20242025!$N$2:$N$1315,1)</f>
        <v>0</v>
      </c>
      <c r="L8" s="46"/>
      <c r="M8" s="45">
        <f>COUNTIFS(DataRegularSeason20242025!$D$2:$D$1315,TotalTeamGames20242025!M$1,DataRegularSeason20242025!$E$2:$E$1315,TotalTeamGames20242025!$A7,DataRegularSeason20242025!$N$2:$N$1315,1)</f>
        <v>1</v>
      </c>
      <c r="N8" s="46"/>
      <c r="O8" s="45">
        <f>COUNTIFS(DataRegularSeason20242025!$D$2:$D$1315,TotalTeamGames20242025!O$1,DataRegularSeason20242025!$E$2:$E$1315,TotalTeamGames20242025!$A7,DataRegularSeason20242025!$N$2:$N$1315,1)</f>
        <v>1</v>
      </c>
      <c r="P8" s="46"/>
      <c r="Q8" s="45">
        <f>COUNTIFS(DataRegularSeason20242025!$D$2:$D$1315,TotalTeamGames20242025!Q$1,DataRegularSeason20242025!$E$2:$E$1315,TotalTeamGames20242025!$A7,DataRegularSeason20242025!$N$2:$N$1315,1)</f>
        <v>1</v>
      </c>
      <c r="R8" s="46"/>
      <c r="S8" s="45">
        <f>COUNTIFS(DataRegularSeason20242025!$D$2:$D$1315,TotalTeamGames20242025!S$1,DataRegularSeason20242025!$E$2:$E$1315,TotalTeamGames20242025!$A7,DataRegularSeason20242025!$N$2:$N$1315,1)</f>
        <v>1</v>
      </c>
      <c r="T8" s="46"/>
      <c r="U8" s="45">
        <f>COUNTIFS(DataRegularSeason20242025!$D$2:$D$1315,TotalTeamGames20242025!U$1,DataRegularSeason20242025!$E$2:$E$1315,TotalTeamGames20242025!$A7,DataRegularSeason20242025!$N$2:$N$1315,1)</f>
        <v>2</v>
      </c>
      <c r="V8" s="46"/>
      <c r="W8" s="45">
        <f>COUNTIFS(DataRegularSeason20242025!$D$2:$D$1315,TotalTeamGames20242025!W$1,DataRegularSeason20242025!$E$2:$E$1315,TotalTeamGames20242025!$A7,DataRegularSeason20242025!$N$2:$N$1315,1)</f>
        <v>0</v>
      </c>
      <c r="X8" s="46"/>
      <c r="Y8" s="45">
        <f>COUNTIFS(DataRegularSeason20242025!$D$2:$D$1315,TotalTeamGames20242025!Y$1,DataRegularSeason20242025!$E$2:$E$1315,TotalTeamGames20242025!$A7,DataRegularSeason20242025!$N$2:$N$1315,1)</f>
        <v>2</v>
      </c>
      <c r="Z8" s="46"/>
      <c r="AA8" s="45">
        <f>COUNTIFS(DataRegularSeason20242025!$D$2:$D$1315,TotalTeamGames20242025!AA$1,DataRegularSeason20242025!$E$2:$E$1315,TotalTeamGames20242025!$A7,DataRegularSeason20242025!$N$2:$N$1315,1)</f>
        <v>1</v>
      </c>
      <c r="AB8" s="46"/>
      <c r="AC8" s="45">
        <f>COUNTIFS(DataRegularSeason20242025!$D$2:$D$1315,TotalTeamGames20242025!AC$1,DataRegularSeason20242025!$E$2:$E$1315,TotalTeamGames20242025!$A7,DataRegularSeason20242025!$N$2:$N$1315,1)</f>
        <v>1</v>
      </c>
      <c r="AD8" s="46"/>
      <c r="AE8" s="45">
        <f>COUNTIFS(DataRegularSeason20242025!$D$2:$D$1315,TotalTeamGames20242025!AE$1,DataRegularSeason20242025!$E$2:$E$1315,TotalTeamGames20242025!$A7,DataRegularSeason20242025!$N$2:$N$1315,1)</f>
        <v>1</v>
      </c>
      <c r="AF8" s="46"/>
      <c r="AG8" s="45">
        <f>COUNTIFS(DataRegularSeason20242025!$D$2:$D$1315,TotalTeamGames20242025!AG$1,DataRegularSeason20242025!$E$2:$E$1315,TotalTeamGames20242025!$A7,DataRegularSeason20242025!$N$2:$N$1315,1)</f>
        <v>1</v>
      </c>
      <c r="AH8" s="46"/>
      <c r="AI8" s="45">
        <f>COUNTIFS(DataRegularSeason20242025!$D$2:$D$1315,TotalTeamGames20242025!AI$1,DataRegularSeason20242025!$E$2:$E$1315,TotalTeamGames20242025!$A7,DataRegularSeason20242025!$N$2:$N$1315,1)</f>
        <v>0</v>
      </c>
      <c r="AJ8" s="46"/>
      <c r="AK8" s="45">
        <f>COUNTIFS(DataRegularSeason20242025!$D$2:$D$1315,TotalTeamGames20242025!AK$1,DataRegularSeason20242025!$E$2:$E$1315,TotalTeamGames20242025!$A7,DataRegularSeason20242025!$N$2:$N$1315,1)</f>
        <v>1</v>
      </c>
      <c r="AL8" s="46"/>
      <c r="AM8" s="45">
        <f>COUNTIFS(DataRegularSeason20242025!$D$2:$D$1315,TotalTeamGames20242025!AM$1,DataRegularSeason20242025!$E$2:$E$1315,TotalTeamGames20242025!$A7,DataRegularSeason20242025!$N$2:$N$1315,1)</f>
        <v>1</v>
      </c>
      <c r="AN8" s="46"/>
      <c r="AO8" s="45">
        <f>COUNTIFS(DataRegularSeason20242025!$D$2:$D$1315,TotalTeamGames20242025!AO$1,DataRegularSeason20242025!$E$2:$E$1315,TotalTeamGames20242025!$A7,DataRegularSeason20242025!$N$2:$N$1315,1)</f>
        <v>1</v>
      </c>
      <c r="AP8" s="46"/>
      <c r="AQ8" s="45">
        <f>COUNTIFS(DataRegularSeason20242025!$D$2:$D$1315,TotalTeamGames20242025!AQ$1,DataRegularSeason20242025!$E$2:$E$1315,TotalTeamGames20242025!$A7,DataRegularSeason20242025!$N$2:$N$1315,1)</f>
        <v>0</v>
      </c>
      <c r="AR8" s="46"/>
      <c r="AS8" s="45">
        <f>COUNTIFS(DataRegularSeason20242025!$D$2:$D$1315,TotalTeamGames20242025!AS$1,DataRegularSeason20242025!$E$2:$E$1315,TotalTeamGames20242025!$A7,DataRegularSeason20242025!$N$2:$N$1315,1)</f>
        <v>1</v>
      </c>
      <c r="AT8" s="46"/>
      <c r="AU8" s="45">
        <f>COUNTIFS(DataRegularSeason20242025!$D$2:$D$1315,TotalTeamGames20242025!AU$1,DataRegularSeason20242025!$E$2:$E$1315,TotalTeamGames20242025!$A7,DataRegularSeason20242025!$N$2:$N$1315,1)</f>
        <v>1</v>
      </c>
      <c r="AV8" s="46"/>
      <c r="AW8" s="45">
        <f>COUNTIFS(DataRegularSeason20242025!$D$2:$D$1315,TotalTeamGames20242025!AW$1,DataRegularSeason20242025!$E$2:$E$1315,TotalTeamGames20242025!$A7,DataRegularSeason20242025!$N$2:$N$1315,1)</f>
        <v>0</v>
      </c>
      <c r="AX8" s="46"/>
      <c r="AY8" s="45">
        <f>COUNTIFS(DataRegularSeason20242025!$D$2:$D$1315,TotalTeamGames20242025!AY$1,DataRegularSeason20242025!$E$2:$E$1315,TotalTeamGames20242025!$A7,DataRegularSeason20242025!$N$2:$N$1315,1)</f>
        <v>1</v>
      </c>
      <c r="AZ8" s="46"/>
      <c r="BA8" s="45">
        <f>COUNTIFS(DataRegularSeason20242025!$D$2:$D$1315,TotalTeamGames20242025!BA$1,DataRegularSeason20242025!$E$2:$E$1315,TotalTeamGames20242025!$A7,DataRegularSeason20242025!$N$2:$N$1315,1)</f>
        <v>0</v>
      </c>
      <c r="BB8" s="46"/>
      <c r="BC8" s="45">
        <f>COUNTIFS(DataRegularSeason20242025!$D$2:$D$1315,TotalTeamGames20242025!BC$1,DataRegularSeason20242025!$E$2:$E$1315,TotalTeamGames20242025!$A7,DataRegularSeason20242025!$N$2:$N$1315,1)</f>
        <v>1</v>
      </c>
      <c r="BD8" s="46"/>
      <c r="BE8" s="45">
        <f>COUNTIFS(DataRegularSeason20242025!$D$2:$D$1315,TotalTeamGames20242025!BE$1,DataRegularSeason20242025!$E$2:$E$1315,TotalTeamGames20242025!$A7,DataRegularSeason20242025!$N$2:$N$1315,1)</f>
        <v>1</v>
      </c>
      <c r="BF8" s="46"/>
      <c r="BG8" s="45">
        <f>COUNTIFS(DataRegularSeason20242025!$D$2:$D$1315,TotalTeamGames20242025!BG$1,DataRegularSeason20242025!$E$2:$E$1315,TotalTeamGames20242025!$A7,DataRegularSeason20242025!$N$2:$N$1315,1)</f>
        <v>1</v>
      </c>
      <c r="BH8" s="46"/>
      <c r="BI8" s="45">
        <f>COUNTIFS(DataRegularSeason20242025!$D$2:$D$1315,TotalTeamGames20242025!BI$1,DataRegularSeason20242025!$E$2:$E$1315,TotalTeamGames20242025!$A7,DataRegularSeason20242025!$N$2:$N$1315,1)</f>
        <v>0</v>
      </c>
      <c r="BJ8" s="46"/>
      <c r="BK8" s="45">
        <f>COUNTIFS(DataRegularSeason20242025!$D$2:$D$1315,TotalTeamGames20242025!BK$1,DataRegularSeason20242025!$E$2:$E$1315,TotalTeamGames20242025!$A7,DataRegularSeason20242025!$N$2:$N$1315,1)</f>
        <v>1</v>
      </c>
      <c r="BL8" s="46"/>
      <c r="BM8" s="45">
        <f>COUNTIFS(DataRegularSeason20242025!$D$2:$D$1315,TotalTeamGames20242025!BM$1,DataRegularSeason20242025!$E$2:$E$1315,TotalTeamGames20242025!$A7,DataRegularSeason20242025!$N$2:$N$1315,1)</f>
        <v>1</v>
      </c>
      <c r="BN8" s="46"/>
      <c r="BO8" s="41">
        <f t="shared" si="0"/>
        <v>24</v>
      </c>
      <c r="BP8" s="116"/>
      <c r="BQ8" s="117"/>
    </row>
    <row r="9" spans="1:69" ht="9.9499999999999993" customHeight="1" x14ac:dyDescent="0.25">
      <c r="A9" s="123" t="s">
        <v>44</v>
      </c>
      <c r="B9" s="35" t="s">
        <v>81</v>
      </c>
      <c r="C9" s="42"/>
      <c r="D9" s="35">
        <f>COUNTIFS(DataRegularSeason20242025!$E$2:$E$1315,TotalTeamGames20242025!C$1,DataRegularSeason20242025!$D$2:$D$1315,TotalTeamGames20242025!$A9,DataRegularSeason20242025!$N$2:$N$1315,1)</f>
        <v>0</v>
      </c>
      <c r="E9" s="42"/>
      <c r="F9" s="35">
        <f>COUNTIFS(DataRegularSeason20242025!$E$2:$E$1315,TotalTeamGames20242025!E$1,DataRegularSeason20242025!$D$2:$D$1315,TotalTeamGames20242025!$A9,DataRegularSeason20242025!$N$2:$N$1315,1)</f>
        <v>0</v>
      </c>
      <c r="G9" s="42"/>
      <c r="H9" s="35">
        <f>COUNTIFS(DataRegularSeason20242025!$E$2:$E$1315,TotalTeamGames20242025!G$1,DataRegularSeason20242025!$D$2:$D$1315,TotalTeamGames20242025!$A9,DataRegularSeason20242025!$N$2:$N$1315,1)</f>
        <v>1</v>
      </c>
      <c r="I9" s="42"/>
      <c r="J9" s="43"/>
      <c r="K9" s="42"/>
      <c r="L9" s="35">
        <f>COUNTIFS(DataRegularSeason20242025!$E$2:$E$1315,TotalTeamGames20242025!K$1,DataRegularSeason20242025!$D$2:$D$1315,TotalTeamGames20242025!$A9,DataRegularSeason20242025!$N$2:$N$1315,1)</f>
        <v>2</v>
      </c>
      <c r="M9" s="42"/>
      <c r="N9" s="35">
        <f>COUNTIFS(DataRegularSeason20242025!$E$2:$E$1315,TotalTeamGames20242025!M$1,DataRegularSeason20242025!$D$2:$D$1315,TotalTeamGames20242025!$A9,DataRegularSeason20242025!$N$2:$N$1315,1)</f>
        <v>1</v>
      </c>
      <c r="O9" s="42"/>
      <c r="P9" s="35">
        <f>COUNTIFS(DataRegularSeason20242025!$E$2:$E$1315,TotalTeamGames20242025!O$1,DataRegularSeason20242025!$D$2:$D$1315,TotalTeamGames20242025!$A9,DataRegularSeason20242025!$N$2:$N$1315,1)</f>
        <v>1</v>
      </c>
      <c r="Q9" s="42"/>
      <c r="R9" s="35">
        <f>COUNTIFS(DataRegularSeason20242025!$E$2:$E$1315,TotalTeamGames20242025!Q$1,DataRegularSeason20242025!$D$2:$D$1315,TotalTeamGames20242025!$A9,DataRegularSeason20242025!$N$2:$N$1315,1)</f>
        <v>1</v>
      </c>
      <c r="S9" s="42"/>
      <c r="T9" s="35">
        <f>COUNTIFS(DataRegularSeason20242025!$E$2:$E$1315,TotalTeamGames20242025!S$1,DataRegularSeason20242025!$D$2:$D$1315,TotalTeamGames20242025!$A9,DataRegularSeason20242025!$N$2:$N$1315,1)</f>
        <v>0</v>
      </c>
      <c r="U9" s="42"/>
      <c r="V9" s="35">
        <f>COUNTIFS(DataRegularSeason20242025!$E$2:$E$1315,TotalTeamGames20242025!U$1,DataRegularSeason20242025!$D$2:$D$1315,TotalTeamGames20242025!$A9,DataRegularSeason20242025!$N$2:$N$1315,1)</f>
        <v>0</v>
      </c>
      <c r="W9" s="42"/>
      <c r="X9" s="35">
        <f>COUNTIFS(DataRegularSeason20242025!$E$2:$E$1315,TotalTeamGames20242025!W$1,DataRegularSeason20242025!$D$2:$D$1315,TotalTeamGames20242025!$A9,DataRegularSeason20242025!$N$2:$N$1315,1)</f>
        <v>1</v>
      </c>
      <c r="Y9" s="42"/>
      <c r="Z9" s="35">
        <f>COUNTIFS(DataRegularSeason20242025!$E$2:$E$1315,TotalTeamGames20242025!Y$1,DataRegularSeason20242025!$D$2:$D$1315,TotalTeamGames20242025!$A9,DataRegularSeason20242025!$N$2:$N$1315,1)</f>
        <v>2</v>
      </c>
      <c r="AA9" s="42"/>
      <c r="AB9" s="35">
        <f>COUNTIFS(DataRegularSeason20242025!$E$2:$E$1315,TotalTeamGames20242025!AA$1,DataRegularSeason20242025!$D$2:$D$1315,TotalTeamGames20242025!$A9,DataRegularSeason20242025!$N$2:$N$1315,1)</f>
        <v>0</v>
      </c>
      <c r="AC9" s="42"/>
      <c r="AD9" s="35">
        <f>COUNTIFS(DataRegularSeason20242025!$E$2:$E$1315,TotalTeamGames20242025!AC$1,DataRegularSeason20242025!$D$2:$D$1315,TotalTeamGames20242025!$A9,DataRegularSeason20242025!$N$2:$N$1315,1)</f>
        <v>0</v>
      </c>
      <c r="AE9" s="42"/>
      <c r="AF9" s="35">
        <f>COUNTIFS(DataRegularSeason20242025!$E$2:$E$1315,TotalTeamGames20242025!AE$1,DataRegularSeason20242025!$D$2:$D$1315,TotalTeamGames20242025!$A9,DataRegularSeason20242025!$N$2:$N$1315,1)</f>
        <v>0</v>
      </c>
      <c r="AG9" s="42"/>
      <c r="AH9" s="35">
        <f>COUNTIFS(DataRegularSeason20242025!$E$2:$E$1315,TotalTeamGames20242025!AG$1,DataRegularSeason20242025!$D$2:$D$1315,TotalTeamGames20242025!$A9,DataRegularSeason20242025!$N$2:$N$1315,1)</f>
        <v>2</v>
      </c>
      <c r="AI9" s="42"/>
      <c r="AJ9" s="35">
        <f>COUNTIFS(DataRegularSeason20242025!$E$2:$E$1315,TotalTeamGames20242025!AI$1,DataRegularSeason20242025!$D$2:$D$1315,TotalTeamGames20242025!$A9,DataRegularSeason20242025!$N$2:$N$1315,1)</f>
        <v>1</v>
      </c>
      <c r="AK9" s="42"/>
      <c r="AL9" s="35">
        <f>COUNTIFS(DataRegularSeason20242025!$E$2:$E$1315,TotalTeamGames20242025!AK$1,DataRegularSeason20242025!$D$2:$D$1315,TotalTeamGames20242025!$A9,DataRegularSeason20242025!$N$2:$N$1315,1)</f>
        <v>1</v>
      </c>
      <c r="AM9" s="42"/>
      <c r="AN9" s="35">
        <f>COUNTIFS(DataRegularSeason20242025!$E$2:$E$1315,TotalTeamGames20242025!AM$1,DataRegularSeason20242025!$D$2:$D$1315,TotalTeamGames20242025!$A9,DataRegularSeason20242025!$N$2:$N$1315,1)</f>
        <v>1</v>
      </c>
      <c r="AO9" s="42"/>
      <c r="AP9" s="35">
        <f>COUNTIFS(DataRegularSeason20242025!$E$2:$E$1315,TotalTeamGames20242025!AO$1,DataRegularSeason20242025!$D$2:$D$1315,TotalTeamGames20242025!$A9,DataRegularSeason20242025!$N$2:$N$1315,1)</f>
        <v>0</v>
      </c>
      <c r="AQ9" s="42"/>
      <c r="AR9" s="35">
        <f>COUNTIFS(DataRegularSeason20242025!$E$2:$E$1315,TotalTeamGames20242025!AQ$1,DataRegularSeason20242025!$D$2:$D$1315,TotalTeamGames20242025!$A9,DataRegularSeason20242025!$N$2:$N$1315,1)</f>
        <v>1</v>
      </c>
      <c r="AS9" s="42"/>
      <c r="AT9" s="35">
        <f>COUNTIFS(DataRegularSeason20242025!$E$2:$E$1315,TotalTeamGames20242025!AS$1,DataRegularSeason20242025!$D$2:$D$1315,TotalTeamGames20242025!$A9,DataRegularSeason20242025!$N$2:$N$1315,1)</f>
        <v>1</v>
      </c>
      <c r="AU9" s="42"/>
      <c r="AV9" s="35">
        <f>COUNTIFS(DataRegularSeason20242025!$E$2:$E$1315,TotalTeamGames20242025!AU$1,DataRegularSeason20242025!$D$2:$D$1315,TotalTeamGames20242025!$A9,DataRegularSeason20242025!$N$2:$N$1315,1)</f>
        <v>1</v>
      </c>
      <c r="AW9" s="42"/>
      <c r="AX9" s="35">
        <f>COUNTIFS(DataRegularSeason20242025!$E$2:$E$1315,TotalTeamGames20242025!AW$1,DataRegularSeason20242025!$D$2:$D$1315,TotalTeamGames20242025!$A9,DataRegularSeason20242025!$N$2:$N$1315,1)</f>
        <v>0</v>
      </c>
      <c r="AY9" s="42"/>
      <c r="AZ9" s="35">
        <f>COUNTIFS(DataRegularSeason20242025!$E$2:$E$1315,TotalTeamGames20242025!AY$1,DataRegularSeason20242025!$D$2:$D$1315,TotalTeamGames20242025!$A9,DataRegularSeason20242025!$N$2:$N$1315,1)</f>
        <v>1</v>
      </c>
      <c r="BA9" s="42"/>
      <c r="BB9" s="35">
        <f>COUNTIFS(DataRegularSeason20242025!$E$2:$E$1315,TotalTeamGames20242025!BA$1,DataRegularSeason20242025!$D$2:$D$1315,TotalTeamGames20242025!$A9,DataRegularSeason20242025!$N$2:$N$1315,1)</f>
        <v>1</v>
      </c>
      <c r="BC9" s="42"/>
      <c r="BD9" s="35">
        <f>COUNTIFS(DataRegularSeason20242025!$E$2:$E$1315,TotalTeamGames20242025!BC$1,DataRegularSeason20242025!$D$2:$D$1315,TotalTeamGames20242025!$A9,DataRegularSeason20242025!$N$2:$N$1315,1)</f>
        <v>0</v>
      </c>
      <c r="BE9" s="42"/>
      <c r="BF9" s="35">
        <f>COUNTIFS(DataRegularSeason20242025!$E$2:$E$1315,TotalTeamGames20242025!BE$1,DataRegularSeason20242025!$D$2:$D$1315,TotalTeamGames20242025!$A9,DataRegularSeason20242025!$N$2:$N$1315,1)</f>
        <v>1</v>
      </c>
      <c r="BG9" s="42"/>
      <c r="BH9" s="35">
        <f>COUNTIFS(DataRegularSeason20242025!$E$2:$E$1315,TotalTeamGames20242025!BG$1,DataRegularSeason20242025!$D$2:$D$1315,TotalTeamGames20242025!$A9,DataRegularSeason20242025!$N$2:$N$1315,1)</f>
        <v>1</v>
      </c>
      <c r="BI9" s="42"/>
      <c r="BJ9" s="35">
        <f>COUNTIFS(DataRegularSeason20242025!$E$2:$E$1315,TotalTeamGames20242025!BI$1,DataRegularSeason20242025!$D$2:$D$1315,TotalTeamGames20242025!$A9,DataRegularSeason20242025!$N$2:$N$1315,1)</f>
        <v>1</v>
      </c>
      <c r="BK9" s="42"/>
      <c r="BL9" s="35">
        <f>COUNTIFS(DataRegularSeason20242025!$E$2:$E$1315,TotalTeamGames20242025!BK$1,DataRegularSeason20242025!$D$2:$D$1315,TotalTeamGames20242025!$A9,DataRegularSeason20242025!$N$2:$N$1315,1)</f>
        <v>0</v>
      </c>
      <c r="BM9" s="42"/>
      <c r="BN9" s="35">
        <f>COUNTIFS(DataRegularSeason20242025!$E$2:$E$1315,TotalTeamGames20242025!BM$1,DataRegularSeason20242025!$D$2:$D$1315,TotalTeamGames20242025!$A9,DataRegularSeason20242025!$N$2:$N$1315,1)</f>
        <v>1</v>
      </c>
      <c r="BO9" s="37">
        <f t="shared" si="0"/>
        <v>23</v>
      </c>
      <c r="BP9" s="116">
        <f t="shared" ref="BP9" si="5">BO9+BO10</f>
        <v>47</v>
      </c>
      <c r="BQ9" s="117">
        <f t="shared" ref="BQ9" si="6">82-BP9</f>
        <v>35</v>
      </c>
    </row>
    <row r="10" spans="1:69" ht="9.9499999999999993" customHeight="1" x14ac:dyDescent="0.25">
      <c r="A10" s="118"/>
      <c r="B10" s="39" t="s">
        <v>80</v>
      </c>
      <c r="C10" s="45">
        <f>COUNTIFS(DataRegularSeason20242025!$D$2:$D$1315,TotalTeamGames20242025!C$1,DataRegularSeason20242025!$E$2:$E$1315,TotalTeamGames20242025!$A9,DataRegularSeason20242025!$N$2:$N$1315,1)</f>
        <v>1</v>
      </c>
      <c r="D10" s="46"/>
      <c r="E10" s="45">
        <f>COUNTIFS(DataRegularSeason20242025!$D$2:$D$1315,TotalTeamGames20242025!E$1,DataRegularSeason20242025!$E$2:$E$1315,TotalTeamGames20242025!$A9,DataRegularSeason20242025!$N$2:$N$1315,1)</f>
        <v>1</v>
      </c>
      <c r="F10" s="46"/>
      <c r="G10" s="45">
        <f>COUNTIFS(DataRegularSeason20242025!$D$2:$D$1315,TotalTeamGames20242025!G$1,DataRegularSeason20242025!$E$2:$E$1315,TotalTeamGames20242025!$A9,DataRegularSeason20242025!$N$2:$N$1315,1)</f>
        <v>0</v>
      </c>
      <c r="H10" s="46"/>
      <c r="I10" s="45"/>
      <c r="J10" s="46"/>
      <c r="K10" s="45">
        <f>COUNTIFS(DataRegularSeason20242025!$D$2:$D$1315,TotalTeamGames20242025!K$1,DataRegularSeason20242025!$E$2:$E$1315,TotalTeamGames20242025!$A9,DataRegularSeason20242025!$N$2:$N$1315,1)</f>
        <v>1</v>
      </c>
      <c r="L10" s="46"/>
      <c r="M10" s="45">
        <f>COUNTIFS(DataRegularSeason20242025!$D$2:$D$1315,TotalTeamGames20242025!M$1,DataRegularSeason20242025!$E$2:$E$1315,TotalTeamGames20242025!$A9,DataRegularSeason20242025!$N$2:$N$1315,1)</f>
        <v>0</v>
      </c>
      <c r="N10" s="46"/>
      <c r="O10" s="45">
        <f>COUNTIFS(DataRegularSeason20242025!$D$2:$D$1315,TotalTeamGames20242025!O$1,DataRegularSeason20242025!$E$2:$E$1315,TotalTeamGames20242025!$A9,DataRegularSeason20242025!$N$2:$N$1315,1)</f>
        <v>0</v>
      </c>
      <c r="P10" s="46"/>
      <c r="Q10" s="45">
        <f>COUNTIFS(DataRegularSeason20242025!$D$2:$D$1315,TotalTeamGames20242025!Q$1,DataRegularSeason20242025!$E$2:$E$1315,TotalTeamGames20242025!$A9,DataRegularSeason20242025!$N$2:$N$1315,1)</f>
        <v>1</v>
      </c>
      <c r="R10" s="46"/>
      <c r="S10" s="45">
        <f>COUNTIFS(DataRegularSeason20242025!$D$2:$D$1315,TotalTeamGames20242025!S$1,DataRegularSeason20242025!$E$2:$E$1315,TotalTeamGames20242025!$A9,DataRegularSeason20242025!$N$2:$N$1315,1)</f>
        <v>1</v>
      </c>
      <c r="T10" s="46"/>
      <c r="U10" s="45">
        <f>COUNTIFS(DataRegularSeason20242025!$D$2:$D$1315,TotalTeamGames20242025!U$1,DataRegularSeason20242025!$E$2:$E$1315,TotalTeamGames20242025!$A9,DataRegularSeason20242025!$N$2:$N$1315,1)</f>
        <v>0</v>
      </c>
      <c r="V10" s="46"/>
      <c r="W10" s="45">
        <f>COUNTIFS(DataRegularSeason20242025!$D$2:$D$1315,TotalTeamGames20242025!W$1,DataRegularSeason20242025!$E$2:$E$1315,TotalTeamGames20242025!$A9,DataRegularSeason20242025!$N$2:$N$1315,1)</f>
        <v>0</v>
      </c>
      <c r="X10" s="46"/>
      <c r="Y10" s="45">
        <f>COUNTIFS(DataRegularSeason20242025!$D$2:$D$1315,TotalTeamGames20242025!Y$1,DataRegularSeason20242025!$E$2:$E$1315,TotalTeamGames20242025!$A9,DataRegularSeason20242025!$N$2:$N$1315,1)</f>
        <v>1</v>
      </c>
      <c r="Z10" s="46"/>
      <c r="AA10" s="45">
        <f>COUNTIFS(DataRegularSeason20242025!$D$2:$D$1315,TotalTeamGames20242025!AA$1,DataRegularSeason20242025!$E$2:$E$1315,TotalTeamGames20242025!$A9,DataRegularSeason20242025!$N$2:$N$1315,1)</f>
        <v>0</v>
      </c>
      <c r="AB10" s="46"/>
      <c r="AC10" s="45">
        <f>COUNTIFS(DataRegularSeason20242025!$D$2:$D$1315,TotalTeamGames20242025!AC$1,DataRegularSeason20242025!$E$2:$E$1315,TotalTeamGames20242025!$A9,DataRegularSeason20242025!$N$2:$N$1315,1)</f>
        <v>1</v>
      </c>
      <c r="AD10" s="46"/>
      <c r="AE10" s="45">
        <f>COUNTIFS(DataRegularSeason20242025!$D$2:$D$1315,TotalTeamGames20242025!AE$1,DataRegularSeason20242025!$E$2:$E$1315,TotalTeamGames20242025!$A9,DataRegularSeason20242025!$N$2:$N$1315,1)</f>
        <v>0</v>
      </c>
      <c r="AF10" s="46"/>
      <c r="AG10" s="45">
        <f>COUNTIFS(DataRegularSeason20242025!$D$2:$D$1315,TotalTeamGames20242025!AG$1,DataRegularSeason20242025!$E$2:$E$1315,TotalTeamGames20242025!$A9,DataRegularSeason20242025!$N$2:$N$1315,1)</f>
        <v>2</v>
      </c>
      <c r="AH10" s="46"/>
      <c r="AI10" s="45">
        <f>COUNTIFS(DataRegularSeason20242025!$D$2:$D$1315,TotalTeamGames20242025!AI$1,DataRegularSeason20242025!$E$2:$E$1315,TotalTeamGames20242025!$A9,DataRegularSeason20242025!$N$2:$N$1315,1)</f>
        <v>0</v>
      </c>
      <c r="AJ10" s="46"/>
      <c r="AK10" s="45">
        <f>COUNTIFS(DataRegularSeason20242025!$D$2:$D$1315,TotalTeamGames20242025!AK$1,DataRegularSeason20242025!$E$2:$E$1315,TotalTeamGames20242025!$A9,DataRegularSeason20242025!$N$2:$N$1315,1)</f>
        <v>1</v>
      </c>
      <c r="AL10" s="46"/>
      <c r="AM10" s="45">
        <f>COUNTIFS(DataRegularSeason20242025!$D$2:$D$1315,TotalTeamGames20242025!AM$1,DataRegularSeason20242025!$E$2:$E$1315,TotalTeamGames20242025!$A9,DataRegularSeason20242025!$N$2:$N$1315,1)</f>
        <v>1</v>
      </c>
      <c r="AN10" s="46"/>
      <c r="AO10" s="45">
        <f>COUNTIFS(DataRegularSeason20242025!$D$2:$D$1315,TotalTeamGames20242025!AO$1,DataRegularSeason20242025!$E$2:$E$1315,TotalTeamGames20242025!$A9,DataRegularSeason20242025!$N$2:$N$1315,1)</f>
        <v>2</v>
      </c>
      <c r="AP10" s="46"/>
      <c r="AQ10" s="45">
        <f>COUNTIFS(DataRegularSeason20242025!$D$2:$D$1315,TotalTeamGames20242025!AQ$1,DataRegularSeason20242025!$E$2:$E$1315,TotalTeamGames20242025!$A9,DataRegularSeason20242025!$N$2:$N$1315,1)</f>
        <v>1</v>
      </c>
      <c r="AR10" s="46"/>
      <c r="AS10" s="45">
        <f>COUNTIFS(DataRegularSeason20242025!$D$2:$D$1315,TotalTeamGames20242025!AS$1,DataRegularSeason20242025!$E$2:$E$1315,TotalTeamGames20242025!$A9,DataRegularSeason20242025!$N$2:$N$1315,1)</f>
        <v>2</v>
      </c>
      <c r="AT10" s="46"/>
      <c r="AU10" s="45">
        <f>COUNTIFS(DataRegularSeason20242025!$D$2:$D$1315,TotalTeamGames20242025!AU$1,DataRegularSeason20242025!$E$2:$E$1315,TotalTeamGames20242025!$A9,DataRegularSeason20242025!$N$2:$N$1315,1)</f>
        <v>1</v>
      </c>
      <c r="AV10" s="46"/>
      <c r="AW10" s="45">
        <f>COUNTIFS(DataRegularSeason20242025!$D$2:$D$1315,TotalTeamGames20242025!AW$1,DataRegularSeason20242025!$E$2:$E$1315,TotalTeamGames20242025!$A9,DataRegularSeason20242025!$N$2:$N$1315,1)</f>
        <v>1</v>
      </c>
      <c r="AX10" s="46"/>
      <c r="AY10" s="45">
        <f>COUNTIFS(DataRegularSeason20242025!$D$2:$D$1315,TotalTeamGames20242025!AY$1,DataRegularSeason20242025!$E$2:$E$1315,TotalTeamGames20242025!$A9,DataRegularSeason20242025!$N$2:$N$1315,1)</f>
        <v>1</v>
      </c>
      <c r="AZ10" s="46"/>
      <c r="BA10" s="45">
        <f>COUNTIFS(DataRegularSeason20242025!$D$2:$D$1315,TotalTeamGames20242025!BA$1,DataRegularSeason20242025!$E$2:$E$1315,TotalTeamGames20242025!$A9,DataRegularSeason20242025!$N$2:$N$1315,1)</f>
        <v>1</v>
      </c>
      <c r="BB10" s="46"/>
      <c r="BC10" s="45">
        <f>COUNTIFS(DataRegularSeason20242025!$D$2:$D$1315,TotalTeamGames20242025!BC$1,DataRegularSeason20242025!$E$2:$E$1315,TotalTeamGames20242025!$A9,DataRegularSeason20242025!$N$2:$N$1315,1)</f>
        <v>1</v>
      </c>
      <c r="BD10" s="46"/>
      <c r="BE10" s="45">
        <f>COUNTIFS(DataRegularSeason20242025!$D$2:$D$1315,TotalTeamGames20242025!BE$1,DataRegularSeason20242025!$E$2:$E$1315,TotalTeamGames20242025!$A9,DataRegularSeason20242025!$N$2:$N$1315,1)</f>
        <v>0</v>
      </c>
      <c r="BF10" s="46"/>
      <c r="BG10" s="45">
        <f>COUNTIFS(DataRegularSeason20242025!$D$2:$D$1315,TotalTeamGames20242025!BG$1,DataRegularSeason20242025!$E$2:$E$1315,TotalTeamGames20242025!$A9,DataRegularSeason20242025!$N$2:$N$1315,1)</f>
        <v>1</v>
      </c>
      <c r="BH10" s="46"/>
      <c r="BI10" s="45">
        <f>COUNTIFS(DataRegularSeason20242025!$D$2:$D$1315,TotalTeamGames20242025!BI$1,DataRegularSeason20242025!$E$2:$E$1315,TotalTeamGames20242025!$A9,DataRegularSeason20242025!$N$2:$N$1315,1)</f>
        <v>1</v>
      </c>
      <c r="BJ10" s="46"/>
      <c r="BK10" s="45">
        <f>COUNTIFS(DataRegularSeason20242025!$D$2:$D$1315,TotalTeamGames20242025!BK$1,DataRegularSeason20242025!$E$2:$E$1315,TotalTeamGames20242025!$A9,DataRegularSeason20242025!$N$2:$N$1315,1)</f>
        <v>0</v>
      </c>
      <c r="BL10" s="46"/>
      <c r="BM10" s="45">
        <f>COUNTIFS(DataRegularSeason20242025!$D$2:$D$1315,TotalTeamGames20242025!BM$1,DataRegularSeason20242025!$E$2:$E$1315,TotalTeamGames20242025!$A9,DataRegularSeason20242025!$N$2:$N$1315,1)</f>
        <v>1</v>
      </c>
      <c r="BN10" s="46"/>
      <c r="BO10" s="41">
        <f t="shared" si="0"/>
        <v>24</v>
      </c>
      <c r="BP10" s="116"/>
      <c r="BQ10" s="117"/>
    </row>
    <row r="11" spans="1:69" ht="9.9499999999999993" customHeight="1" x14ac:dyDescent="0.25">
      <c r="A11" s="123" t="s">
        <v>36</v>
      </c>
      <c r="B11" s="35" t="s">
        <v>81</v>
      </c>
      <c r="C11" s="42"/>
      <c r="D11" s="35">
        <f>COUNTIFS(DataRegularSeason20242025!$E$2:$E$1315,TotalTeamGames20242025!C$1,DataRegularSeason20242025!$D$2:$D$1315,TotalTeamGames20242025!$A11,DataRegularSeason20242025!$N$2:$N$1315,1)</f>
        <v>1</v>
      </c>
      <c r="E11" s="42"/>
      <c r="F11" s="35">
        <f>COUNTIFS(DataRegularSeason20242025!$E$2:$E$1315,TotalTeamGames20242025!E$1,DataRegularSeason20242025!$D$2:$D$1315,TotalTeamGames20242025!$A11,DataRegularSeason20242025!$N$2:$N$1315,1)</f>
        <v>2</v>
      </c>
      <c r="G11" s="42"/>
      <c r="H11" s="35">
        <f>COUNTIFS(DataRegularSeason20242025!$E$2:$E$1315,TotalTeamGames20242025!G$1,DataRegularSeason20242025!$D$2:$D$1315,TotalTeamGames20242025!$A11,DataRegularSeason20242025!$N$2:$N$1315,1)</f>
        <v>0</v>
      </c>
      <c r="I11" s="42"/>
      <c r="J11" s="35">
        <f>COUNTIFS(DataRegularSeason20242025!$E$2:$E$1315,TotalTeamGames20242025!I$1,DataRegularSeason20242025!$D$2:$D$1315,TotalTeamGames20242025!$A11,DataRegularSeason20242025!$N$2:$N$1315,1)</f>
        <v>1</v>
      </c>
      <c r="K11" s="42"/>
      <c r="L11" s="43"/>
      <c r="M11" s="42"/>
      <c r="N11" s="35">
        <f>COUNTIFS(DataRegularSeason20242025!$E$2:$E$1315,TotalTeamGames20242025!M$1,DataRegularSeason20242025!$D$2:$D$1315,TotalTeamGames20242025!$A11,DataRegularSeason20242025!$N$2:$N$1315,1)</f>
        <v>1</v>
      </c>
      <c r="O11" s="42"/>
      <c r="P11" s="35">
        <f>COUNTIFS(DataRegularSeason20242025!$E$2:$E$1315,TotalTeamGames20242025!O$1,DataRegularSeason20242025!$D$2:$D$1315,TotalTeamGames20242025!$A11,DataRegularSeason20242025!$N$2:$N$1315,1)</f>
        <v>1</v>
      </c>
      <c r="Q11" s="42"/>
      <c r="R11" s="35">
        <f>COUNTIFS(DataRegularSeason20242025!$E$2:$E$1315,TotalTeamGames20242025!Q$1,DataRegularSeason20242025!$D$2:$D$1315,TotalTeamGames20242025!$A11,DataRegularSeason20242025!$N$2:$N$1315,1)</f>
        <v>1</v>
      </c>
      <c r="S11" s="42"/>
      <c r="T11" s="35">
        <f>COUNTIFS(DataRegularSeason20242025!$E$2:$E$1315,TotalTeamGames20242025!S$1,DataRegularSeason20242025!$D$2:$D$1315,TotalTeamGames20242025!$A11,DataRegularSeason20242025!$N$2:$N$1315,1)</f>
        <v>0</v>
      </c>
      <c r="U11" s="42"/>
      <c r="V11" s="35">
        <f>COUNTIFS(DataRegularSeason20242025!$E$2:$E$1315,TotalTeamGames20242025!U$1,DataRegularSeason20242025!$D$2:$D$1315,TotalTeamGames20242025!$A11,DataRegularSeason20242025!$N$2:$N$1315,1)</f>
        <v>0</v>
      </c>
      <c r="W11" s="42"/>
      <c r="X11" s="35">
        <f>COUNTIFS(DataRegularSeason20242025!$E$2:$E$1315,TotalTeamGames20242025!W$1,DataRegularSeason20242025!$D$2:$D$1315,TotalTeamGames20242025!$A11,DataRegularSeason20242025!$N$2:$N$1315,1)</f>
        <v>1</v>
      </c>
      <c r="Y11" s="42"/>
      <c r="Z11" s="35">
        <f>COUNTIFS(DataRegularSeason20242025!$E$2:$E$1315,TotalTeamGames20242025!Y$1,DataRegularSeason20242025!$D$2:$D$1315,TotalTeamGames20242025!$A11,DataRegularSeason20242025!$N$2:$N$1315,1)</f>
        <v>0</v>
      </c>
      <c r="AA11" s="42"/>
      <c r="AB11" s="35">
        <f>COUNTIFS(DataRegularSeason20242025!$E$2:$E$1315,TotalTeamGames20242025!AA$1,DataRegularSeason20242025!$D$2:$D$1315,TotalTeamGames20242025!$A11,DataRegularSeason20242025!$N$2:$N$1315,1)</f>
        <v>1</v>
      </c>
      <c r="AC11" s="42"/>
      <c r="AD11" s="35">
        <f>COUNTIFS(DataRegularSeason20242025!$E$2:$E$1315,TotalTeamGames20242025!AC$1,DataRegularSeason20242025!$D$2:$D$1315,TotalTeamGames20242025!$A11,DataRegularSeason20242025!$N$2:$N$1315,1)</f>
        <v>1</v>
      </c>
      <c r="AE11" s="42"/>
      <c r="AF11" s="35">
        <f>COUNTIFS(DataRegularSeason20242025!$E$2:$E$1315,TotalTeamGames20242025!AE$1,DataRegularSeason20242025!$D$2:$D$1315,TotalTeamGames20242025!$A11,DataRegularSeason20242025!$N$2:$N$1315,1)</f>
        <v>1</v>
      </c>
      <c r="AG11" s="42"/>
      <c r="AH11" s="35">
        <f>COUNTIFS(DataRegularSeason20242025!$E$2:$E$1315,TotalTeamGames20242025!AG$1,DataRegularSeason20242025!$D$2:$D$1315,TotalTeamGames20242025!$A11,DataRegularSeason20242025!$N$2:$N$1315,1)</f>
        <v>0</v>
      </c>
      <c r="AI11" s="42"/>
      <c r="AJ11" s="35">
        <f>COUNTIFS(DataRegularSeason20242025!$E$2:$E$1315,TotalTeamGames20242025!AI$1,DataRegularSeason20242025!$D$2:$D$1315,TotalTeamGames20242025!$A11,DataRegularSeason20242025!$N$2:$N$1315,1)</f>
        <v>1</v>
      </c>
      <c r="AK11" s="42"/>
      <c r="AL11" s="35">
        <f>COUNTIFS(DataRegularSeason20242025!$E$2:$E$1315,TotalTeamGames20242025!AK$1,DataRegularSeason20242025!$D$2:$D$1315,TotalTeamGames20242025!$A11,DataRegularSeason20242025!$N$2:$N$1315,1)</f>
        <v>1</v>
      </c>
      <c r="AM11" s="42"/>
      <c r="AN11" s="35">
        <f>COUNTIFS(DataRegularSeason20242025!$E$2:$E$1315,TotalTeamGames20242025!AM$1,DataRegularSeason20242025!$D$2:$D$1315,TotalTeamGames20242025!$A11,DataRegularSeason20242025!$N$2:$N$1315,1)</f>
        <v>1</v>
      </c>
      <c r="AO11" s="42"/>
      <c r="AP11" s="35">
        <f>COUNTIFS(DataRegularSeason20242025!$E$2:$E$1315,TotalTeamGames20242025!AO$1,DataRegularSeason20242025!$D$2:$D$1315,TotalTeamGames20242025!$A11,DataRegularSeason20242025!$N$2:$N$1315,1)</f>
        <v>0</v>
      </c>
      <c r="AQ11" s="42"/>
      <c r="AR11" s="35">
        <f>COUNTIFS(DataRegularSeason20242025!$E$2:$E$1315,TotalTeamGames20242025!AQ$1,DataRegularSeason20242025!$D$2:$D$1315,TotalTeamGames20242025!$A11,DataRegularSeason20242025!$N$2:$N$1315,1)</f>
        <v>1</v>
      </c>
      <c r="AS11" s="42"/>
      <c r="AT11" s="35">
        <f>COUNTIFS(DataRegularSeason20242025!$E$2:$E$1315,TotalTeamGames20242025!AS$1,DataRegularSeason20242025!$D$2:$D$1315,TotalTeamGames20242025!$A11,DataRegularSeason20242025!$N$2:$N$1315,1)</f>
        <v>1</v>
      </c>
      <c r="AU11" s="42"/>
      <c r="AV11" s="35">
        <f>COUNTIFS(DataRegularSeason20242025!$E$2:$E$1315,TotalTeamGames20242025!AU$1,DataRegularSeason20242025!$D$2:$D$1315,TotalTeamGames20242025!$A11,DataRegularSeason20242025!$N$2:$N$1315,1)</f>
        <v>1</v>
      </c>
      <c r="AW11" s="42"/>
      <c r="AX11" s="35">
        <f>COUNTIFS(DataRegularSeason20242025!$E$2:$E$1315,TotalTeamGames20242025!AW$1,DataRegularSeason20242025!$D$2:$D$1315,TotalTeamGames20242025!$A11,DataRegularSeason20242025!$N$2:$N$1315,1)</f>
        <v>1</v>
      </c>
      <c r="AY11" s="42"/>
      <c r="AZ11" s="35">
        <f>COUNTIFS(DataRegularSeason20242025!$E$2:$E$1315,TotalTeamGames20242025!AY$1,DataRegularSeason20242025!$D$2:$D$1315,TotalTeamGames20242025!$A11,DataRegularSeason20242025!$N$2:$N$1315,1)</f>
        <v>1</v>
      </c>
      <c r="BA11" s="42"/>
      <c r="BB11" s="35">
        <f>COUNTIFS(DataRegularSeason20242025!$E$2:$E$1315,TotalTeamGames20242025!BA$1,DataRegularSeason20242025!$D$2:$D$1315,TotalTeamGames20242025!$A11,DataRegularSeason20242025!$N$2:$N$1315,1)</f>
        <v>1</v>
      </c>
      <c r="BC11" s="42"/>
      <c r="BD11" s="35">
        <f>COUNTIFS(DataRegularSeason20242025!$E$2:$E$1315,TotalTeamGames20242025!BC$1,DataRegularSeason20242025!$D$2:$D$1315,TotalTeamGames20242025!$A11,DataRegularSeason20242025!$N$2:$N$1315,1)</f>
        <v>0</v>
      </c>
      <c r="BE11" s="42"/>
      <c r="BF11" s="35">
        <f>COUNTIFS(DataRegularSeason20242025!$E$2:$E$1315,TotalTeamGames20242025!BE$1,DataRegularSeason20242025!$D$2:$D$1315,TotalTeamGames20242025!$A11,DataRegularSeason20242025!$N$2:$N$1315,1)</f>
        <v>0</v>
      </c>
      <c r="BG11" s="42"/>
      <c r="BH11" s="35">
        <f>COUNTIFS(DataRegularSeason20242025!$E$2:$E$1315,TotalTeamGames20242025!BG$1,DataRegularSeason20242025!$D$2:$D$1315,TotalTeamGames20242025!$A11,DataRegularSeason20242025!$N$2:$N$1315,1)</f>
        <v>1</v>
      </c>
      <c r="BI11" s="42"/>
      <c r="BJ11" s="35">
        <f>COUNTIFS(DataRegularSeason20242025!$E$2:$E$1315,TotalTeamGames20242025!BI$1,DataRegularSeason20242025!$D$2:$D$1315,TotalTeamGames20242025!$A11,DataRegularSeason20242025!$N$2:$N$1315,1)</f>
        <v>0</v>
      </c>
      <c r="BK11" s="42"/>
      <c r="BL11" s="35">
        <f>COUNTIFS(DataRegularSeason20242025!$E$2:$E$1315,TotalTeamGames20242025!BK$1,DataRegularSeason20242025!$D$2:$D$1315,TotalTeamGames20242025!$A11,DataRegularSeason20242025!$N$2:$N$1315,1)</f>
        <v>1</v>
      </c>
      <c r="BM11" s="42"/>
      <c r="BN11" s="35">
        <f>COUNTIFS(DataRegularSeason20242025!$E$2:$E$1315,TotalTeamGames20242025!BM$1,DataRegularSeason20242025!$D$2:$D$1315,TotalTeamGames20242025!$A11,DataRegularSeason20242025!$N$2:$N$1315,1)</f>
        <v>1</v>
      </c>
      <c r="BO11" s="37">
        <f t="shared" si="0"/>
        <v>23</v>
      </c>
      <c r="BP11" s="116">
        <f t="shared" ref="BP11" si="7">BO11+BO12</f>
        <v>47</v>
      </c>
      <c r="BQ11" s="117">
        <f t="shared" ref="BQ11" si="8">82-BP11</f>
        <v>35</v>
      </c>
    </row>
    <row r="12" spans="1:69" ht="9.9499999999999993" customHeight="1" x14ac:dyDescent="0.25">
      <c r="A12" s="118"/>
      <c r="B12" s="39" t="s">
        <v>80</v>
      </c>
      <c r="C12" s="45">
        <f>COUNTIFS(DataRegularSeason20242025!$D$2:$D$1315,TotalTeamGames20242025!C$1,DataRegularSeason20242025!$E$2:$E$1315,TotalTeamGames20242025!$A11,DataRegularSeason20242025!$N$2:$N$1315,1)</f>
        <v>1</v>
      </c>
      <c r="D12" s="46"/>
      <c r="E12" s="45">
        <f>COUNTIFS(DataRegularSeason20242025!$D$2:$D$1315,TotalTeamGames20242025!E$1,DataRegularSeason20242025!$E$2:$E$1315,TotalTeamGames20242025!$A11,DataRegularSeason20242025!$N$2:$N$1315,1)</f>
        <v>1</v>
      </c>
      <c r="F12" s="46"/>
      <c r="G12" s="45">
        <f>COUNTIFS(DataRegularSeason20242025!$D$2:$D$1315,TotalTeamGames20242025!G$1,DataRegularSeason20242025!$E$2:$E$1315,TotalTeamGames20242025!$A11,DataRegularSeason20242025!$N$2:$N$1315,1)</f>
        <v>1</v>
      </c>
      <c r="H12" s="46"/>
      <c r="I12" s="45">
        <f>COUNTIFS(DataRegularSeason20242025!$D$2:$D$1315,TotalTeamGames20242025!I$1,DataRegularSeason20242025!$E$2:$E$1315,TotalTeamGames20242025!$A11,DataRegularSeason20242025!$N$2:$N$1315,1)</f>
        <v>2</v>
      </c>
      <c r="J12" s="46"/>
      <c r="K12" s="45"/>
      <c r="L12" s="46"/>
      <c r="M12" s="45">
        <f>COUNTIFS(DataRegularSeason20242025!$D$2:$D$1315,TotalTeamGames20242025!M$1,DataRegularSeason20242025!$E$2:$E$1315,TotalTeamGames20242025!$A11,DataRegularSeason20242025!$N$2:$N$1315,1)</f>
        <v>1</v>
      </c>
      <c r="N12" s="46"/>
      <c r="O12" s="45">
        <f>COUNTIFS(DataRegularSeason20242025!$D$2:$D$1315,TotalTeamGames20242025!O$1,DataRegularSeason20242025!$E$2:$E$1315,TotalTeamGames20242025!$A11,DataRegularSeason20242025!$N$2:$N$1315,1)</f>
        <v>0</v>
      </c>
      <c r="P12" s="46"/>
      <c r="Q12" s="45">
        <f>COUNTIFS(DataRegularSeason20242025!$D$2:$D$1315,TotalTeamGames20242025!Q$1,DataRegularSeason20242025!$E$2:$E$1315,TotalTeamGames20242025!$A11,DataRegularSeason20242025!$N$2:$N$1315,1)</f>
        <v>0</v>
      </c>
      <c r="R12" s="46"/>
      <c r="S12" s="45">
        <f>COUNTIFS(DataRegularSeason20242025!$D$2:$D$1315,TotalTeamGames20242025!S$1,DataRegularSeason20242025!$E$2:$E$1315,TotalTeamGames20242025!$A11,DataRegularSeason20242025!$N$2:$N$1315,1)</f>
        <v>0</v>
      </c>
      <c r="T12" s="46"/>
      <c r="U12" s="45">
        <f>COUNTIFS(DataRegularSeason20242025!$D$2:$D$1315,TotalTeamGames20242025!U$1,DataRegularSeason20242025!$E$2:$E$1315,TotalTeamGames20242025!$A11,DataRegularSeason20242025!$N$2:$N$1315,1)</f>
        <v>1</v>
      </c>
      <c r="V12" s="46"/>
      <c r="W12" s="45">
        <f>COUNTIFS(DataRegularSeason20242025!$D$2:$D$1315,TotalTeamGames20242025!W$1,DataRegularSeason20242025!$E$2:$E$1315,TotalTeamGames20242025!$A11,DataRegularSeason20242025!$N$2:$N$1315,1)</f>
        <v>1</v>
      </c>
      <c r="X12" s="46"/>
      <c r="Y12" s="45">
        <f>COUNTIFS(DataRegularSeason20242025!$D$2:$D$1315,TotalTeamGames20242025!Y$1,DataRegularSeason20242025!$E$2:$E$1315,TotalTeamGames20242025!$A11,DataRegularSeason20242025!$N$2:$N$1315,1)</f>
        <v>1</v>
      </c>
      <c r="Z12" s="46"/>
      <c r="AA12" s="45">
        <f>COUNTIFS(DataRegularSeason20242025!$D$2:$D$1315,TotalTeamGames20242025!AA$1,DataRegularSeason20242025!$E$2:$E$1315,TotalTeamGames20242025!$A11,DataRegularSeason20242025!$N$2:$N$1315,1)</f>
        <v>0</v>
      </c>
      <c r="AB12" s="46"/>
      <c r="AC12" s="45">
        <f>COUNTIFS(DataRegularSeason20242025!$D$2:$D$1315,TotalTeamGames20242025!AC$1,DataRegularSeason20242025!$E$2:$E$1315,TotalTeamGames20242025!$A11,DataRegularSeason20242025!$N$2:$N$1315,1)</f>
        <v>1</v>
      </c>
      <c r="AD12" s="46"/>
      <c r="AE12" s="45">
        <f>COUNTIFS(DataRegularSeason20242025!$D$2:$D$1315,TotalTeamGames20242025!AE$1,DataRegularSeason20242025!$E$2:$E$1315,TotalTeamGames20242025!$A11,DataRegularSeason20242025!$N$2:$N$1315,1)</f>
        <v>2</v>
      </c>
      <c r="AF12" s="46"/>
      <c r="AG12" s="45">
        <f>COUNTIFS(DataRegularSeason20242025!$D$2:$D$1315,TotalTeamGames20242025!AG$1,DataRegularSeason20242025!$E$2:$E$1315,TotalTeamGames20242025!$A11,DataRegularSeason20242025!$N$2:$N$1315,1)</f>
        <v>1</v>
      </c>
      <c r="AH12" s="46"/>
      <c r="AI12" s="45">
        <f>COUNTIFS(DataRegularSeason20242025!$D$2:$D$1315,TotalTeamGames20242025!AI$1,DataRegularSeason20242025!$E$2:$E$1315,TotalTeamGames20242025!$A11,DataRegularSeason20242025!$N$2:$N$1315,1)</f>
        <v>0</v>
      </c>
      <c r="AJ12" s="46"/>
      <c r="AK12" s="45">
        <f>COUNTIFS(DataRegularSeason20242025!$D$2:$D$1315,TotalTeamGames20242025!AK$1,DataRegularSeason20242025!$E$2:$E$1315,TotalTeamGames20242025!$A11,DataRegularSeason20242025!$N$2:$N$1315,1)</f>
        <v>1</v>
      </c>
      <c r="AL12" s="46"/>
      <c r="AM12" s="45">
        <f>COUNTIFS(DataRegularSeason20242025!$D$2:$D$1315,TotalTeamGames20242025!AM$1,DataRegularSeason20242025!$E$2:$E$1315,TotalTeamGames20242025!$A11,DataRegularSeason20242025!$N$2:$N$1315,1)</f>
        <v>0</v>
      </c>
      <c r="AN12" s="46"/>
      <c r="AO12" s="45">
        <f>COUNTIFS(DataRegularSeason20242025!$D$2:$D$1315,TotalTeamGames20242025!AO$1,DataRegularSeason20242025!$E$2:$E$1315,TotalTeamGames20242025!$A11,DataRegularSeason20242025!$N$2:$N$1315,1)</f>
        <v>0</v>
      </c>
      <c r="AP12" s="46"/>
      <c r="AQ12" s="45">
        <f>COUNTIFS(DataRegularSeason20242025!$D$2:$D$1315,TotalTeamGames20242025!AQ$1,DataRegularSeason20242025!$E$2:$E$1315,TotalTeamGames20242025!$A11,DataRegularSeason20242025!$N$2:$N$1315,1)</f>
        <v>2</v>
      </c>
      <c r="AR12" s="46"/>
      <c r="AS12" s="45">
        <f>COUNTIFS(DataRegularSeason20242025!$D$2:$D$1315,TotalTeamGames20242025!AS$1,DataRegularSeason20242025!$E$2:$E$1315,TotalTeamGames20242025!$A11,DataRegularSeason20242025!$N$2:$N$1315,1)</f>
        <v>1</v>
      </c>
      <c r="AT12" s="46"/>
      <c r="AU12" s="45">
        <f>COUNTIFS(DataRegularSeason20242025!$D$2:$D$1315,TotalTeamGames20242025!AU$1,DataRegularSeason20242025!$E$2:$E$1315,TotalTeamGames20242025!$A11,DataRegularSeason20242025!$N$2:$N$1315,1)</f>
        <v>1</v>
      </c>
      <c r="AV12" s="46"/>
      <c r="AW12" s="45">
        <f>COUNTIFS(DataRegularSeason20242025!$D$2:$D$1315,TotalTeamGames20242025!AW$1,DataRegularSeason20242025!$E$2:$E$1315,TotalTeamGames20242025!$A11,DataRegularSeason20242025!$N$2:$N$1315,1)</f>
        <v>1</v>
      </c>
      <c r="AX12" s="46"/>
      <c r="AY12" s="45">
        <f>COUNTIFS(DataRegularSeason20242025!$D$2:$D$1315,TotalTeamGames20242025!AY$1,DataRegularSeason20242025!$E$2:$E$1315,TotalTeamGames20242025!$A11,DataRegularSeason20242025!$N$2:$N$1315,1)</f>
        <v>1</v>
      </c>
      <c r="AZ12" s="46"/>
      <c r="BA12" s="45">
        <f>COUNTIFS(DataRegularSeason20242025!$D$2:$D$1315,TotalTeamGames20242025!BA$1,DataRegularSeason20242025!$E$2:$E$1315,TotalTeamGames20242025!$A11,DataRegularSeason20242025!$N$2:$N$1315,1)</f>
        <v>1</v>
      </c>
      <c r="BB12" s="46"/>
      <c r="BC12" s="45">
        <f>COUNTIFS(DataRegularSeason20242025!$D$2:$D$1315,TotalTeamGames20242025!BC$1,DataRegularSeason20242025!$E$2:$E$1315,TotalTeamGames20242025!$A11,DataRegularSeason20242025!$N$2:$N$1315,1)</f>
        <v>1</v>
      </c>
      <c r="BD12" s="46"/>
      <c r="BE12" s="45">
        <f>COUNTIFS(DataRegularSeason20242025!$D$2:$D$1315,TotalTeamGames20242025!BE$1,DataRegularSeason20242025!$E$2:$E$1315,TotalTeamGames20242025!$A11,DataRegularSeason20242025!$N$2:$N$1315,1)</f>
        <v>0</v>
      </c>
      <c r="BF12" s="46"/>
      <c r="BG12" s="45">
        <f>COUNTIFS(DataRegularSeason20242025!$D$2:$D$1315,TotalTeamGames20242025!BG$1,DataRegularSeason20242025!$E$2:$E$1315,TotalTeamGames20242025!$A11,DataRegularSeason20242025!$N$2:$N$1315,1)</f>
        <v>0</v>
      </c>
      <c r="BH12" s="46"/>
      <c r="BI12" s="45">
        <f>COUNTIFS(DataRegularSeason20242025!$D$2:$D$1315,TotalTeamGames20242025!BI$1,DataRegularSeason20242025!$E$2:$E$1315,TotalTeamGames20242025!$A11,DataRegularSeason20242025!$N$2:$N$1315,1)</f>
        <v>0</v>
      </c>
      <c r="BJ12" s="46"/>
      <c r="BK12" s="45">
        <f>COUNTIFS(DataRegularSeason20242025!$D$2:$D$1315,TotalTeamGames20242025!BK$1,DataRegularSeason20242025!$E$2:$E$1315,TotalTeamGames20242025!$A11,DataRegularSeason20242025!$N$2:$N$1315,1)</f>
        <v>1</v>
      </c>
      <c r="BL12" s="46"/>
      <c r="BM12" s="45">
        <f>COUNTIFS(DataRegularSeason20242025!$D$2:$D$1315,TotalTeamGames20242025!BM$1,DataRegularSeason20242025!$E$2:$E$1315,TotalTeamGames20242025!$A11,DataRegularSeason20242025!$N$2:$N$1315,1)</f>
        <v>1</v>
      </c>
      <c r="BN12" s="46"/>
      <c r="BO12" s="41">
        <f t="shared" si="0"/>
        <v>24</v>
      </c>
      <c r="BP12" s="116"/>
      <c r="BQ12" s="117"/>
    </row>
    <row r="13" spans="1:69" ht="9.9499999999999993" customHeight="1" x14ac:dyDescent="0.25">
      <c r="A13" s="123" t="s">
        <v>24</v>
      </c>
      <c r="B13" s="35" t="s">
        <v>81</v>
      </c>
      <c r="C13" s="42"/>
      <c r="D13" s="35">
        <f>COUNTIFS(DataRegularSeason20242025!$E$2:$E$1315,TotalTeamGames20242025!C$1,DataRegularSeason20242025!$D$2:$D$1315,TotalTeamGames20242025!$A13,DataRegularSeason20242025!$N$2:$N$1315,1)</f>
        <v>1</v>
      </c>
      <c r="E13" s="42"/>
      <c r="F13" s="35">
        <f>COUNTIFS(DataRegularSeason20242025!$E$2:$E$1315,TotalTeamGames20242025!E$1,DataRegularSeason20242025!$D$2:$D$1315,TotalTeamGames20242025!$A13,DataRegularSeason20242025!$N$2:$N$1315,1)</f>
        <v>1</v>
      </c>
      <c r="G13" s="42"/>
      <c r="H13" s="35">
        <f>COUNTIFS(DataRegularSeason20242025!$E$2:$E$1315,TotalTeamGames20242025!G$1,DataRegularSeason20242025!$D$2:$D$1315,TotalTeamGames20242025!$A13,DataRegularSeason20242025!$N$2:$N$1315,1)</f>
        <v>1</v>
      </c>
      <c r="I13" s="42"/>
      <c r="J13" s="35">
        <f>COUNTIFS(DataRegularSeason20242025!$E$2:$E$1315,TotalTeamGames20242025!I$1,DataRegularSeason20242025!$D$2:$D$1315,TotalTeamGames20242025!$A13,DataRegularSeason20242025!$N$2:$N$1315,1)</f>
        <v>0</v>
      </c>
      <c r="K13" s="42"/>
      <c r="L13" s="35">
        <f>COUNTIFS(DataRegularSeason20242025!$E$2:$E$1315,TotalTeamGames20242025!K$1,DataRegularSeason20242025!$D$2:$D$1315,TotalTeamGames20242025!$A13,DataRegularSeason20242025!$N$2:$N$1315,1)</f>
        <v>1</v>
      </c>
      <c r="M13" s="42"/>
      <c r="N13" s="43"/>
      <c r="O13" s="42"/>
      <c r="P13" s="35">
        <f>COUNTIFS(DataRegularSeason20242025!$E$2:$E$1315,TotalTeamGames20242025!O$1,DataRegularSeason20242025!$D$2:$D$1315,TotalTeamGames20242025!$A13,DataRegularSeason20242025!$N$2:$N$1315,1)</f>
        <v>1</v>
      </c>
      <c r="Q13" s="42"/>
      <c r="R13" s="35">
        <f>COUNTIFS(DataRegularSeason20242025!$E$2:$E$1315,TotalTeamGames20242025!Q$1,DataRegularSeason20242025!$D$2:$D$1315,TotalTeamGames20242025!$A13,DataRegularSeason20242025!$N$2:$N$1315,1)</f>
        <v>0</v>
      </c>
      <c r="S13" s="42"/>
      <c r="T13" s="35">
        <f>COUNTIFS(DataRegularSeason20242025!$E$2:$E$1315,TotalTeamGames20242025!S$1,DataRegularSeason20242025!$D$2:$D$1315,TotalTeamGames20242025!$A13,DataRegularSeason20242025!$N$2:$N$1315,1)</f>
        <v>1</v>
      </c>
      <c r="U13" s="42"/>
      <c r="V13" s="35">
        <f>COUNTIFS(DataRegularSeason20242025!$E$2:$E$1315,TotalTeamGames20242025!U$1,DataRegularSeason20242025!$D$2:$D$1315,TotalTeamGames20242025!$A13,DataRegularSeason20242025!$N$2:$N$1315,1)</f>
        <v>1</v>
      </c>
      <c r="W13" s="42"/>
      <c r="X13" s="35">
        <f>COUNTIFS(DataRegularSeason20242025!$E$2:$E$1315,TotalTeamGames20242025!W$1,DataRegularSeason20242025!$D$2:$D$1315,TotalTeamGames20242025!$A13,DataRegularSeason20242025!$N$2:$N$1315,1)</f>
        <v>1</v>
      </c>
      <c r="Y13" s="42"/>
      <c r="Z13" s="35">
        <f>COUNTIFS(DataRegularSeason20242025!$E$2:$E$1315,TotalTeamGames20242025!Y$1,DataRegularSeason20242025!$D$2:$D$1315,TotalTeamGames20242025!$A13,DataRegularSeason20242025!$N$2:$N$1315,1)</f>
        <v>0</v>
      </c>
      <c r="AA13" s="42"/>
      <c r="AB13" s="35">
        <f>COUNTIFS(DataRegularSeason20242025!$E$2:$E$1315,TotalTeamGames20242025!AA$1,DataRegularSeason20242025!$D$2:$D$1315,TotalTeamGames20242025!$A13,DataRegularSeason20242025!$N$2:$N$1315,1)</f>
        <v>0</v>
      </c>
      <c r="AC13" s="42"/>
      <c r="AD13" s="35">
        <f>COUNTIFS(DataRegularSeason20242025!$E$2:$E$1315,TotalTeamGames20242025!AC$1,DataRegularSeason20242025!$D$2:$D$1315,TotalTeamGames20242025!$A13,DataRegularSeason20242025!$N$2:$N$1315,1)</f>
        <v>0</v>
      </c>
      <c r="AE13" s="42"/>
      <c r="AF13" s="35">
        <f>COUNTIFS(DataRegularSeason20242025!$E$2:$E$1315,TotalTeamGames20242025!AE$1,DataRegularSeason20242025!$D$2:$D$1315,TotalTeamGames20242025!$A13,DataRegularSeason20242025!$N$2:$N$1315,1)</f>
        <v>1</v>
      </c>
      <c r="AG13" s="42"/>
      <c r="AH13" s="35">
        <f>COUNTIFS(DataRegularSeason20242025!$E$2:$E$1315,TotalTeamGames20242025!AG$1,DataRegularSeason20242025!$D$2:$D$1315,TotalTeamGames20242025!$A13,DataRegularSeason20242025!$N$2:$N$1315,1)</f>
        <v>0</v>
      </c>
      <c r="AI13" s="42"/>
      <c r="AJ13" s="35">
        <f>COUNTIFS(DataRegularSeason20242025!$E$2:$E$1315,TotalTeamGames20242025!AI$1,DataRegularSeason20242025!$D$2:$D$1315,TotalTeamGames20242025!$A13,DataRegularSeason20242025!$N$2:$N$1315,1)</f>
        <v>1</v>
      </c>
      <c r="AK13" s="42"/>
      <c r="AL13" s="35">
        <f>COUNTIFS(DataRegularSeason20242025!$E$2:$E$1315,TotalTeamGames20242025!AK$1,DataRegularSeason20242025!$D$2:$D$1315,TotalTeamGames20242025!$A13,DataRegularSeason20242025!$N$2:$N$1315,1)</f>
        <v>0</v>
      </c>
      <c r="AM13" s="42"/>
      <c r="AN13" s="35">
        <f>COUNTIFS(DataRegularSeason20242025!$E$2:$E$1315,TotalTeamGames20242025!AM$1,DataRegularSeason20242025!$D$2:$D$1315,TotalTeamGames20242025!$A13,DataRegularSeason20242025!$N$2:$N$1315,1)</f>
        <v>0</v>
      </c>
      <c r="AO13" s="42"/>
      <c r="AP13" s="35">
        <f>COUNTIFS(DataRegularSeason20242025!$E$2:$E$1315,TotalTeamGames20242025!AO$1,DataRegularSeason20242025!$D$2:$D$1315,TotalTeamGames20242025!$A13,DataRegularSeason20242025!$N$2:$N$1315,1)</f>
        <v>1</v>
      </c>
      <c r="AQ13" s="42"/>
      <c r="AR13" s="35">
        <f>COUNTIFS(DataRegularSeason20242025!$E$2:$E$1315,TotalTeamGames20242025!AQ$1,DataRegularSeason20242025!$D$2:$D$1315,TotalTeamGames20242025!$A13,DataRegularSeason20242025!$N$2:$N$1315,1)</f>
        <v>0</v>
      </c>
      <c r="AS13" s="42"/>
      <c r="AT13" s="35">
        <f>COUNTIFS(DataRegularSeason20242025!$E$2:$E$1315,TotalTeamGames20242025!AS$1,DataRegularSeason20242025!$D$2:$D$1315,TotalTeamGames20242025!$A13,DataRegularSeason20242025!$N$2:$N$1315,1)</f>
        <v>1</v>
      </c>
      <c r="AU13" s="42"/>
      <c r="AV13" s="35">
        <f>COUNTIFS(DataRegularSeason20242025!$E$2:$E$1315,TotalTeamGames20242025!AU$1,DataRegularSeason20242025!$D$2:$D$1315,TotalTeamGames20242025!$A13,DataRegularSeason20242025!$N$2:$N$1315,1)</f>
        <v>1</v>
      </c>
      <c r="AW13" s="42"/>
      <c r="AX13" s="35">
        <f>COUNTIFS(DataRegularSeason20242025!$E$2:$E$1315,TotalTeamGames20242025!AW$1,DataRegularSeason20242025!$D$2:$D$1315,TotalTeamGames20242025!$A13,DataRegularSeason20242025!$N$2:$N$1315,1)</f>
        <v>1</v>
      </c>
      <c r="AY13" s="42"/>
      <c r="AZ13" s="35">
        <f>COUNTIFS(DataRegularSeason20242025!$E$2:$E$1315,TotalTeamGames20242025!AY$1,DataRegularSeason20242025!$D$2:$D$1315,TotalTeamGames20242025!$A13,DataRegularSeason20242025!$N$2:$N$1315,1)</f>
        <v>2</v>
      </c>
      <c r="BA13" s="42"/>
      <c r="BB13" s="35">
        <f>COUNTIFS(DataRegularSeason20242025!$E$2:$E$1315,TotalTeamGames20242025!BA$1,DataRegularSeason20242025!$D$2:$D$1315,TotalTeamGames20242025!$A13,DataRegularSeason20242025!$N$2:$N$1315,1)</f>
        <v>0</v>
      </c>
      <c r="BC13" s="42"/>
      <c r="BD13" s="35">
        <f>COUNTIFS(DataRegularSeason20242025!$E$2:$E$1315,TotalTeamGames20242025!BC$1,DataRegularSeason20242025!$D$2:$D$1315,TotalTeamGames20242025!$A13,DataRegularSeason20242025!$N$2:$N$1315,1)</f>
        <v>0</v>
      </c>
      <c r="BE13" s="42"/>
      <c r="BF13" s="35">
        <f>COUNTIFS(DataRegularSeason20242025!$E$2:$E$1315,TotalTeamGames20242025!BE$1,DataRegularSeason20242025!$D$2:$D$1315,TotalTeamGames20242025!$A13,DataRegularSeason20242025!$N$2:$N$1315,1)</f>
        <v>1</v>
      </c>
      <c r="BG13" s="42"/>
      <c r="BH13" s="35">
        <f>COUNTIFS(DataRegularSeason20242025!$E$2:$E$1315,TotalTeamGames20242025!BG$1,DataRegularSeason20242025!$D$2:$D$1315,TotalTeamGames20242025!$A13,DataRegularSeason20242025!$N$2:$N$1315,1)</f>
        <v>2</v>
      </c>
      <c r="BI13" s="42"/>
      <c r="BJ13" s="35">
        <f>COUNTIFS(DataRegularSeason20242025!$E$2:$E$1315,TotalTeamGames20242025!BI$1,DataRegularSeason20242025!$D$2:$D$1315,TotalTeamGames20242025!$A13,DataRegularSeason20242025!$N$2:$N$1315,1)</f>
        <v>2</v>
      </c>
      <c r="BK13" s="42"/>
      <c r="BL13" s="35">
        <f>COUNTIFS(DataRegularSeason20242025!$E$2:$E$1315,TotalTeamGames20242025!BK$1,DataRegularSeason20242025!$D$2:$D$1315,TotalTeamGames20242025!$A13,DataRegularSeason20242025!$N$2:$N$1315,1)</f>
        <v>1</v>
      </c>
      <c r="BM13" s="42"/>
      <c r="BN13" s="35">
        <f>COUNTIFS(DataRegularSeason20242025!$E$2:$E$1315,TotalTeamGames20242025!BM$1,DataRegularSeason20242025!$D$2:$D$1315,TotalTeamGames20242025!$A13,DataRegularSeason20242025!$N$2:$N$1315,1)</f>
        <v>0</v>
      </c>
      <c r="BO13" s="37">
        <f t="shared" si="0"/>
        <v>22</v>
      </c>
      <c r="BP13" s="116">
        <f t="shared" ref="BP13" si="9">BO13+BO14</f>
        <v>45</v>
      </c>
      <c r="BQ13" s="117">
        <f t="shared" ref="BQ13" si="10">82-BP13</f>
        <v>37</v>
      </c>
    </row>
    <row r="14" spans="1:69" ht="9.9499999999999993" customHeight="1" x14ac:dyDescent="0.25">
      <c r="A14" s="118"/>
      <c r="B14" s="39" t="s">
        <v>80</v>
      </c>
      <c r="C14" s="45">
        <f>COUNTIFS(DataRegularSeason20242025!$D$2:$D$1315,TotalTeamGames20242025!C$1,DataRegularSeason20242025!$E$2:$E$1315,TotalTeamGames20242025!$A13,DataRegularSeason20242025!$N$2:$N$1315,1)</f>
        <v>0</v>
      </c>
      <c r="D14" s="46"/>
      <c r="E14" s="45">
        <f>COUNTIFS(DataRegularSeason20242025!$D$2:$D$1315,TotalTeamGames20242025!E$1,DataRegularSeason20242025!$E$2:$E$1315,TotalTeamGames20242025!$A13,DataRegularSeason20242025!$N$2:$N$1315,1)</f>
        <v>1</v>
      </c>
      <c r="F14" s="46"/>
      <c r="G14" s="45">
        <f>COUNTIFS(DataRegularSeason20242025!$D$2:$D$1315,TotalTeamGames20242025!G$1,DataRegularSeason20242025!$E$2:$E$1315,TotalTeamGames20242025!$A13,DataRegularSeason20242025!$N$2:$N$1315,1)</f>
        <v>0</v>
      </c>
      <c r="H14" s="46"/>
      <c r="I14" s="45">
        <f>COUNTIFS(DataRegularSeason20242025!$D$2:$D$1315,TotalTeamGames20242025!I$1,DataRegularSeason20242025!$E$2:$E$1315,TotalTeamGames20242025!$A13,DataRegularSeason20242025!$N$2:$N$1315,1)</f>
        <v>1</v>
      </c>
      <c r="J14" s="46"/>
      <c r="K14" s="45">
        <f>COUNTIFS(DataRegularSeason20242025!$D$2:$D$1315,TotalTeamGames20242025!K$1,DataRegularSeason20242025!$E$2:$E$1315,TotalTeamGames20242025!$A13,DataRegularSeason20242025!$N$2:$N$1315,1)</f>
        <v>1</v>
      </c>
      <c r="L14" s="46"/>
      <c r="M14" s="45"/>
      <c r="N14" s="46"/>
      <c r="O14" s="45">
        <f>COUNTIFS(DataRegularSeason20242025!$D$2:$D$1315,TotalTeamGames20242025!O$1,DataRegularSeason20242025!$E$2:$E$1315,TotalTeamGames20242025!$A13,DataRegularSeason20242025!$N$2:$N$1315,1)</f>
        <v>2</v>
      </c>
      <c r="P14" s="46"/>
      <c r="Q14" s="45">
        <f>COUNTIFS(DataRegularSeason20242025!$D$2:$D$1315,TotalTeamGames20242025!Q$1,DataRegularSeason20242025!$E$2:$E$1315,TotalTeamGames20242025!$A13,DataRegularSeason20242025!$N$2:$N$1315,1)</f>
        <v>0</v>
      </c>
      <c r="R14" s="46"/>
      <c r="S14" s="45">
        <f>COUNTIFS(DataRegularSeason20242025!$D$2:$D$1315,TotalTeamGames20242025!S$1,DataRegularSeason20242025!$E$2:$E$1315,TotalTeamGames20242025!$A13,DataRegularSeason20242025!$N$2:$N$1315,1)</f>
        <v>0</v>
      </c>
      <c r="T14" s="46"/>
      <c r="U14" s="45">
        <f>COUNTIFS(DataRegularSeason20242025!$D$2:$D$1315,TotalTeamGames20242025!U$1,DataRegularSeason20242025!$E$2:$E$1315,TotalTeamGames20242025!$A13,DataRegularSeason20242025!$N$2:$N$1315,1)</f>
        <v>0</v>
      </c>
      <c r="V14" s="46"/>
      <c r="W14" s="45">
        <f>COUNTIFS(DataRegularSeason20242025!$D$2:$D$1315,TotalTeamGames20242025!W$1,DataRegularSeason20242025!$E$2:$E$1315,TotalTeamGames20242025!$A13,DataRegularSeason20242025!$N$2:$N$1315,1)</f>
        <v>1</v>
      </c>
      <c r="X14" s="46"/>
      <c r="Y14" s="45">
        <f>COUNTIFS(DataRegularSeason20242025!$D$2:$D$1315,TotalTeamGames20242025!Y$1,DataRegularSeason20242025!$E$2:$E$1315,TotalTeamGames20242025!$A13,DataRegularSeason20242025!$N$2:$N$1315,1)</f>
        <v>1</v>
      </c>
      <c r="Z14" s="46"/>
      <c r="AA14" s="45">
        <f>COUNTIFS(DataRegularSeason20242025!$D$2:$D$1315,TotalTeamGames20242025!AA$1,DataRegularSeason20242025!$E$2:$E$1315,TotalTeamGames20242025!$A13,DataRegularSeason20242025!$N$2:$N$1315,1)</f>
        <v>2</v>
      </c>
      <c r="AB14" s="46"/>
      <c r="AC14" s="45">
        <f>COUNTIFS(DataRegularSeason20242025!$D$2:$D$1315,TotalTeamGames20242025!AC$1,DataRegularSeason20242025!$E$2:$E$1315,TotalTeamGames20242025!$A13,DataRegularSeason20242025!$N$2:$N$1315,1)</f>
        <v>1</v>
      </c>
      <c r="AD14" s="46"/>
      <c r="AE14" s="45">
        <f>COUNTIFS(DataRegularSeason20242025!$D$2:$D$1315,TotalTeamGames20242025!AE$1,DataRegularSeason20242025!$E$2:$E$1315,TotalTeamGames20242025!$A13,DataRegularSeason20242025!$N$2:$N$1315,1)</f>
        <v>0</v>
      </c>
      <c r="AF14" s="46"/>
      <c r="AG14" s="45">
        <f>COUNTIFS(DataRegularSeason20242025!$D$2:$D$1315,TotalTeamGames20242025!AG$1,DataRegularSeason20242025!$E$2:$E$1315,TotalTeamGames20242025!$A13,DataRegularSeason20242025!$N$2:$N$1315,1)</f>
        <v>1</v>
      </c>
      <c r="AH14" s="46"/>
      <c r="AI14" s="45">
        <f>COUNTIFS(DataRegularSeason20242025!$D$2:$D$1315,TotalTeamGames20242025!AI$1,DataRegularSeason20242025!$E$2:$E$1315,TotalTeamGames20242025!$A13,DataRegularSeason20242025!$N$2:$N$1315,1)</f>
        <v>2</v>
      </c>
      <c r="AJ14" s="46"/>
      <c r="AK14" s="45">
        <f>COUNTIFS(DataRegularSeason20242025!$D$2:$D$1315,TotalTeamGames20242025!AK$1,DataRegularSeason20242025!$E$2:$E$1315,TotalTeamGames20242025!$A13,DataRegularSeason20242025!$N$2:$N$1315,1)</f>
        <v>1</v>
      </c>
      <c r="AL14" s="46"/>
      <c r="AM14" s="45">
        <f>COUNTIFS(DataRegularSeason20242025!$D$2:$D$1315,TotalTeamGames20242025!AM$1,DataRegularSeason20242025!$E$2:$E$1315,TotalTeamGames20242025!$A13,DataRegularSeason20242025!$N$2:$N$1315,1)</f>
        <v>1</v>
      </c>
      <c r="AN14" s="46"/>
      <c r="AO14" s="45">
        <f>COUNTIFS(DataRegularSeason20242025!$D$2:$D$1315,TotalTeamGames20242025!AO$1,DataRegularSeason20242025!$E$2:$E$1315,TotalTeamGames20242025!$A13,DataRegularSeason20242025!$N$2:$N$1315,1)</f>
        <v>1</v>
      </c>
      <c r="AP14" s="46"/>
      <c r="AQ14" s="45">
        <f>COUNTIFS(DataRegularSeason20242025!$D$2:$D$1315,TotalTeamGames20242025!AQ$1,DataRegularSeason20242025!$E$2:$E$1315,TotalTeamGames20242025!$A13,DataRegularSeason20242025!$N$2:$N$1315,1)</f>
        <v>1</v>
      </c>
      <c r="AR14" s="46"/>
      <c r="AS14" s="45">
        <f>COUNTIFS(DataRegularSeason20242025!$D$2:$D$1315,TotalTeamGames20242025!AS$1,DataRegularSeason20242025!$E$2:$E$1315,TotalTeamGames20242025!$A13,DataRegularSeason20242025!$N$2:$N$1315,1)</f>
        <v>1</v>
      </c>
      <c r="AT14" s="46"/>
      <c r="AU14" s="45">
        <f>COUNTIFS(DataRegularSeason20242025!$D$2:$D$1315,TotalTeamGames20242025!AU$1,DataRegularSeason20242025!$E$2:$E$1315,TotalTeamGames20242025!$A13,DataRegularSeason20242025!$N$2:$N$1315,1)</f>
        <v>0</v>
      </c>
      <c r="AV14" s="46"/>
      <c r="AW14" s="45">
        <f>COUNTIFS(DataRegularSeason20242025!$D$2:$D$1315,TotalTeamGames20242025!AW$1,DataRegularSeason20242025!$E$2:$E$1315,TotalTeamGames20242025!$A13,DataRegularSeason20242025!$N$2:$N$1315,1)</f>
        <v>0</v>
      </c>
      <c r="AX14" s="46"/>
      <c r="AY14" s="45">
        <f>COUNTIFS(DataRegularSeason20242025!$D$2:$D$1315,TotalTeamGames20242025!AY$1,DataRegularSeason20242025!$E$2:$E$1315,TotalTeamGames20242025!$A13,DataRegularSeason20242025!$N$2:$N$1315,1)</f>
        <v>1</v>
      </c>
      <c r="AZ14" s="46"/>
      <c r="BA14" s="45">
        <f>COUNTIFS(DataRegularSeason20242025!$D$2:$D$1315,TotalTeamGames20242025!BA$1,DataRegularSeason20242025!$E$2:$E$1315,TotalTeamGames20242025!$A13,DataRegularSeason20242025!$N$2:$N$1315,1)</f>
        <v>1</v>
      </c>
      <c r="BB14" s="46"/>
      <c r="BC14" s="45">
        <f>COUNTIFS(DataRegularSeason20242025!$D$2:$D$1315,TotalTeamGames20242025!BC$1,DataRegularSeason20242025!$E$2:$E$1315,TotalTeamGames20242025!$A13,DataRegularSeason20242025!$N$2:$N$1315,1)</f>
        <v>0</v>
      </c>
      <c r="BD14" s="46"/>
      <c r="BE14" s="45">
        <f>COUNTIFS(DataRegularSeason20242025!$D$2:$D$1315,TotalTeamGames20242025!BE$1,DataRegularSeason20242025!$E$2:$E$1315,TotalTeamGames20242025!$A13,DataRegularSeason20242025!$N$2:$N$1315,1)</f>
        <v>1</v>
      </c>
      <c r="BF14" s="46"/>
      <c r="BG14" s="45">
        <f>COUNTIFS(DataRegularSeason20242025!$D$2:$D$1315,TotalTeamGames20242025!BG$1,DataRegularSeason20242025!$E$2:$E$1315,TotalTeamGames20242025!$A13,DataRegularSeason20242025!$N$2:$N$1315,1)</f>
        <v>1</v>
      </c>
      <c r="BH14" s="46"/>
      <c r="BI14" s="45">
        <f>COUNTIFS(DataRegularSeason20242025!$D$2:$D$1315,TotalTeamGames20242025!BI$1,DataRegularSeason20242025!$E$2:$E$1315,TotalTeamGames20242025!$A13,DataRegularSeason20242025!$N$2:$N$1315,1)</f>
        <v>0</v>
      </c>
      <c r="BJ14" s="46"/>
      <c r="BK14" s="45">
        <f>COUNTIFS(DataRegularSeason20242025!$D$2:$D$1315,TotalTeamGames20242025!BK$1,DataRegularSeason20242025!$E$2:$E$1315,TotalTeamGames20242025!$A13,DataRegularSeason20242025!$N$2:$N$1315,1)</f>
        <v>1</v>
      </c>
      <c r="BL14" s="46"/>
      <c r="BM14" s="45">
        <f>COUNTIFS(DataRegularSeason20242025!$D$2:$D$1315,TotalTeamGames20242025!BM$1,DataRegularSeason20242025!$E$2:$E$1315,TotalTeamGames20242025!$A13,DataRegularSeason20242025!$N$2:$N$1315,1)</f>
        <v>0</v>
      </c>
      <c r="BN14" s="46"/>
      <c r="BO14" s="41">
        <f t="shared" si="0"/>
        <v>23</v>
      </c>
      <c r="BP14" s="116"/>
      <c r="BQ14" s="117"/>
    </row>
    <row r="15" spans="1:69" ht="9.9499999999999993" customHeight="1" x14ac:dyDescent="0.25">
      <c r="A15" s="123" t="s">
        <v>17</v>
      </c>
      <c r="B15" s="35" t="s">
        <v>81</v>
      </c>
      <c r="C15" s="42"/>
      <c r="D15" s="35">
        <f>COUNTIFS(DataRegularSeason20242025!$E$2:$E$1315,TotalTeamGames20242025!C$1,DataRegularSeason20242025!$D$2:$D$1315,TotalTeamGames20242025!$A15,DataRegularSeason20242025!$N$2:$N$1315,1)</f>
        <v>1</v>
      </c>
      <c r="E15" s="42"/>
      <c r="F15" s="35">
        <f>COUNTIFS(DataRegularSeason20242025!$E$2:$E$1315,TotalTeamGames20242025!E$1,DataRegularSeason20242025!$D$2:$D$1315,TotalTeamGames20242025!$A15,DataRegularSeason20242025!$N$2:$N$1315,1)</f>
        <v>0</v>
      </c>
      <c r="G15" s="42"/>
      <c r="H15" s="35">
        <f>COUNTIFS(DataRegularSeason20242025!$E$2:$E$1315,TotalTeamGames20242025!G$1,DataRegularSeason20242025!$D$2:$D$1315,TotalTeamGames20242025!$A15,DataRegularSeason20242025!$N$2:$N$1315,1)</f>
        <v>1</v>
      </c>
      <c r="I15" s="42"/>
      <c r="J15" s="35">
        <f>COUNTIFS(DataRegularSeason20242025!$E$2:$E$1315,TotalTeamGames20242025!I$1,DataRegularSeason20242025!$D$2:$D$1315,TotalTeamGames20242025!$A15,DataRegularSeason20242025!$N$2:$N$1315,1)</f>
        <v>0</v>
      </c>
      <c r="K15" s="42"/>
      <c r="L15" s="35">
        <f>COUNTIFS(DataRegularSeason20242025!$E$2:$E$1315,TotalTeamGames20242025!K$1,DataRegularSeason20242025!$D$2:$D$1315,TotalTeamGames20242025!$A15,DataRegularSeason20242025!$N$2:$N$1315,1)</f>
        <v>0</v>
      </c>
      <c r="M15" s="42"/>
      <c r="N15" s="35">
        <f>COUNTIFS(DataRegularSeason20242025!$E$2:$E$1315,TotalTeamGames20242025!M$1,DataRegularSeason20242025!$D$2:$D$1315,TotalTeamGames20242025!$A15,DataRegularSeason20242025!$N$2:$N$1315,1)</f>
        <v>2</v>
      </c>
      <c r="O15" s="42"/>
      <c r="P15" s="43"/>
      <c r="Q15" s="42"/>
      <c r="R15" s="35">
        <f>COUNTIFS(DataRegularSeason20242025!$E$2:$E$1315,TotalTeamGames20242025!Q$1,DataRegularSeason20242025!$D$2:$D$1315,TotalTeamGames20242025!$A15,DataRegularSeason20242025!$N$2:$N$1315,1)</f>
        <v>1</v>
      </c>
      <c r="S15" s="42"/>
      <c r="T15" s="35">
        <f>COUNTIFS(DataRegularSeason20242025!$E$2:$E$1315,TotalTeamGames20242025!S$1,DataRegularSeason20242025!$D$2:$D$1315,TotalTeamGames20242025!$A15,DataRegularSeason20242025!$N$2:$N$1315,1)</f>
        <v>2</v>
      </c>
      <c r="U15" s="42"/>
      <c r="V15" s="35">
        <f>COUNTIFS(DataRegularSeason20242025!$E$2:$E$1315,TotalTeamGames20242025!U$1,DataRegularSeason20242025!$D$2:$D$1315,TotalTeamGames20242025!$A15,DataRegularSeason20242025!$N$2:$N$1315,1)</f>
        <v>1</v>
      </c>
      <c r="W15" s="42"/>
      <c r="X15" s="35">
        <f>COUNTIFS(DataRegularSeason20242025!$E$2:$E$1315,TotalTeamGames20242025!W$1,DataRegularSeason20242025!$D$2:$D$1315,TotalTeamGames20242025!$A15,DataRegularSeason20242025!$N$2:$N$1315,1)</f>
        <v>1</v>
      </c>
      <c r="Y15" s="42"/>
      <c r="Z15" s="35">
        <f>COUNTIFS(DataRegularSeason20242025!$E$2:$E$1315,TotalTeamGames20242025!Y$1,DataRegularSeason20242025!$D$2:$D$1315,TotalTeamGames20242025!$A15,DataRegularSeason20242025!$N$2:$N$1315,1)</f>
        <v>0</v>
      </c>
      <c r="AA15" s="42"/>
      <c r="AB15" s="35">
        <f>COUNTIFS(DataRegularSeason20242025!$E$2:$E$1315,TotalTeamGames20242025!AA$1,DataRegularSeason20242025!$D$2:$D$1315,TotalTeamGames20242025!$A15,DataRegularSeason20242025!$N$2:$N$1315,1)</f>
        <v>1</v>
      </c>
      <c r="AC15" s="42"/>
      <c r="AD15" s="35">
        <f>COUNTIFS(DataRegularSeason20242025!$E$2:$E$1315,TotalTeamGames20242025!AC$1,DataRegularSeason20242025!$D$2:$D$1315,TotalTeamGames20242025!$A15,DataRegularSeason20242025!$N$2:$N$1315,1)</f>
        <v>2</v>
      </c>
      <c r="AE15" s="42"/>
      <c r="AF15" s="35">
        <f>COUNTIFS(DataRegularSeason20242025!$E$2:$E$1315,TotalTeamGames20242025!AE$1,DataRegularSeason20242025!$D$2:$D$1315,TotalTeamGames20242025!$A15,DataRegularSeason20242025!$N$2:$N$1315,1)</f>
        <v>0</v>
      </c>
      <c r="AG15" s="42"/>
      <c r="AH15" s="35">
        <f>COUNTIFS(DataRegularSeason20242025!$E$2:$E$1315,TotalTeamGames20242025!AG$1,DataRegularSeason20242025!$D$2:$D$1315,TotalTeamGames20242025!$A15,DataRegularSeason20242025!$N$2:$N$1315,1)</f>
        <v>1</v>
      </c>
      <c r="AI15" s="42"/>
      <c r="AJ15" s="35">
        <f>COUNTIFS(DataRegularSeason20242025!$E$2:$E$1315,TotalTeamGames20242025!AI$1,DataRegularSeason20242025!$D$2:$D$1315,TotalTeamGames20242025!$A15,DataRegularSeason20242025!$N$2:$N$1315,1)</f>
        <v>1</v>
      </c>
      <c r="AK15" s="42"/>
      <c r="AL15" s="35">
        <f>COUNTIFS(DataRegularSeason20242025!$E$2:$E$1315,TotalTeamGames20242025!AK$1,DataRegularSeason20242025!$D$2:$D$1315,TotalTeamGames20242025!$A15,DataRegularSeason20242025!$N$2:$N$1315,1)</f>
        <v>1</v>
      </c>
      <c r="AM15" s="42"/>
      <c r="AN15" s="35">
        <f>COUNTIFS(DataRegularSeason20242025!$E$2:$E$1315,TotalTeamGames20242025!AM$1,DataRegularSeason20242025!$D$2:$D$1315,TotalTeamGames20242025!$A15,DataRegularSeason20242025!$N$2:$N$1315,1)</f>
        <v>1</v>
      </c>
      <c r="AO15" s="42"/>
      <c r="AP15" s="35">
        <f>COUNTIFS(DataRegularSeason20242025!$E$2:$E$1315,TotalTeamGames20242025!AO$1,DataRegularSeason20242025!$D$2:$D$1315,TotalTeamGames20242025!$A15,DataRegularSeason20242025!$N$2:$N$1315,1)</f>
        <v>0</v>
      </c>
      <c r="AQ15" s="42"/>
      <c r="AR15" s="35">
        <f>COUNTIFS(DataRegularSeason20242025!$E$2:$E$1315,TotalTeamGames20242025!AQ$1,DataRegularSeason20242025!$D$2:$D$1315,TotalTeamGames20242025!$A15,DataRegularSeason20242025!$N$2:$N$1315,1)</f>
        <v>1</v>
      </c>
      <c r="AS15" s="42"/>
      <c r="AT15" s="35">
        <f>COUNTIFS(DataRegularSeason20242025!$E$2:$E$1315,TotalTeamGames20242025!AS$1,DataRegularSeason20242025!$D$2:$D$1315,TotalTeamGames20242025!$A15,DataRegularSeason20242025!$N$2:$N$1315,1)</f>
        <v>0</v>
      </c>
      <c r="AU15" s="42"/>
      <c r="AV15" s="35">
        <f>COUNTIFS(DataRegularSeason20242025!$E$2:$E$1315,TotalTeamGames20242025!AU$1,DataRegularSeason20242025!$D$2:$D$1315,TotalTeamGames20242025!$A15,DataRegularSeason20242025!$N$2:$N$1315,1)</f>
        <v>1</v>
      </c>
      <c r="AW15" s="42"/>
      <c r="AX15" s="35">
        <f>COUNTIFS(DataRegularSeason20242025!$E$2:$E$1315,TotalTeamGames20242025!AW$1,DataRegularSeason20242025!$D$2:$D$1315,TotalTeamGames20242025!$A15,DataRegularSeason20242025!$N$2:$N$1315,1)</f>
        <v>1</v>
      </c>
      <c r="AY15" s="42"/>
      <c r="AZ15" s="35">
        <f>COUNTIFS(DataRegularSeason20242025!$E$2:$E$1315,TotalTeamGames20242025!AY$1,DataRegularSeason20242025!$D$2:$D$1315,TotalTeamGames20242025!$A15,DataRegularSeason20242025!$N$2:$N$1315,1)</f>
        <v>0</v>
      </c>
      <c r="BA15" s="42"/>
      <c r="BB15" s="35">
        <f>COUNTIFS(DataRegularSeason20242025!$E$2:$E$1315,TotalTeamGames20242025!BA$1,DataRegularSeason20242025!$D$2:$D$1315,TotalTeamGames20242025!$A15,DataRegularSeason20242025!$N$2:$N$1315,1)</f>
        <v>0</v>
      </c>
      <c r="BC15" s="42"/>
      <c r="BD15" s="35">
        <f>COUNTIFS(DataRegularSeason20242025!$E$2:$E$1315,TotalTeamGames20242025!BC$1,DataRegularSeason20242025!$D$2:$D$1315,TotalTeamGames20242025!$A15,DataRegularSeason20242025!$N$2:$N$1315,1)</f>
        <v>1</v>
      </c>
      <c r="BE15" s="42"/>
      <c r="BF15" s="35">
        <f>COUNTIFS(DataRegularSeason20242025!$E$2:$E$1315,TotalTeamGames20242025!BE$1,DataRegularSeason20242025!$D$2:$D$1315,TotalTeamGames20242025!$A15,DataRegularSeason20242025!$N$2:$N$1315,1)</f>
        <v>1</v>
      </c>
      <c r="BG15" s="42"/>
      <c r="BH15" s="35">
        <f>COUNTIFS(DataRegularSeason20242025!$E$2:$E$1315,TotalTeamGames20242025!BG$1,DataRegularSeason20242025!$D$2:$D$1315,TotalTeamGames20242025!$A15,DataRegularSeason20242025!$N$2:$N$1315,1)</f>
        <v>1</v>
      </c>
      <c r="BI15" s="42"/>
      <c r="BJ15" s="35">
        <f>COUNTIFS(DataRegularSeason20242025!$E$2:$E$1315,TotalTeamGames20242025!BI$1,DataRegularSeason20242025!$D$2:$D$1315,TotalTeamGames20242025!$A15,DataRegularSeason20242025!$N$2:$N$1315,1)</f>
        <v>0</v>
      </c>
      <c r="BK15" s="42"/>
      <c r="BL15" s="35">
        <f>COUNTIFS(DataRegularSeason20242025!$E$2:$E$1315,TotalTeamGames20242025!BK$1,DataRegularSeason20242025!$D$2:$D$1315,TotalTeamGames20242025!$A15,DataRegularSeason20242025!$N$2:$N$1315,1)</f>
        <v>1</v>
      </c>
      <c r="BM15" s="42"/>
      <c r="BN15" s="35">
        <f>COUNTIFS(DataRegularSeason20242025!$E$2:$E$1315,TotalTeamGames20242025!BM$1,DataRegularSeason20242025!$D$2:$D$1315,TotalTeamGames20242025!$A15,DataRegularSeason20242025!$N$2:$N$1315,1)</f>
        <v>0</v>
      </c>
      <c r="BO15" s="37">
        <f t="shared" si="0"/>
        <v>23</v>
      </c>
      <c r="BP15" s="116">
        <f t="shared" ref="BP15" si="11">BO15+BO16</f>
        <v>47</v>
      </c>
      <c r="BQ15" s="117">
        <f t="shared" ref="BQ15" si="12">82-BP15</f>
        <v>35</v>
      </c>
    </row>
    <row r="16" spans="1:69" ht="9.9499999999999993" customHeight="1" x14ac:dyDescent="0.25">
      <c r="A16" s="118"/>
      <c r="B16" s="39" t="s">
        <v>80</v>
      </c>
      <c r="C16" s="45">
        <f>COUNTIFS(DataRegularSeason20242025!$D$2:$D$1315,TotalTeamGames20242025!C$1,DataRegularSeason20242025!$E$2:$E$1315,TotalTeamGames20242025!$A15,DataRegularSeason20242025!$N$2:$N$1315,1)</f>
        <v>1</v>
      </c>
      <c r="D16" s="46"/>
      <c r="E16" s="45">
        <f>COUNTIFS(DataRegularSeason20242025!$D$2:$D$1315,TotalTeamGames20242025!E$1,DataRegularSeason20242025!$E$2:$E$1315,TotalTeamGames20242025!$A15,DataRegularSeason20242025!$N$2:$N$1315,1)</f>
        <v>1</v>
      </c>
      <c r="F16" s="46"/>
      <c r="G16" s="45">
        <f>COUNTIFS(DataRegularSeason20242025!$D$2:$D$1315,TotalTeamGames20242025!G$1,DataRegularSeason20242025!$E$2:$E$1315,TotalTeamGames20242025!$A15,DataRegularSeason20242025!$N$2:$N$1315,1)</f>
        <v>1</v>
      </c>
      <c r="H16" s="46"/>
      <c r="I16" s="45">
        <f>COUNTIFS(DataRegularSeason20242025!$D$2:$D$1315,TotalTeamGames20242025!I$1,DataRegularSeason20242025!$E$2:$E$1315,TotalTeamGames20242025!$A15,DataRegularSeason20242025!$N$2:$N$1315,1)</f>
        <v>1</v>
      </c>
      <c r="J16" s="46"/>
      <c r="K16" s="45">
        <f>COUNTIFS(DataRegularSeason20242025!$D$2:$D$1315,TotalTeamGames20242025!K$1,DataRegularSeason20242025!$E$2:$E$1315,TotalTeamGames20242025!$A15,DataRegularSeason20242025!$N$2:$N$1315,1)</f>
        <v>1</v>
      </c>
      <c r="L16" s="46"/>
      <c r="M16" s="45">
        <f>COUNTIFS(DataRegularSeason20242025!$D$2:$D$1315,TotalTeamGames20242025!M$1,DataRegularSeason20242025!$E$2:$E$1315,TotalTeamGames20242025!$A15,DataRegularSeason20242025!$N$2:$N$1315,1)</f>
        <v>1</v>
      </c>
      <c r="N16" s="46"/>
      <c r="O16" s="45"/>
      <c r="P16" s="46"/>
      <c r="Q16" s="45">
        <f>COUNTIFS(DataRegularSeason20242025!$D$2:$D$1315,TotalTeamGames20242025!Q$1,DataRegularSeason20242025!$E$2:$E$1315,TotalTeamGames20242025!$A15,DataRegularSeason20242025!$N$2:$N$1315,1)</f>
        <v>1</v>
      </c>
      <c r="R16" s="46"/>
      <c r="S16" s="45">
        <f>COUNTIFS(DataRegularSeason20242025!$D$2:$D$1315,TotalTeamGames20242025!S$1,DataRegularSeason20242025!$E$2:$E$1315,TotalTeamGames20242025!$A15,DataRegularSeason20242025!$N$2:$N$1315,1)</f>
        <v>2</v>
      </c>
      <c r="T16" s="46"/>
      <c r="U16" s="45">
        <f>COUNTIFS(DataRegularSeason20242025!$D$2:$D$1315,TotalTeamGames20242025!U$1,DataRegularSeason20242025!$E$2:$E$1315,TotalTeamGames20242025!$A15,DataRegularSeason20242025!$N$2:$N$1315,1)</f>
        <v>1</v>
      </c>
      <c r="V16" s="46"/>
      <c r="W16" s="45">
        <f>COUNTIFS(DataRegularSeason20242025!$D$2:$D$1315,TotalTeamGames20242025!W$1,DataRegularSeason20242025!$E$2:$E$1315,TotalTeamGames20242025!$A15,DataRegularSeason20242025!$N$2:$N$1315,1)</f>
        <v>1</v>
      </c>
      <c r="X16" s="46"/>
      <c r="Y16" s="45">
        <f>COUNTIFS(DataRegularSeason20242025!$D$2:$D$1315,TotalTeamGames20242025!Y$1,DataRegularSeason20242025!$E$2:$E$1315,TotalTeamGames20242025!$A15,DataRegularSeason20242025!$N$2:$N$1315,1)</f>
        <v>1</v>
      </c>
      <c r="Z16" s="46"/>
      <c r="AA16" s="45">
        <f>COUNTIFS(DataRegularSeason20242025!$D$2:$D$1315,TotalTeamGames20242025!AA$1,DataRegularSeason20242025!$E$2:$E$1315,TotalTeamGames20242025!$A15,DataRegularSeason20242025!$N$2:$N$1315,1)</f>
        <v>0</v>
      </c>
      <c r="AB16" s="46"/>
      <c r="AC16" s="45">
        <f>COUNTIFS(DataRegularSeason20242025!$D$2:$D$1315,TotalTeamGames20242025!AC$1,DataRegularSeason20242025!$E$2:$E$1315,TotalTeamGames20242025!$A15,DataRegularSeason20242025!$N$2:$N$1315,1)</f>
        <v>1</v>
      </c>
      <c r="AD16" s="46"/>
      <c r="AE16" s="45">
        <f>COUNTIFS(DataRegularSeason20242025!$D$2:$D$1315,TotalTeamGames20242025!AE$1,DataRegularSeason20242025!$E$2:$E$1315,TotalTeamGames20242025!$A15,DataRegularSeason20242025!$N$2:$N$1315,1)</f>
        <v>1</v>
      </c>
      <c r="AF16" s="46"/>
      <c r="AG16" s="45">
        <f>COUNTIFS(DataRegularSeason20242025!$D$2:$D$1315,TotalTeamGames20242025!AG$1,DataRegularSeason20242025!$E$2:$E$1315,TotalTeamGames20242025!$A15,DataRegularSeason20242025!$N$2:$N$1315,1)</f>
        <v>0</v>
      </c>
      <c r="AH16" s="46"/>
      <c r="AI16" s="45">
        <f>COUNTIFS(DataRegularSeason20242025!$D$2:$D$1315,TotalTeamGames20242025!AI$1,DataRegularSeason20242025!$E$2:$E$1315,TotalTeamGames20242025!$A15,DataRegularSeason20242025!$N$2:$N$1315,1)</f>
        <v>1</v>
      </c>
      <c r="AJ16" s="46"/>
      <c r="AK16" s="45">
        <f>COUNTIFS(DataRegularSeason20242025!$D$2:$D$1315,TotalTeamGames20242025!AK$1,DataRegularSeason20242025!$E$2:$E$1315,TotalTeamGames20242025!$A15,DataRegularSeason20242025!$N$2:$N$1315,1)</f>
        <v>1</v>
      </c>
      <c r="AL16" s="46"/>
      <c r="AM16" s="45">
        <f>COUNTIFS(DataRegularSeason20242025!$D$2:$D$1315,TotalTeamGames20242025!AM$1,DataRegularSeason20242025!$E$2:$E$1315,TotalTeamGames20242025!$A15,DataRegularSeason20242025!$N$2:$N$1315,1)</f>
        <v>1</v>
      </c>
      <c r="AN16" s="46"/>
      <c r="AO16" s="45">
        <f>COUNTIFS(DataRegularSeason20242025!$D$2:$D$1315,TotalTeamGames20242025!AO$1,DataRegularSeason20242025!$E$2:$E$1315,TotalTeamGames20242025!$A15,DataRegularSeason20242025!$N$2:$N$1315,1)</f>
        <v>0</v>
      </c>
      <c r="AP16" s="46"/>
      <c r="AQ16" s="45">
        <f>COUNTIFS(DataRegularSeason20242025!$D$2:$D$1315,TotalTeamGames20242025!AQ$1,DataRegularSeason20242025!$E$2:$E$1315,TotalTeamGames20242025!$A15,DataRegularSeason20242025!$N$2:$N$1315,1)</f>
        <v>0</v>
      </c>
      <c r="AR16" s="46"/>
      <c r="AS16" s="45">
        <f>COUNTIFS(DataRegularSeason20242025!$D$2:$D$1315,TotalTeamGames20242025!AS$1,DataRegularSeason20242025!$E$2:$E$1315,TotalTeamGames20242025!$A15,DataRegularSeason20242025!$N$2:$N$1315,1)</f>
        <v>0</v>
      </c>
      <c r="AT16" s="46"/>
      <c r="AU16" s="45">
        <f>COUNTIFS(DataRegularSeason20242025!$D$2:$D$1315,TotalTeamGames20242025!AU$1,DataRegularSeason20242025!$E$2:$E$1315,TotalTeamGames20242025!$A15,DataRegularSeason20242025!$N$2:$N$1315,1)</f>
        <v>1</v>
      </c>
      <c r="AV16" s="46"/>
      <c r="AW16" s="45">
        <f>COUNTIFS(DataRegularSeason20242025!$D$2:$D$1315,TotalTeamGames20242025!AW$1,DataRegularSeason20242025!$E$2:$E$1315,TotalTeamGames20242025!$A15,DataRegularSeason20242025!$N$2:$N$1315,1)</f>
        <v>1</v>
      </c>
      <c r="AX16" s="46"/>
      <c r="AY16" s="45">
        <f>COUNTIFS(DataRegularSeason20242025!$D$2:$D$1315,TotalTeamGames20242025!AY$1,DataRegularSeason20242025!$E$2:$E$1315,TotalTeamGames20242025!$A15,DataRegularSeason20242025!$N$2:$N$1315,1)</f>
        <v>1</v>
      </c>
      <c r="AZ16" s="46"/>
      <c r="BA16" s="45">
        <f>COUNTIFS(DataRegularSeason20242025!$D$2:$D$1315,TotalTeamGames20242025!BA$1,DataRegularSeason20242025!$E$2:$E$1315,TotalTeamGames20242025!$A15,DataRegularSeason20242025!$N$2:$N$1315,1)</f>
        <v>0</v>
      </c>
      <c r="BB16" s="46"/>
      <c r="BC16" s="45">
        <f>COUNTIFS(DataRegularSeason20242025!$D$2:$D$1315,TotalTeamGames20242025!BC$1,DataRegularSeason20242025!$E$2:$E$1315,TotalTeamGames20242025!$A15,DataRegularSeason20242025!$N$2:$N$1315,1)</f>
        <v>0</v>
      </c>
      <c r="BD16" s="46"/>
      <c r="BE16" s="45">
        <f>COUNTIFS(DataRegularSeason20242025!$D$2:$D$1315,TotalTeamGames20242025!BE$1,DataRegularSeason20242025!$E$2:$E$1315,TotalTeamGames20242025!$A15,DataRegularSeason20242025!$N$2:$N$1315,1)</f>
        <v>0</v>
      </c>
      <c r="BF16" s="46"/>
      <c r="BG16" s="45">
        <f>COUNTIFS(DataRegularSeason20242025!$D$2:$D$1315,TotalTeamGames20242025!BG$1,DataRegularSeason20242025!$E$2:$E$1315,TotalTeamGames20242025!$A15,DataRegularSeason20242025!$N$2:$N$1315,1)</f>
        <v>1</v>
      </c>
      <c r="BH16" s="46"/>
      <c r="BI16" s="45">
        <f>COUNTIFS(DataRegularSeason20242025!$D$2:$D$1315,TotalTeamGames20242025!BI$1,DataRegularSeason20242025!$E$2:$E$1315,TotalTeamGames20242025!$A15,DataRegularSeason20242025!$N$2:$N$1315,1)</f>
        <v>1</v>
      </c>
      <c r="BJ16" s="46"/>
      <c r="BK16" s="45">
        <f>COUNTIFS(DataRegularSeason20242025!$D$2:$D$1315,TotalTeamGames20242025!BK$1,DataRegularSeason20242025!$E$2:$E$1315,TotalTeamGames20242025!$A15,DataRegularSeason20242025!$N$2:$N$1315,1)</f>
        <v>1</v>
      </c>
      <c r="BL16" s="46"/>
      <c r="BM16" s="45">
        <f>COUNTIFS(DataRegularSeason20242025!$D$2:$D$1315,TotalTeamGames20242025!BM$1,DataRegularSeason20242025!$E$2:$E$1315,TotalTeamGames20242025!$A15,DataRegularSeason20242025!$N$2:$N$1315,1)</f>
        <v>1</v>
      </c>
      <c r="BN16" s="46"/>
      <c r="BO16" s="41">
        <f t="shared" si="0"/>
        <v>24</v>
      </c>
      <c r="BP16" s="116"/>
      <c r="BQ16" s="117"/>
    </row>
    <row r="17" spans="1:69" ht="9.9499999999999993" customHeight="1" x14ac:dyDescent="0.25">
      <c r="A17" s="123" t="s">
        <v>26</v>
      </c>
      <c r="B17" s="35" t="s">
        <v>81</v>
      </c>
      <c r="C17" s="42"/>
      <c r="D17" s="35">
        <f>COUNTIFS(DataRegularSeason20242025!$E$2:$E$1315,TotalTeamGames20242025!C$1,DataRegularSeason20242025!$D$2:$D$1315,TotalTeamGames20242025!$A17,DataRegularSeason20242025!$N$2:$N$1315,1)</f>
        <v>1</v>
      </c>
      <c r="E17" s="42"/>
      <c r="F17" s="35">
        <f>COUNTIFS(DataRegularSeason20242025!$E$2:$E$1315,TotalTeamGames20242025!E$1,DataRegularSeason20242025!$D$2:$D$1315,TotalTeamGames20242025!$A17,DataRegularSeason20242025!$N$2:$N$1315,1)</f>
        <v>0</v>
      </c>
      <c r="G17" s="42"/>
      <c r="H17" s="35">
        <f>COUNTIFS(DataRegularSeason20242025!$E$2:$E$1315,TotalTeamGames20242025!G$1,DataRegularSeason20242025!$D$2:$D$1315,TotalTeamGames20242025!$A17,DataRegularSeason20242025!$N$2:$N$1315,1)</f>
        <v>1</v>
      </c>
      <c r="I17" s="42"/>
      <c r="J17" s="35">
        <f>COUNTIFS(DataRegularSeason20242025!$E$2:$E$1315,TotalTeamGames20242025!I$1,DataRegularSeason20242025!$D$2:$D$1315,TotalTeamGames20242025!$A17,DataRegularSeason20242025!$N$2:$N$1315,1)</f>
        <v>1</v>
      </c>
      <c r="K17" s="42"/>
      <c r="L17" s="35">
        <f>COUNTIFS(DataRegularSeason20242025!$E$2:$E$1315,TotalTeamGames20242025!K$1,DataRegularSeason20242025!$D$2:$D$1315,TotalTeamGames20242025!$A17,DataRegularSeason20242025!$N$2:$N$1315,1)</f>
        <v>0</v>
      </c>
      <c r="M17" s="42"/>
      <c r="N17" s="35">
        <f>COUNTIFS(DataRegularSeason20242025!$E$2:$E$1315,TotalTeamGames20242025!M$1,DataRegularSeason20242025!$D$2:$D$1315,TotalTeamGames20242025!$A17,DataRegularSeason20242025!$N$2:$N$1315,1)</f>
        <v>0</v>
      </c>
      <c r="O17" s="42"/>
      <c r="P17" s="35">
        <f>COUNTIFS(DataRegularSeason20242025!$E$2:$E$1315,TotalTeamGames20242025!O$1,DataRegularSeason20242025!$D$2:$D$1315,TotalTeamGames20242025!$A17,DataRegularSeason20242025!$N$2:$N$1315,1)</f>
        <v>1</v>
      </c>
      <c r="Q17" s="42"/>
      <c r="R17" s="43"/>
      <c r="S17" s="42"/>
      <c r="T17" s="35">
        <f>COUNTIFS(DataRegularSeason20242025!$E$2:$E$1315,TotalTeamGames20242025!S$1,DataRegularSeason20242025!$D$2:$D$1315,TotalTeamGames20242025!$A17,DataRegularSeason20242025!$N$2:$N$1315,1)</f>
        <v>1</v>
      </c>
      <c r="U17" s="42"/>
      <c r="V17" s="35">
        <f>COUNTIFS(DataRegularSeason20242025!$E$2:$E$1315,TotalTeamGames20242025!U$1,DataRegularSeason20242025!$D$2:$D$1315,TotalTeamGames20242025!$A17,DataRegularSeason20242025!$N$2:$N$1315,1)</f>
        <v>1</v>
      </c>
      <c r="W17" s="42"/>
      <c r="X17" s="35">
        <f>COUNTIFS(DataRegularSeason20242025!$E$2:$E$1315,TotalTeamGames20242025!W$1,DataRegularSeason20242025!$D$2:$D$1315,TotalTeamGames20242025!$A17,DataRegularSeason20242025!$N$2:$N$1315,1)</f>
        <v>0</v>
      </c>
      <c r="Y17" s="42"/>
      <c r="Z17" s="35">
        <f>COUNTIFS(DataRegularSeason20242025!$E$2:$E$1315,TotalTeamGames20242025!Y$1,DataRegularSeason20242025!$D$2:$D$1315,TotalTeamGames20242025!$A17,DataRegularSeason20242025!$N$2:$N$1315,1)</f>
        <v>1</v>
      </c>
      <c r="AA17" s="42"/>
      <c r="AB17" s="35">
        <f>COUNTIFS(DataRegularSeason20242025!$E$2:$E$1315,TotalTeamGames20242025!AA$1,DataRegularSeason20242025!$D$2:$D$1315,TotalTeamGames20242025!$A17,DataRegularSeason20242025!$N$2:$N$1315,1)</f>
        <v>0</v>
      </c>
      <c r="AC17" s="42"/>
      <c r="AD17" s="35">
        <f>COUNTIFS(DataRegularSeason20242025!$E$2:$E$1315,TotalTeamGames20242025!AC$1,DataRegularSeason20242025!$D$2:$D$1315,TotalTeamGames20242025!$A17,DataRegularSeason20242025!$N$2:$N$1315,1)</f>
        <v>1</v>
      </c>
      <c r="AE17" s="42"/>
      <c r="AF17" s="35">
        <f>COUNTIFS(DataRegularSeason20242025!$E$2:$E$1315,TotalTeamGames20242025!AE$1,DataRegularSeason20242025!$D$2:$D$1315,TotalTeamGames20242025!$A17,DataRegularSeason20242025!$N$2:$N$1315,1)</f>
        <v>0</v>
      </c>
      <c r="AG17" s="42"/>
      <c r="AH17" s="35">
        <f>COUNTIFS(DataRegularSeason20242025!$E$2:$E$1315,TotalTeamGames20242025!AG$1,DataRegularSeason20242025!$D$2:$D$1315,TotalTeamGames20242025!$A17,DataRegularSeason20242025!$N$2:$N$1315,1)</f>
        <v>1</v>
      </c>
      <c r="AI17" s="42"/>
      <c r="AJ17" s="35">
        <f>COUNTIFS(DataRegularSeason20242025!$E$2:$E$1315,TotalTeamGames20242025!AI$1,DataRegularSeason20242025!$D$2:$D$1315,TotalTeamGames20242025!$A17,DataRegularSeason20242025!$N$2:$N$1315,1)</f>
        <v>1</v>
      </c>
      <c r="AK17" s="42"/>
      <c r="AL17" s="35">
        <f>COUNTIFS(DataRegularSeason20242025!$E$2:$E$1315,TotalTeamGames20242025!AK$1,DataRegularSeason20242025!$D$2:$D$1315,TotalTeamGames20242025!$A17,DataRegularSeason20242025!$N$2:$N$1315,1)</f>
        <v>0</v>
      </c>
      <c r="AM17" s="42"/>
      <c r="AN17" s="35">
        <f>COUNTIFS(DataRegularSeason20242025!$E$2:$E$1315,TotalTeamGames20242025!AM$1,DataRegularSeason20242025!$D$2:$D$1315,TotalTeamGames20242025!$A17,DataRegularSeason20242025!$N$2:$N$1315,1)</f>
        <v>0</v>
      </c>
      <c r="AO17" s="42"/>
      <c r="AP17" s="35">
        <f>COUNTIFS(DataRegularSeason20242025!$E$2:$E$1315,TotalTeamGames20242025!AO$1,DataRegularSeason20242025!$D$2:$D$1315,TotalTeamGames20242025!$A17,DataRegularSeason20242025!$N$2:$N$1315,1)</f>
        <v>0</v>
      </c>
      <c r="AQ17" s="42"/>
      <c r="AR17" s="35">
        <f>COUNTIFS(DataRegularSeason20242025!$E$2:$E$1315,TotalTeamGames20242025!AQ$1,DataRegularSeason20242025!$D$2:$D$1315,TotalTeamGames20242025!$A17,DataRegularSeason20242025!$N$2:$N$1315,1)</f>
        <v>1</v>
      </c>
      <c r="AS17" s="42"/>
      <c r="AT17" s="35">
        <f>COUNTIFS(DataRegularSeason20242025!$E$2:$E$1315,TotalTeamGames20242025!AS$1,DataRegularSeason20242025!$D$2:$D$1315,TotalTeamGames20242025!$A17,DataRegularSeason20242025!$N$2:$N$1315,1)</f>
        <v>1</v>
      </c>
      <c r="AU17" s="42"/>
      <c r="AV17" s="35">
        <f>COUNTIFS(DataRegularSeason20242025!$E$2:$E$1315,TotalTeamGames20242025!AU$1,DataRegularSeason20242025!$D$2:$D$1315,TotalTeamGames20242025!$A17,DataRegularSeason20242025!$N$2:$N$1315,1)</f>
        <v>1</v>
      </c>
      <c r="AW17" s="42"/>
      <c r="AX17" s="35">
        <f>COUNTIFS(DataRegularSeason20242025!$E$2:$E$1315,TotalTeamGames20242025!AW$1,DataRegularSeason20242025!$D$2:$D$1315,TotalTeamGames20242025!$A17,DataRegularSeason20242025!$N$2:$N$1315,1)</f>
        <v>2</v>
      </c>
      <c r="AY17" s="42"/>
      <c r="AZ17" s="35">
        <f>COUNTIFS(DataRegularSeason20242025!$E$2:$E$1315,TotalTeamGames20242025!AY$1,DataRegularSeason20242025!$D$2:$D$1315,TotalTeamGames20242025!$A17,DataRegularSeason20242025!$N$2:$N$1315,1)</f>
        <v>0</v>
      </c>
      <c r="BA17" s="42"/>
      <c r="BB17" s="35">
        <f>COUNTIFS(DataRegularSeason20242025!$E$2:$E$1315,TotalTeamGames20242025!BA$1,DataRegularSeason20242025!$D$2:$D$1315,TotalTeamGames20242025!$A17,DataRegularSeason20242025!$N$2:$N$1315,1)</f>
        <v>1</v>
      </c>
      <c r="BC17" s="42"/>
      <c r="BD17" s="35">
        <f>COUNTIFS(DataRegularSeason20242025!$E$2:$E$1315,TotalTeamGames20242025!BC$1,DataRegularSeason20242025!$D$2:$D$1315,TotalTeamGames20242025!$A17,DataRegularSeason20242025!$N$2:$N$1315,1)</f>
        <v>0</v>
      </c>
      <c r="BE17" s="42"/>
      <c r="BF17" s="35">
        <f>COUNTIFS(DataRegularSeason20242025!$E$2:$E$1315,TotalTeamGames20242025!BE$1,DataRegularSeason20242025!$D$2:$D$1315,TotalTeamGames20242025!$A17,DataRegularSeason20242025!$N$2:$N$1315,1)</f>
        <v>2</v>
      </c>
      <c r="BG17" s="42"/>
      <c r="BH17" s="35">
        <f>COUNTIFS(DataRegularSeason20242025!$E$2:$E$1315,TotalTeamGames20242025!BG$1,DataRegularSeason20242025!$D$2:$D$1315,TotalTeamGames20242025!$A17,DataRegularSeason20242025!$N$2:$N$1315,1)</f>
        <v>1</v>
      </c>
      <c r="BI17" s="42"/>
      <c r="BJ17" s="35">
        <f>COUNTIFS(DataRegularSeason20242025!$E$2:$E$1315,TotalTeamGames20242025!BI$1,DataRegularSeason20242025!$D$2:$D$1315,TotalTeamGames20242025!$A17,DataRegularSeason20242025!$N$2:$N$1315,1)</f>
        <v>1</v>
      </c>
      <c r="BK17" s="42"/>
      <c r="BL17" s="35">
        <f>COUNTIFS(DataRegularSeason20242025!$E$2:$E$1315,TotalTeamGames20242025!BK$1,DataRegularSeason20242025!$D$2:$D$1315,TotalTeamGames20242025!$A17,DataRegularSeason20242025!$N$2:$N$1315,1)</f>
        <v>2</v>
      </c>
      <c r="BM17" s="42"/>
      <c r="BN17" s="35">
        <f>COUNTIFS(DataRegularSeason20242025!$E$2:$E$1315,TotalTeamGames20242025!BM$1,DataRegularSeason20242025!$D$2:$D$1315,TotalTeamGames20242025!$A17,DataRegularSeason20242025!$N$2:$N$1315,1)</f>
        <v>1</v>
      </c>
      <c r="BO17" s="37">
        <f t="shared" si="0"/>
        <v>23</v>
      </c>
      <c r="BP17" s="116">
        <f t="shared" ref="BP17" si="13">BO17+BO18</f>
        <v>48</v>
      </c>
      <c r="BQ17" s="117">
        <f t="shared" ref="BQ17" si="14">82-BP17</f>
        <v>34</v>
      </c>
    </row>
    <row r="18" spans="1:69" ht="9.9499999999999993" customHeight="1" x14ac:dyDescent="0.25">
      <c r="A18" s="118"/>
      <c r="B18" s="39" t="s">
        <v>80</v>
      </c>
      <c r="C18" s="45">
        <f>COUNTIFS(DataRegularSeason20242025!$D$2:$D$1315,TotalTeamGames20242025!C$1,DataRegularSeason20242025!$E$2:$E$1315,TotalTeamGames20242025!$A17,DataRegularSeason20242025!$N$2:$N$1315,1)</f>
        <v>1</v>
      </c>
      <c r="D18" s="46"/>
      <c r="E18" s="45">
        <f>COUNTIFS(DataRegularSeason20242025!$D$2:$D$1315,TotalTeamGames20242025!E$1,DataRegularSeason20242025!$E$2:$E$1315,TotalTeamGames20242025!$A17,DataRegularSeason20242025!$N$2:$N$1315,1)</f>
        <v>1</v>
      </c>
      <c r="F18" s="46"/>
      <c r="G18" s="45">
        <f>COUNTIFS(DataRegularSeason20242025!$D$2:$D$1315,TotalTeamGames20242025!G$1,DataRegularSeason20242025!$E$2:$E$1315,TotalTeamGames20242025!$A17,DataRegularSeason20242025!$N$2:$N$1315,1)</f>
        <v>1</v>
      </c>
      <c r="H18" s="46"/>
      <c r="I18" s="45">
        <f>COUNTIFS(DataRegularSeason20242025!$D$2:$D$1315,TotalTeamGames20242025!I$1,DataRegularSeason20242025!$E$2:$E$1315,TotalTeamGames20242025!$A17,DataRegularSeason20242025!$N$2:$N$1315,1)</f>
        <v>1</v>
      </c>
      <c r="J18" s="46"/>
      <c r="K18" s="45">
        <f>COUNTIFS(DataRegularSeason20242025!$D$2:$D$1315,TotalTeamGames20242025!K$1,DataRegularSeason20242025!$E$2:$E$1315,TotalTeamGames20242025!$A17,DataRegularSeason20242025!$N$2:$N$1315,1)</f>
        <v>1</v>
      </c>
      <c r="L18" s="46"/>
      <c r="M18" s="45">
        <f>COUNTIFS(DataRegularSeason20242025!$D$2:$D$1315,TotalTeamGames20242025!M$1,DataRegularSeason20242025!$E$2:$E$1315,TotalTeamGames20242025!$A17,DataRegularSeason20242025!$N$2:$N$1315,1)</f>
        <v>0</v>
      </c>
      <c r="N18" s="46"/>
      <c r="O18" s="45">
        <f>COUNTIFS(DataRegularSeason20242025!$D$2:$D$1315,TotalTeamGames20242025!O$1,DataRegularSeason20242025!$E$2:$E$1315,TotalTeamGames20242025!$A17,DataRegularSeason20242025!$N$2:$N$1315,1)</f>
        <v>1</v>
      </c>
      <c r="P18" s="46"/>
      <c r="Q18" s="45"/>
      <c r="R18" s="46"/>
      <c r="S18" s="45">
        <f>COUNTIFS(DataRegularSeason20242025!$D$2:$D$1315,TotalTeamGames20242025!S$1,DataRegularSeason20242025!$E$2:$E$1315,TotalTeamGames20242025!$A17,DataRegularSeason20242025!$N$2:$N$1315,1)</f>
        <v>1</v>
      </c>
      <c r="T18" s="46"/>
      <c r="U18" s="45">
        <f>COUNTIFS(DataRegularSeason20242025!$D$2:$D$1315,TotalTeamGames20242025!U$1,DataRegularSeason20242025!$E$2:$E$1315,TotalTeamGames20242025!$A17,DataRegularSeason20242025!$N$2:$N$1315,1)</f>
        <v>0</v>
      </c>
      <c r="V18" s="46"/>
      <c r="W18" s="45">
        <f>COUNTIFS(DataRegularSeason20242025!$D$2:$D$1315,TotalTeamGames20242025!W$1,DataRegularSeason20242025!$E$2:$E$1315,TotalTeamGames20242025!$A17,DataRegularSeason20242025!$N$2:$N$1315,1)</f>
        <v>2</v>
      </c>
      <c r="X18" s="46"/>
      <c r="Y18" s="45">
        <f>COUNTIFS(DataRegularSeason20242025!$D$2:$D$1315,TotalTeamGames20242025!Y$1,DataRegularSeason20242025!$E$2:$E$1315,TotalTeamGames20242025!$A17,DataRegularSeason20242025!$N$2:$N$1315,1)</f>
        <v>1</v>
      </c>
      <c r="Z18" s="46"/>
      <c r="AA18" s="45">
        <f>COUNTIFS(DataRegularSeason20242025!$D$2:$D$1315,TotalTeamGames20242025!AA$1,DataRegularSeason20242025!$E$2:$E$1315,TotalTeamGames20242025!$A17,DataRegularSeason20242025!$N$2:$N$1315,1)</f>
        <v>1</v>
      </c>
      <c r="AB18" s="46"/>
      <c r="AC18" s="45">
        <f>COUNTIFS(DataRegularSeason20242025!$D$2:$D$1315,TotalTeamGames20242025!AC$1,DataRegularSeason20242025!$E$2:$E$1315,TotalTeamGames20242025!$A17,DataRegularSeason20242025!$N$2:$N$1315,1)</f>
        <v>1</v>
      </c>
      <c r="AD18" s="46"/>
      <c r="AE18" s="45">
        <f>COUNTIFS(DataRegularSeason20242025!$D$2:$D$1315,TotalTeamGames20242025!AE$1,DataRegularSeason20242025!$E$2:$E$1315,TotalTeamGames20242025!$A17,DataRegularSeason20242025!$N$2:$N$1315,1)</f>
        <v>1</v>
      </c>
      <c r="AF18" s="46"/>
      <c r="AG18" s="45">
        <f>COUNTIFS(DataRegularSeason20242025!$D$2:$D$1315,TotalTeamGames20242025!AG$1,DataRegularSeason20242025!$E$2:$E$1315,TotalTeamGames20242025!$A17,DataRegularSeason20242025!$N$2:$N$1315,1)</f>
        <v>0</v>
      </c>
      <c r="AH18" s="46"/>
      <c r="AI18" s="45">
        <f>COUNTIFS(DataRegularSeason20242025!$D$2:$D$1315,TotalTeamGames20242025!AI$1,DataRegularSeason20242025!$E$2:$E$1315,TotalTeamGames20242025!$A17,DataRegularSeason20242025!$N$2:$N$1315,1)</f>
        <v>2</v>
      </c>
      <c r="AJ18" s="46"/>
      <c r="AK18" s="45">
        <f>COUNTIFS(DataRegularSeason20242025!$D$2:$D$1315,TotalTeamGames20242025!AK$1,DataRegularSeason20242025!$E$2:$E$1315,TotalTeamGames20242025!$A17,DataRegularSeason20242025!$N$2:$N$1315,1)</f>
        <v>1</v>
      </c>
      <c r="AL18" s="46"/>
      <c r="AM18" s="45">
        <f>COUNTIFS(DataRegularSeason20242025!$D$2:$D$1315,TotalTeamGames20242025!AM$1,DataRegularSeason20242025!$E$2:$E$1315,TotalTeamGames20242025!$A17,DataRegularSeason20242025!$N$2:$N$1315,1)</f>
        <v>1</v>
      </c>
      <c r="AN18" s="46"/>
      <c r="AO18" s="45">
        <f>COUNTIFS(DataRegularSeason20242025!$D$2:$D$1315,TotalTeamGames20242025!AO$1,DataRegularSeason20242025!$E$2:$E$1315,TotalTeamGames20242025!$A17,DataRegularSeason20242025!$N$2:$N$1315,1)</f>
        <v>1</v>
      </c>
      <c r="AP18" s="46"/>
      <c r="AQ18" s="45">
        <f>COUNTIFS(DataRegularSeason20242025!$D$2:$D$1315,TotalTeamGames20242025!AQ$1,DataRegularSeason20242025!$E$2:$E$1315,TotalTeamGames20242025!$A17,DataRegularSeason20242025!$N$2:$N$1315,1)</f>
        <v>0</v>
      </c>
      <c r="AR18" s="46"/>
      <c r="AS18" s="45">
        <f>COUNTIFS(DataRegularSeason20242025!$D$2:$D$1315,TotalTeamGames20242025!AS$1,DataRegularSeason20242025!$E$2:$E$1315,TotalTeamGames20242025!$A17,DataRegularSeason20242025!$N$2:$N$1315,1)</f>
        <v>0</v>
      </c>
      <c r="AT18" s="46"/>
      <c r="AU18" s="45">
        <f>COUNTIFS(DataRegularSeason20242025!$D$2:$D$1315,TotalTeamGames20242025!AU$1,DataRegularSeason20242025!$E$2:$E$1315,TotalTeamGames20242025!$A17,DataRegularSeason20242025!$N$2:$N$1315,1)</f>
        <v>2</v>
      </c>
      <c r="AV18" s="46"/>
      <c r="AW18" s="45">
        <f>COUNTIFS(DataRegularSeason20242025!$D$2:$D$1315,TotalTeamGames20242025!AW$1,DataRegularSeason20242025!$E$2:$E$1315,TotalTeamGames20242025!$A17,DataRegularSeason20242025!$N$2:$N$1315,1)</f>
        <v>0</v>
      </c>
      <c r="AX18" s="46"/>
      <c r="AY18" s="45">
        <f>COUNTIFS(DataRegularSeason20242025!$D$2:$D$1315,TotalTeamGames20242025!AY$1,DataRegularSeason20242025!$E$2:$E$1315,TotalTeamGames20242025!$A17,DataRegularSeason20242025!$N$2:$N$1315,1)</f>
        <v>0</v>
      </c>
      <c r="AZ18" s="46"/>
      <c r="BA18" s="45">
        <f>COUNTIFS(DataRegularSeason20242025!$D$2:$D$1315,TotalTeamGames20242025!BA$1,DataRegularSeason20242025!$E$2:$E$1315,TotalTeamGames20242025!$A17,DataRegularSeason20242025!$N$2:$N$1315,1)</f>
        <v>1</v>
      </c>
      <c r="BB18" s="46"/>
      <c r="BC18" s="45">
        <f>COUNTIFS(DataRegularSeason20242025!$D$2:$D$1315,TotalTeamGames20242025!BC$1,DataRegularSeason20242025!$E$2:$E$1315,TotalTeamGames20242025!$A17,DataRegularSeason20242025!$N$2:$N$1315,1)</f>
        <v>0</v>
      </c>
      <c r="BD18" s="46"/>
      <c r="BE18" s="45">
        <f>COUNTIFS(DataRegularSeason20242025!$D$2:$D$1315,TotalTeamGames20242025!BE$1,DataRegularSeason20242025!$E$2:$E$1315,TotalTeamGames20242025!$A17,DataRegularSeason20242025!$N$2:$N$1315,1)</f>
        <v>1</v>
      </c>
      <c r="BF18" s="46"/>
      <c r="BG18" s="45">
        <f>COUNTIFS(DataRegularSeason20242025!$D$2:$D$1315,TotalTeamGames20242025!BG$1,DataRegularSeason20242025!$E$2:$E$1315,TotalTeamGames20242025!$A17,DataRegularSeason20242025!$N$2:$N$1315,1)</f>
        <v>0</v>
      </c>
      <c r="BH18" s="46"/>
      <c r="BI18" s="45">
        <f>COUNTIFS(DataRegularSeason20242025!$D$2:$D$1315,TotalTeamGames20242025!BI$1,DataRegularSeason20242025!$E$2:$E$1315,TotalTeamGames20242025!$A17,DataRegularSeason20242025!$N$2:$N$1315,1)</f>
        <v>1</v>
      </c>
      <c r="BJ18" s="46"/>
      <c r="BK18" s="45">
        <f>COUNTIFS(DataRegularSeason20242025!$D$2:$D$1315,TotalTeamGames20242025!BK$1,DataRegularSeason20242025!$E$2:$E$1315,TotalTeamGames20242025!$A17,DataRegularSeason20242025!$N$2:$N$1315,1)</f>
        <v>1</v>
      </c>
      <c r="BL18" s="46"/>
      <c r="BM18" s="45">
        <f>COUNTIFS(DataRegularSeason20242025!$D$2:$D$1315,TotalTeamGames20242025!BM$1,DataRegularSeason20242025!$E$2:$E$1315,TotalTeamGames20242025!$A17,DataRegularSeason20242025!$N$2:$N$1315,1)</f>
        <v>1</v>
      </c>
      <c r="BN18" s="46"/>
      <c r="BO18" s="41">
        <f t="shared" si="0"/>
        <v>25</v>
      </c>
      <c r="BP18" s="116"/>
      <c r="BQ18" s="117"/>
    </row>
    <row r="19" spans="1:69" ht="9.9499999999999993" customHeight="1" x14ac:dyDescent="0.25">
      <c r="A19" s="123" t="s">
        <v>34</v>
      </c>
      <c r="B19" s="35" t="s">
        <v>81</v>
      </c>
      <c r="C19" s="42"/>
      <c r="D19" s="35">
        <f>COUNTIFS(DataRegularSeason20242025!$E$2:$E$1315,TotalTeamGames20242025!C$1,DataRegularSeason20242025!$D$2:$D$1315,TotalTeamGames20242025!$A19,DataRegularSeason20242025!$N$2:$N$1315,1)</f>
        <v>0</v>
      </c>
      <c r="E19" s="42"/>
      <c r="F19" s="35">
        <f>COUNTIFS(DataRegularSeason20242025!$E$2:$E$1315,TotalTeamGames20242025!E$1,DataRegularSeason20242025!$D$2:$D$1315,TotalTeamGames20242025!$A19,DataRegularSeason20242025!$N$2:$N$1315,1)</f>
        <v>1</v>
      </c>
      <c r="G19" s="42"/>
      <c r="H19" s="35">
        <f>COUNTIFS(DataRegularSeason20242025!$E$2:$E$1315,TotalTeamGames20242025!G$1,DataRegularSeason20242025!$D$2:$D$1315,TotalTeamGames20242025!$A19,DataRegularSeason20242025!$N$2:$N$1315,1)</f>
        <v>1</v>
      </c>
      <c r="I19" s="42"/>
      <c r="J19" s="35">
        <f>COUNTIFS(DataRegularSeason20242025!$E$2:$E$1315,TotalTeamGames20242025!I$1,DataRegularSeason20242025!$D$2:$D$1315,TotalTeamGames20242025!$A19,DataRegularSeason20242025!$N$2:$N$1315,1)</f>
        <v>1</v>
      </c>
      <c r="K19" s="42"/>
      <c r="L19" s="35">
        <f>COUNTIFS(DataRegularSeason20242025!$E$2:$E$1315,TotalTeamGames20242025!K$1,DataRegularSeason20242025!$D$2:$D$1315,TotalTeamGames20242025!$A19,DataRegularSeason20242025!$N$2:$N$1315,1)</f>
        <v>0</v>
      </c>
      <c r="M19" s="42"/>
      <c r="N19" s="35">
        <f>COUNTIFS(DataRegularSeason20242025!$E$2:$E$1315,TotalTeamGames20242025!M$1,DataRegularSeason20242025!$D$2:$D$1315,TotalTeamGames20242025!$A19,DataRegularSeason20242025!$N$2:$N$1315,1)</f>
        <v>0</v>
      </c>
      <c r="O19" s="42"/>
      <c r="P19" s="35">
        <f>COUNTIFS(DataRegularSeason20242025!$E$2:$E$1315,TotalTeamGames20242025!O$1,DataRegularSeason20242025!$D$2:$D$1315,TotalTeamGames20242025!$A19,DataRegularSeason20242025!$N$2:$N$1315,1)</f>
        <v>2</v>
      </c>
      <c r="Q19" s="42"/>
      <c r="R19" s="35">
        <f>COUNTIFS(DataRegularSeason20242025!$E$2:$E$1315,TotalTeamGames20242025!Q$1,DataRegularSeason20242025!$D$2:$D$1315,TotalTeamGames20242025!$A19,DataRegularSeason20242025!$N$2:$N$1315,1)</f>
        <v>1</v>
      </c>
      <c r="S19" s="42"/>
      <c r="T19" s="43"/>
      <c r="U19" s="42"/>
      <c r="V19" s="35">
        <f>COUNTIFS(DataRegularSeason20242025!$E$2:$E$1315,TotalTeamGames20242025!U$1,DataRegularSeason20242025!$D$2:$D$1315,TotalTeamGames20242025!$A19,DataRegularSeason20242025!$N$2:$N$1315,1)</f>
        <v>0</v>
      </c>
      <c r="W19" s="42"/>
      <c r="X19" s="35">
        <f>COUNTIFS(DataRegularSeason20242025!$E$2:$E$1315,TotalTeamGames20242025!W$1,DataRegularSeason20242025!$D$2:$D$1315,TotalTeamGames20242025!$A19,DataRegularSeason20242025!$N$2:$N$1315,1)</f>
        <v>0</v>
      </c>
      <c r="Y19" s="42"/>
      <c r="Z19" s="35">
        <f>COUNTIFS(DataRegularSeason20242025!$E$2:$E$1315,TotalTeamGames20242025!Y$1,DataRegularSeason20242025!$D$2:$D$1315,TotalTeamGames20242025!$A19,DataRegularSeason20242025!$N$2:$N$1315,1)</f>
        <v>1</v>
      </c>
      <c r="AA19" s="42"/>
      <c r="AB19" s="35">
        <f>COUNTIFS(DataRegularSeason20242025!$E$2:$E$1315,TotalTeamGames20242025!AA$1,DataRegularSeason20242025!$D$2:$D$1315,TotalTeamGames20242025!$A19,DataRegularSeason20242025!$N$2:$N$1315,1)</f>
        <v>1</v>
      </c>
      <c r="AC19" s="42"/>
      <c r="AD19" s="35">
        <f>COUNTIFS(DataRegularSeason20242025!$E$2:$E$1315,TotalTeamGames20242025!AC$1,DataRegularSeason20242025!$D$2:$D$1315,TotalTeamGames20242025!$A19,DataRegularSeason20242025!$N$2:$N$1315,1)</f>
        <v>1</v>
      </c>
      <c r="AE19" s="42"/>
      <c r="AF19" s="35">
        <f>COUNTIFS(DataRegularSeason20242025!$E$2:$E$1315,TotalTeamGames20242025!AE$1,DataRegularSeason20242025!$D$2:$D$1315,TotalTeamGames20242025!$A19,DataRegularSeason20242025!$N$2:$N$1315,1)</f>
        <v>1</v>
      </c>
      <c r="AG19" s="42"/>
      <c r="AH19" s="35">
        <f>COUNTIFS(DataRegularSeason20242025!$E$2:$E$1315,TotalTeamGames20242025!AG$1,DataRegularSeason20242025!$D$2:$D$1315,TotalTeamGames20242025!$A19,DataRegularSeason20242025!$N$2:$N$1315,1)</f>
        <v>0</v>
      </c>
      <c r="AI19" s="42"/>
      <c r="AJ19" s="35">
        <f>COUNTIFS(DataRegularSeason20242025!$E$2:$E$1315,TotalTeamGames20242025!AI$1,DataRegularSeason20242025!$D$2:$D$1315,TotalTeamGames20242025!$A19,DataRegularSeason20242025!$N$2:$N$1315,1)</f>
        <v>1</v>
      </c>
      <c r="AK19" s="42"/>
      <c r="AL19" s="35">
        <f>COUNTIFS(DataRegularSeason20242025!$E$2:$E$1315,TotalTeamGames20242025!AK$1,DataRegularSeason20242025!$D$2:$D$1315,TotalTeamGames20242025!$A19,DataRegularSeason20242025!$N$2:$N$1315,1)</f>
        <v>0</v>
      </c>
      <c r="AM19" s="42"/>
      <c r="AN19" s="35">
        <f>COUNTIFS(DataRegularSeason20242025!$E$2:$E$1315,TotalTeamGames20242025!AM$1,DataRegularSeason20242025!$D$2:$D$1315,TotalTeamGames20242025!$A19,DataRegularSeason20242025!$N$2:$N$1315,1)</f>
        <v>1</v>
      </c>
      <c r="AO19" s="42"/>
      <c r="AP19" s="35">
        <f>COUNTIFS(DataRegularSeason20242025!$E$2:$E$1315,TotalTeamGames20242025!AO$1,DataRegularSeason20242025!$D$2:$D$1315,TotalTeamGames20242025!$A19,DataRegularSeason20242025!$N$2:$N$1315,1)</f>
        <v>1</v>
      </c>
      <c r="AQ19" s="42"/>
      <c r="AR19" s="35">
        <f>COUNTIFS(DataRegularSeason20242025!$E$2:$E$1315,TotalTeamGames20242025!AQ$1,DataRegularSeason20242025!$D$2:$D$1315,TotalTeamGames20242025!$A19,DataRegularSeason20242025!$N$2:$N$1315,1)</f>
        <v>1</v>
      </c>
      <c r="AS19" s="42"/>
      <c r="AT19" s="35">
        <f>COUNTIFS(DataRegularSeason20242025!$E$2:$E$1315,TotalTeamGames20242025!AS$1,DataRegularSeason20242025!$D$2:$D$1315,TotalTeamGames20242025!$A19,DataRegularSeason20242025!$N$2:$N$1315,1)</f>
        <v>1</v>
      </c>
      <c r="AU19" s="42"/>
      <c r="AV19" s="35">
        <f>COUNTIFS(DataRegularSeason20242025!$E$2:$E$1315,TotalTeamGames20242025!AU$1,DataRegularSeason20242025!$D$2:$D$1315,TotalTeamGames20242025!$A19,DataRegularSeason20242025!$N$2:$N$1315,1)</f>
        <v>0</v>
      </c>
      <c r="AW19" s="42"/>
      <c r="AX19" s="35">
        <f>COUNTIFS(DataRegularSeason20242025!$E$2:$E$1315,TotalTeamGames20242025!AW$1,DataRegularSeason20242025!$D$2:$D$1315,TotalTeamGames20242025!$A19,DataRegularSeason20242025!$N$2:$N$1315,1)</f>
        <v>0</v>
      </c>
      <c r="AY19" s="42"/>
      <c r="AZ19" s="35">
        <f>COUNTIFS(DataRegularSeason20242025!$E$2:$E$1315,TotalTeamGames20242025!AY$1,DataRegularSeason20242025!$D$2:$D$1315,TotalTeamGames20242025!$A19,DataRegularSeason20242025!$N$2:$N$1315,1)</f>
        <v>0</v>
      </c>
      <c r="BA19" s="42"/>
      <c r="BB19" s="35">
        <f>COUNTIFS(DataRegularSeason20242025!$E$2:$E$1315,TotalTeamGames20242025!BA$1,DataRegularSeason20242025!$D$2:$D$1315,TotalTeamGames20242025!$A19,DataRegularSeason20242025!$N$2:$N$1315,1)</f>
        <v>1</v>
      </c>
      <c r="BC19" s="42"/>
      <c r="BD19" s="35">
        <f>COUNTIFS(DataRegularSeason20242025!$E$2:$E$1315,TotalTeamGames20242025!BC$1,DataRegularSeason20242025!$D$2:$D$1315,TotalTeamGames20242025!$A19,DataRegularSeason20242025!$N$2:$N$1315,1)</f>
        <v>1</v>
      </c>
      <c r="BE19" s="42"/>
      <c r="BF19" s="35">
        <f>COUNTIFS(DataRegularSeason20242025!$E$2:$E$1315,TotalTeamGames20242025!BE$1,DataRegularSeason20242025!$D$2:$D$1315,TotalTeamGames20242025!$A19,DataRegularSeason20242025!$N$2:$N$1315,1)</f>
        <v>2</v>
      </c>
      <c r="BG19" s="42"/>
      <c r="BH19" s="35">
        <f>COUNTIFS(DataRegularSeason20242025!$E$2:$E$1315,TotalTeamGames20242025!BG$1,DataRegularSeason20242025!$D$2:$D$1315,TotalTeamGames20242025!$A19,DataRegularSeason20242025!$N$2:$N$1315,1)</f>
        <v>0</v>
      </c>
      <c r="BI19" s="42"/>
      <c r="BJ19" s="35">
        <f>COUNTIFS(DataRegularSeason20242025!$E$2:$E$1315,TotalTeamGames20242025!BI$1,DataRegularSeason20242025!$D$2:$D$1315,TotalTeamGames20242025!$A19,DataRegularSeason20242025!$N$2:$N$1315,1)</f>
        <v>1</v>
      </c>
      <c r="BK19" s="42"/>
      <c r="BL19" s="35">
        <f>COUNTIFS(DataRegularSeason20242025!$E$2:$E$1315,TotalTeamGames20242025!BK$1,DataRegularSeason20242025!$D$2:$D$1315,TotalTeamGames20242025!$A19,DataRegularSeason20242025!$N$2:$N$1315,1)</f>
        <v>1</v>
      </c>
      <c r="BM19" s="42"/>
      <c r="BN19" s="35">
        <f>COUNTIFS(DataRegularSeason20242025!$E$2:$E$1315,TotalTeamGames20242025!BM$1,DataRegularSeason20242025!$D$2:$D$1315,TotalTeamGames20242025!$A19,DataRegularSeason20242025!$N$2:$N$1315,1)</f>
        <v>1</v>
      </c>
      <c r="BO19" s="37">
        <f t="shared" si="0"/>
        <v>22</v>
      </c>
      <c r="BP19" s="116">
        <f t="shared" ref="BP19" si="15">BO19+BO20</f>
        <v>46</v>
      </c>
      <c r="BQ19" s="117">
        <f t="shared" ref="BQ19" si="16">82-BP19</f>
        <v>36</v>
      </c>
    </row>
    <row r="20" spans="1:69" ht="9.9499999999999993" customHeight="1" x14ac:dyDescent="0.25">
      <c r="A20" s="118"/>
      <c r="B20" s="39" t="s">
        <v>80</v>
      </c>
      <c r="C20" s="45">
        <f>COUNTIFS(DataRegularSeason20242025!$D$2:$D$1315,TotalTeamGames20242025!C$1,DataRegularSeason20242025!$E$2:$E$1315,TotalTeamGames20242025!$A19,DataRegularSeason20242025!$N$2:$N$1315,1)</f>
        <v>1</v>
      </c>
      <c r="D20" s="46"/>
      <c r="E20" s="45">
        <f>COUNTIFS(DataRegularSeason20242025!$D$2:$D$1315,TotalTeamGames20242025!E$1,DataRegularSeason20242025!$E$2:$E$1315,TotalTeamGames20242025!$A19,DataRegularSeason20242025!$N$2:$N$1315,1)</f>
        <v>1</v>
      </c>
      <c r="F20" s="46"/>
      <c r="G20" s="45">
        <f>COUNTIFS(DataRegularSeason20242025!$D$2:$D$1315,TotalTeamGames20242025!G$1,DataRegularSeason20242025!$E$2:$E$1315,TotalTeamGames20242025!$A19,DataRegularSeason20242025!$N$2:$N$1315,1)</f>
        <v>1</v>
      </c>
      <c r="H20" s="46"/>
      <c r="I20" s="45">
        <f>COUNTIFS(DataRegularSeason20242025!$D$2:$D$1315,TotalTeamGames20242025!I$1,DataRegularSeason20242025!$E$2:$E$1315,TotalTeamGames20242025!$A19,DataRegularSeason20242025!$N$2:$N$1315,1)</f>
        <v>0</v>
      </c>
      <c r="J20" s="46"/>
      <c r="K20" s="45">
        <f>COUNTIFS(DataRegularSeason20242025!$D$2:$D$1315,TotalTeamGames20242025!K$1,DataRegularSeason20242025!$E$2:$E$1315,TotalTeamGames20242025!$A19,DataRegularSeason20242025!$N$2:$N$1315,1)</f>
        <v>0</v>
      </c>
      <c r="L20" s="46"/>
      <c r="M20" s="45">
        <f>COUNTIFS(DataRegularSeason20242025!$D$2:$D$1315,TotalTeamGames20242025!M$1,DataRegularSeason20242025!$E$2:$E$1315,TotalTeamGames20242025!$A19,DataRegularSeason20242025!$N$2:$N$1315,1)</f>
        <v>1</v>
      </c>
      <c r="N20" s="46"/>
      <c r="O20" s="45">
        <f>COUNTIFS(DataRegularSeason20242025!$D$2:$D$1315,TotalTeamGames20242025!O$1,DataRegularSeason20242025!$E$2:$E$1315,TotalTeamGames20242025!$A19,DataRegularSeason20242025!$N$2:$N$1315,1)</f>
        <v>2</v>
      </c>
      <c r="P20" s="46"/>
      <c r="Q20" s="45">
        <f>COUNTIFS(DataRegularSeason20242025!$D$2:$D$1315,TotalTeamGames20242025!Q$1,DataRegularSeason20242025!$E$2:$E$1315,TotalTeamGames20242025!$A19,DataRegularSeason20242025!$N$2:$N$1315,1)</f>
        <v>1</v>
      </c>
      <c r="R20" s="46"/>
      <c r="S20" s="45"/>
      <c r="T20" s="46"/>
      <c r="U20" s="45">
        <f>COUNTIFS(DataRegularSeason20242025!$D$2:$D$1315,TotalTeamGames20242025!U$1,DataRegularSeason20242025!$E$2:$E$1315,TotalTeamGames20242025!$A19,DataRegularSeason20242025!$N$2:$N$1315,1)</f>
        <v>1</v>
      </c>
      <c r="V20" s="46"/>
      <c r="W20" s="45">
        <f>COUNTIFS(DataRegularSeason20242025!$D$2:$D$1315,TotalTeamGames20242025!W$1,DataRegularSeason20242025!$E$2:$E$1315,TotalTeamGames20242025!$A19,DataRegularSeason20242025!$N$2:$N$1315,1)</f>
        <v>1</v>
      </c>
      <c r="X20" s="46"/>
      <c r="Y20" s="45">
        <f>COUNTIFS(DataRegularSeason20242025!$D$2:$D$1315,TotalTeamGames20242025!Y$1,DataRegularSeason20242025!$E$2:$E$1315,TotalTeamGames20242025!$A19,DataRegularSeason20242025!$N$2:$N$1315,1)</f>
        <v>1</v>
      </c>
      <c r="Z20" s="46"/>
      <c r="AA20" s="45">
        <f>COUNTIFS(DataRegularSeason20242025!$D$2:$D$1315,TotalTeamGames20242025!AA$1,DataRegularSeason20242025!$E$2:$E$1315,TotalTeamGames20242025!$A19,DataRegularSeason20242025!$N$2:$N$1315,1)</f>
        <v>0</v>
      </c>
      <c r="AB20" s="46"/>
      <c r="AC20" s="45">
        <f>COUNTIFS(DataRegularSeason20242025!$D$2:$D$1315,TotalTeamGames20242025!AC$1,DataRegularSeason20242025!$E$2:$E$1315,TotalTeamGames20242025!$A19,DataRegularSeason20242025!$N$2:$N$1315,1)</f>
        <v>1</v>
      </c>
      <c r="AD20" s="46"/>
      <c r="AE20" s="45">
        <f>COUNTIFS(DataRegularSeason20242025!$D$2:$D$1315,TotalTeamGames20242025!AE$1,DataRegularSeason20242025!$E$2:$E$1315,TotalTeamGames20242025!$A19,DataRegularSeason20242025!$N$2:$N$1315,1)</f>
        <v>1</v>
      </c>
      <c r="AF20" s="46"/>
      <c r="AG20" s="45">
        <f>COUNTIFS(DataRegularSeason20242025!$D$2:$D$1315,TotalTeamGames20242025!AG$1,DataRegularSeason20242025!$E$2:$E$1315,TotalTeamGames20242025!$A19,DataRegularSeason20242025!$N$2:$N$1315,1)</f>
        <v>0</v>
      </c>
      <c r="AH20" s="46"/>
      <c r="AI20" s="45">
        <f>COUNTIFS(DataRegularSeason20242025!$D$2:$D$1315,TotalTeamGames20242025!AI$1,DataRegularSeason20242025!$E$2:$E$1315,TotalTeamGames20242025!$A19,DataRegularSeason20242025!$N$2:$N$1315,1)</f>
        <v>1</v>
      </c>
      <c r="AJ20" s="46"/>
      <c r="AK20" s="45">
        <f>COUNTIFS(DataRegularSeason20242025!$D$2:$D$1315,TotalTeamGames20242025!AK$1,DataRegularSeason20242025!$E$2:$E$1315,TotalTeamGames20242025!$A19,DataRegularSeason20242025!$N$2:$N$1315,1)</f>
        <v>1</v>
      </c>
      <c r="AL20" s="46"/>
      <c r="AM20" s="45">
        <f>COUNTIFS(DataRegularSeason20242025!$D$2:$D$1315,TotalTeamGames20242025!AM$1,DataRegularSeason20242025!$E$2:$E$1315,TotalTeamGames20242025!$A19,DataRegularSeason20242025!$N$2:$N$1315,1)</f>
        <v>1</v>
      </c>
      <c r="AN20" s="46"/>
      <c r="AO20" s="45">
        <f>COUNTIFS(DataRegularSeason20242025!$D$2:$D$1315,TotalTeamGames20242025!AO$1,DataRegularSeason20242025!$E$2:$E$1315,TotalTeamGames20242025!$A19,DataRegularSeason20242025!$N$2:$N$1315,1)</f>
        <v>1</v>
      </c>
      <c r="AP20" s="46"/>
      <c r="AQ20" s="45">
        <f>COUNTIFS(DataRegularSeason20242025!$D$2:$D$1315,TotalTeamGames20242025!AQ$1,DataRegularSeason20242025!$E$2:$E$1315,TotalTeamGames20242025!$A19,DataRegularSeason20242025!$N$2:$N$1315,1)</f>
        <v>0</v>
      </c>
      <c r="AR20" s="46"/>
      <c r="AS20" s="45">
        <f>COUNTIFS(DataRegularSeason20242025!$D$2:$D$1315,TotalTeamGames20242025!AS$1,DataRegularSeason20242025!$E$2:$E$1315,TotalTeamGames20242025!$A19,DataRegularSeason20242025!$N$2:$N$1315,1)</f>
        <v>0</v>
      </c>
      <c r="AT20" s="46"/>
      <c r="AU20" s="45">
        <f>COUNTIFS(DataRegularSeason20242025!$D$2:$D$1315,TotalTeamGames20242025!AU$1,DataRegularSeason20242025!$E$2:$E$1315,TotalTeamGames20242025!$A19,DataRegularSeason20242025!$N$2:$N$1315,1)</f>
        <v>1</v>
      </c>
      <c r="AV20" s="46"/>
      <c r="AW20" s="45">
        <f>COUNTIFS(DataRegularSeason20242025!$D$2:$D$1315,TotalTeamGames20242025!AW$1,DataRegularSeason20242025!$E$2:$E$1315,TotalTeamGames20242025!$A19,DataRegularSeason20242025!$N$2:$N$1315,1)</f>
        <v>2</v>
      </c>
      <c r="AX20" s="46"/>
      <c r="AY20" s="45">
        <f>COUNTIFS(DataRegularSeason20242025!$D$2:$D$1315,TotalTeamGames20242025!AY$1,DataRegularSeason20242025!$E$2:$E$1315,TotalTeamGames20242025!$A19,DataRegularSeason20242025!$N$2:$N$1315,1)</f>
        <v>1</v>
      </c>
      <c r="AZ20" s="46"/>
      <c r="BA20" s="45">
        <f>COUNTIFS(DataRegularSeason20242025!$D$2:$D$1315,TotalTeamGames20242025!BA$1,DataRegularSeason20242025!$E$2:$E$1315,TotalTeamGames20242025!$A19,DataRegularSeason20242025!$N$2:$N$1315,1)</f>
        <v>0</v>
      </c>
      <c r="BB20" s="46"/>
      <c r="BC20" s="45">
        <f>COUNTIFS(DataRegularSeason20242025!$D$2:$D$1315,TotalTeamGames20242025!BC$1,DataRegularSeason20242025!$E$2:$E$1315,TotalTeamGames20242025!$A19,DataRegularSeason20242025!$N$2:$N$1315,1)</f>
        <v>1</v>
      </c>
      <c r="BD20" s="46"/>
      <c r="BE20" s="45">
        <f>COUNTIFS(DataRegularSeason20242025!$D$2:$D$1315,TotalTeamGames20242025!BE$1,DataRegularSeason20242025!$E$2:$E$1315,TotalTeamGames20242025!$A19,DataRegularSeason20242025!$N$2:$N$1315,1)</f>
        <v>1</v>
      </c>
      <c r="BF20" s="46"/>
      <c r="BG20" s="45">
        <f>COUNTIFS(DataRegularSeason20242025!$D$2:$D$1315,TotalTeamGames20242025!BG$1,DataRegularSeason20242025!$E$2:$E$1315,TotalTeamGames20242025!$A19,DataRegularSeason20242025!$N$2:$N$1315,1)</f>
        <v>0</v>
      </c>
      <c r="BH20" s="46"/>
      <c r="BI20" s="45">
        <f>COUNTIFS(DataRegularSeason20242025!$D$2:$D$1315,TotalTeamGames20242025!BI$1,DataRegularSeason20242025!$E$2:$E$1315,TotalTeamGames20242025!$A19,DataRegularSeason20242025!$N$2:$N$1315,1)</f>
        <v>0</v>
      </c>
      <c r="BJ20" s="46"/>
      <c r="BK20" s="45">
        <f>COUNTIFS(DataRegularSeason20242025!$D$2:$D$1315,TotalTeamGames20242025!BK$1,DataRegularSeason20242025!$E$2:$E$1315,TotalTeamGames20242025!$A19,DataRegularSeason20242025!$N$2:$N$1315,1)</f>
        <v>1</v>
      </c>
      <c r="BL20" s="46"/>
      <c r="BM20" s="45">
        <f>COUNTIFS(DataRegularSeason20242025!$D$2:$D$1315,TotalTeamGames20242025!BM$1,DataRegularSeason20242025!$E$2:$E$1315,TotalTeamGames20242025!$A19,DataRegularSeason20242025!$N$2:$N$1315,1)</f>
        <v>1</v>
      </c>
      <c r="BN20" s="46"/>
      <c r="BO20" s="41">
        <f t="shared" si="0"/>
        <v>24</v>
      </c>
      <c r="BP20" s="116"/>
      <c r="BQ20" s="117"/>
    </row>
    <row r="21" spans="1:69" ht="9.9499999999999993" customHeight="1" x14ac:dyDescent="0.25">
      <c r="A21" s="123" t="s">
        <v>31</v>
      </c>
      <c r="B21" s="35" t="s">
        <v>81</v>
      </c>
      <c r="C21" s="42"/>
      <c r="D21" s="35">
        <f>COUNTIFS(DataRegularSeason20242025!$E$2:$E$1315,TotalTeamGames20242025!C$1,DataRegularSeason20242025!$D$2:$D$1315,TotalTeamGames20242025!$A21,DataRegularSeason20242025!$N$2:$N$1315,1)</f>
        <v>1</v>
      </c>
      <c r="E21" s="42"/>
      <c r="F21" s="35">
        <f>COUNTIFS(DataRegularSeason20242025!$E$2:$E$1315,TotalTeamGames20242025!E$1,DataRegularSeason20242025!$D$2:$D$1315,TotalTeamGames20242025!$A21,DataRegularSeason20242025!$N$2:$N$1315,1)</f>
        <v>1</v>
      </c>
      <c r="G21" s="42"/>
      <c r="H21" s="35">
        <f>COUNTIFS(DataRegularSeason20242025!$E$2:$E$1315,TotalTeamGames20242025!G$1,DataRegularSeason20242025!$D$2:$D$1315,TotalTeamGames20242025!$A21,DataRegularSeason20242025!$N$2:$N$1315,1)</f>
        <v>2</v>
      </c>
      <c r="I21" s="42"/>
      <c r="J21" s="35">
        <f>COUNTIFS(DataRegularSeason20242025!$E$2:$E$1315,TotalTeamGames20242025!I$1,DataRegularSeason20242025!$D$2:$D$1315,TotalTeamGames20242025!$A21,DataRegularSeason20242025!$N$2:$N$1315,1)</f>
        <v>0</v>
      </c>
      <c r="K21" s="42"/>
      <c r="L21" s="35">
        <f>COUNTIFS(DataRegularSeason20242025!$E$2:$E$1315,TotalTeamGames20242025!K$1,DataRegularSeason20242025!$D$2:$D$1315,TotalTeamGames20242025!$A21,DataRegularSeason20242025!$N$2:$N$1315,1)</f>
        <v>1</v>
      </c>
      <c r="M21" s="42"/>
      <c r="N21" s="35">
        <f>COUNTIFS(DataRegularSeason20242025!$E$2:$E$1315,TotalTeamGames20242025!M$1,DataRegularSeason20242025!$D$2:$D$1315,TotalTeamGames20242025!$A21,DataRegularSeason20242025!$N$2:$N$1315,1)</f>
        <v>0</v>
      </c>
      <c r="O21" s="42"/>
      <c r="P21" s="35">
        <f>COUNTIFS(DataRegularSeason20242025!$E$2:$E$1315,TotalTeamGames20242025!O$1,DataRegularSeason20242025!$D$2:$D$1315,TotalTeamGames20242025!$A21,DataRegularSeason20242025!$N$2:$N$1315,1)</f>
        <v>1</v>
      </c>
      <c r="Q21" s="42"/>
      <c r="R21" s="35">
        <f>COUNTIFS(DataRegularSeason20242025!$E$2:$E$1315,TotalTeamGames20242025!Q$1,DataRegularSeason20242025!$D$2:$D$1315,TotalTeamGames20242025!$A21,DataRegularSeason20242025!$N$2:$N$1315,1)</f>
        <v>0</v>
      </c>
      <c r="S21" s="42"/>
      <c r="T21" s="35">
        <f>COUNTIFS(DataRegularSeason20242025!$E$2:$E$1315,TotalTeamGames20242025!S$1,DataRegularSeason20242025!$D$2:$D$1315,TotalTeamGames20242025!$A21,DataRegularSeason20242025!$N$2:$N$1315,1)</f>
        <v>1</v>
      </c>
      <c r="U21" s="42"/>
      <c r="V21" s="43"/>
      <c r="W21" s="42"/>
      <c r="X21" s="35">
        <f>COUNTIFS(DataRegularSeason20242025!$E$2:$E$1315,TotalTeamGames20242025!W$1,DataRegularSeason20242025!$D$2:$D$1315,TotalTeamGames20242025!$A21,DataRegularSeason20242025!$N$2:$N$1315,1)</f>
        <v>0</v>
      </c>
      <c r="Y21" s="42"/>
      <c r="Z21" s="35">
        <f>COUNTIFS(DataRegularSeason20242025!$E$2:$E$1315,TotalTeamGames20242025!Y$1,DataRegularSeason20242025!$D$2:$D$1315,TotalTeamGames20242025!$A21,DataRegularSeason20242025!$N$2:$N$1315,1)</f>
        <v>1</v>
      </c>
      <c r="AA21" s="42"/>
      <c r="AB21" s="35">
        <f>COUNTIFS(DataRegularSeason20242025!$E$2:$E$1315,TotalTeamGames20242025!AA$1,DataRegularSeason20242025!$D$2:$D$1315,TotalTeamGames20242025!$A21,DataRegularSeason20242025!$N$2:$N$1315,1)</f>
        <v>1</v>
      </c>
      <c r="AC21" s="42"/>
      <c r="AD21" s="35">
        <f>COUNTIFS(DataRegularSeason20242025!$E$2:$E$1315,TotalTeamGames20242025!AC$1,DataRegularSeason20242025!$D$2:$D$1315,TotalTeamGames20242025!$A21,DataRegularSeason20242025!$N$2:$N$1315,1)</f>
        <v>0</v>
      </c>
      <c r="AE21" s="42"/>
      <c r="AF21" s="35">
        <f>COUNTIFS(DataRegularSeason20242025!$E$2:$E$1315,TotalTeamGames20242025!AE$1,DataRegularSeason20242025!$D$2:$D$1315,TotalTeamGames20242025!$A21,DataRegularSeason20242025!$N$2:$N$1315,1)</f>
        <v>1</v>
      </c>
      <c r="AG21" s="42"/>
      <c r="AH21" s="35">
        <f>COUNTIFS(DataRegularSeason20242025!$E$2:$E$1315,TotalTeamGames20242025!AG$1,DataRegularSeason20242025!$D$2:$D$1315,TotalTeamGames20242025!$A21,DataRegularSeason20242025!$N$2:$N$1315,1)</f>
        <v>0</v>
      </c>
      <c r="AI21" s="42"/>
      <c r="AJ21" s="35">
        <f>COUNTIFS(DataRegularSeason20242025!$E$2:$E$1315,TotalTeamGames20242025!AI$1,DataRegularSeason20242025!$D$2:$D$1315,TotalTeamGames20242025!$A21,DataRegularSeason20242025!$N$2:$N$1315,1)</f>
        <v>1</v>
      </c>
      <c r="AK21" s="42"/>
      <c r="AL21" s="35">
        <f>COUNTIFS(DataRegularSeason20242025!$E$2:$E$1315,TotalTeamGames20242025!AK$1,DataRegularSeason20242025!$D$2:$D$1315,TotalTeamGames20242025!$A21,DataRegularSeason20242025!$N$2:$N$1315,1)</f>
        <v>2</v>
      </c>
      <c r="AM21" s="42"/>
      <c r="AN21" s="35">
        <f>COUNTIFS(DataRegularSeason20242025!$E$2:$E$1315,TotalTeamGames20242025!AM$1,DataRegularSeason20242025!$D$2:$D$1315,TotalTeamGames20242025!$A21,DataRegularSeason20242025!$N$2:$N$1315,1)</f>
        <v>1</v>
      </c>
      <c r="AO21" s="42"/>
      <c r="AP21" s="35">
        <f>COUNTIFS(DataRegularSeason20242025!$E$2:$E$1315,TotalTeamGames20242025!AO$1,DataRegularSeason20242025!$D$2:$D$1315,TotalTeamGames20242025!$A21,DataRegularSeason20242025!$N$2:$N$1315,1)</f>
        <v>1</v>
      </c>
      <c r="AQ21" s="42"/>
      <c r="AR21" s="35">
        <f>COUNTIFS(DataRegularSeason20242025!$E$2:$E$1315,TotalTeamGames20242025!AQ$1,DataRegularSeason20242025!$D$2:$D$1315,TotalTeamGames20242025!$A21,DataRegularSeason20242025!$N$2:$N$1315,1)</f>
        <v>2</v>
      </c>
      <c r="AS21" s="42"/>
      <c r="AT21" s="35">
        <f>COUNTIFS(DataRegularSeason20242025!$E$2:$E$1315,TotalTeamGames20242025!AS$1,DataRegularSeason20242025!$D$2:$D$1315,TotalTeamGames20242025!$A21,DataRegularSeason20242025!$N$2:$N$1315,1)</f>
        <v>1</v>
      </c>
      <c r="AU21" s="42"/>
      <c r="AV21" s="35">
        <f>COUNTIFS(DataRegularSeason20242025!$E$2:$E$1315,TotalTeamGames20242025!AU$1,DataRegularSeason20242025!$D$2:$D$1315,TotalTeamGames20242025!$A21,DataRegularSeason20242025!$N$2:$N$1315,1)</f>
        <v>0</v>
      </c>
      <c r="AW21" s="42"/>
      <c r="AX21" s="35">
        <f>COUNTIFS(DataRegularSeason20242025!$E$2:$E$1315,TotalTeamGames20242025!AW$1,DataRegularSeason20242025!$D$2:$D$1315,TotalTeamGames20242025!$A21,DataRegularSeason20242025!$N$2:$N$1315,1)</f>
        <v>1</v>
      </c>
      <c r="AY21" s="42"/>
      <c r="AZ21" s="35">
        <f>COUNTIFS(DataRegularSeason20242025!$E$2:$E$1315,TotalTeamGames20242025!AY$1,DataRegularSeason20242025!$D$2:$D$1315,TotalTeamGames20242025!$A21,DataRegularSeason20242025!$N$2:$N$1315,1)</f>
        <v>0</v>
      </c>
      <c r="BA21" s="42"/>
      <c r="BB21" s="35">
        <f>COUNTIFS(DataRegularSeason20242025!$E$2:$E$1315,TotalTeamGames20242025!BA$1,DataRegularSeason20242025!$D$2:$D$1315,TotalTeamGames20242025!$A21,DataRegularSeason20242025!$N$2:$N$1315,1)</f>
        <v>1</v>
      </c>
      <c r="BC21" s="42"/>
      <c r="BD21" s="35">
        <f>COUNTIFS(DataRegularSeason20242025!$E$2:$E$1315,TotalTeamGames20242025!BC$1,DataRegularSeason20242025!$D$2:$D$1315,TotalTeamGames20242025!$A21,DataRegularSeason20242025!$N$2:$N$1315,1)</f>
        <v>1</v>
      </c>
      <c r="BE21" s="42"/>
      <c r="BF21" s="35">
        <f>COUNTIFS(DataRegularSeason20242025!$E$2:$E$1315,TotalTeamGames20242025!BE$1,DataRegularSeason20242025!$D$2:$D$1315,TotalTeamGames20242025!$A21,DataRegularSeason20242025!$N$2:$N$1315,1)</f>
        <v>0</v>
      </c>
      <c r="BG21" s="42"/>
      <c r="BH21" s="35">
        <f>COUNTIFS(DataRegularSeason20242025!$E$2:$E$1315,TotalTeamGames20242025!BG$1,DataRegularSeason20242025!$D$2:$D$1315,TotalTeamGames20242025!$A21,DataRegularSeason20242025!$N$2:$N$1315,1)</f>
        <v>0</v>
      </c>
      <c r="BI21" s="42"/>
      <c r="BJ21" s="35">
        <f>COUNTIFS(DataRegularSeason20242025!$E$2:$E$1315,TotalTeamGames20242025!BI$1,DataRegularSeason20242025!$D$2:$D$1315,TotalTeamGames20242025!$A21,DataRegularSeason20242025!$N$2:$N$1315,1)</f>
        <v>0</v>
      </c>
      <c r="BK21" s="42"/>
      <c r="BL21" s="35">
        <f>COUNTIFS(DataRegularSeason20242025!$E$2:$E$1315,TotalTeamGames20242025!BK$1,DataRegularSeason20242025!$D$2:$D$1315,TotalTeamGames20242025!$A21,DataRegularSeason20242025!$N$2:$N$1315,1)</f>
        <v>1</v>
      </c>
      <c r="BM21" s="42"/>
      <c r="BN21" s="35">
        <f>COUNTIFS(DataRegularSeason20242025!$E$2:$E$1315,TotalTeamGames20242025!BM$1,DataRegularSeason20242025!$D$2:$D$1315,TotalTeamGames20242025!$A21,DataRegularSeason20242025!$N$2:$N$1315,1)</f>
        <v>0</v>
      </c>
      <c r="BO21" s="37">
        <f t="shared" si="0"/>
        <v>22</v>
      </c>
      <c r="BP21" s="116">
        <f t="shared" ref="BP21" si="17">BO21+BO22</f>
        <v>47</v>
      </c>
      <c r="BQ21" s="117">
        <f t="shared" ref="BQ21" si="18">82-BP21</f>
        <v>35</v>
      </c>
    </row>
    <row r="22" spans="1:69" ht="9.9499999999999993" customHeight="1" x14ac:dyDescent="0.25">
      <c r="A22" s="118"/>
      <c r="B22" s="39" t="s">
        <v>80</v>
      </c>
      <c r="C22" s="45">
        <f>COUNTIFS(DataRegularSeason20242025!$D$2:$D$1315,TotalTeamGames20242025!C$1,DataRegularSeason20242025!$E$2:$E$1315,TotalTeamGames20242025!$A21,DataRegularSeason20242025!$N$2:$N$1315,1)</f>
        <v>0</v>
      </c>
      <c r="D22" s="46"/>
      <c r="E22" s="45">
        <f>COUNTIFS(DataRegularSeason20242025!$D$2:$D$1315,TotalTeamGames20242025!E$1,DataRegularSeason20242025!$E$2:$E$1315,TotalTeamGames20242025!$A21,DataRegularSeason20242025!$N$2:$N$1315,1)</f>
        <v>1</v>
      </c>
      <c r="F22" s="46"/>
      <c r="G22" s="45">
        <f>COUNTIFS(DataRegularSeason20242025!$D$2:$D$1315,TotalTeamGames20242025!G$1,DataRegularSeason20242025!$E$2:$E$1315,TotalTeamGames20242025!$A21,DataRegularSeason20242025!$N$2:$N$1315,1)</f>
        <v>1</v>
      </c>
      <c r="H22" s="46"/>
      <c r="I22" s="45">
        <f>COUNTIFS(DataRegularSeason20242025!$D$2:$D$1315,TotalTeamGames20242025!I$1,DataRegularSeason20242025!$E$2:$E$1315,TotalTeamGames20242025!$A21,DataRegularSeason20242025!$N$2:$N$1315,1)</f>
        <v>0</v>
      </c>
      <c r="J22" s="46"/>
      <c r="K22" s="45">
        <f>COUNTIFS(DataRegularSeason20242025!$D$2:$D$1315,TotalTeamGames20242025!K$1,DataRegularSeason20242025!$E$2:$E$1315,TotalTeamGames20242025!$A21,DataRegularSeason20242025!$N$2:$N$1315,1)</f>
        <v>0</v>
      </c>
      <c r="L22" s="46"/>
      <c r="M22" s="45">
        <f>COUNTIFS(DataRegularSeason20242025!$D$2:$D$1315,TotalTeamGames20242025!M$1,DataRegularSeason20242025!$E$2:$E$1315,TotalTeamGames20242025!$A21,DataRegularSeason20242025!$N$2:$N$1315,1)</f>
        <v>1</v>
      </c>
      <c r="N22" s="46"/>
      <c r="O22" s="45">
        <f>COUNTIFS(DataRegularSeason20242025!$D$2:$D$1315,TotalTeamGames20242025!O$1,DataRegularSeason20242025!$E$2:$E$1315,TotalTeamGames20242025!$A21,DataRegularSeason20242025!$N$2:$N$1315,1)</f>
        <v>1</v>
      </c>
      <c r="P22" s="46"/>
      <c r="Q22" s="45">
        <f>COUNTIFS(DataRegularSeason20242025!$D$2:$D$1315,TotalTeamGames20242025!Q$1,DataRegularSeason20242025!$E$2:$E$1315,TotalTeamGames20242025!$A21,DataRegularSeason20242025!$N$2:$N$1315,1)</f>
        <v>1</v>
      </c>
      <c r="R22" s="46"/>
      <c r="S22" s="45">
        <f>COUNTIFS(DataRegularSeason20242025!$D$2:$D$1315,TotalTeamGames20242025!S$1,DataRegularSeason20242025!$E$2:$E$1315,TotalTeamGames20242025!$A21,DataRegularSeason20242025!$N$2:$N$1315,1)</f>
        <v>0</v>
      </c>
      <c r="T22" s="46"/>
      <c r="U22" s="45"/>
      <c r="V22" s="46"/>
      <c r="W22" s="45">
        <f>COUNTIFS(DataRegularSeason20242025!$D$2:$D$1315,TotalTeamGames20242025!W$1,DataRegularSeason20242025!$E$2:$E$1315,TotalTeamGames20242025!$A21,DataRegularSeason20242025!$N$2:$N$1315,1)</f>
        <v>1</v>
      </c>
      <c r="X22" s="46"/>
      <c r="Y22" s="45">
        <f>COUNTIFS(DataRegularSeason20242025!$D$2:$D$1315,TotalTeamGames20242025!Y$1,DataRegularSeason20242025!$E$2:$E$1315,TotalTeamGames20242025!$A21,DataRegularSeason20242025!$N$2:$N$1315,1)</f>
        <v>0</v>
      </c>
      <c r="Z22" s="46"/>
      <c r="AA22" s="45">
        <f>COUNTIFS(DataRegularSeason20242025!$D$2:$D$1315,TotalTeamGames20242025!AA$1,DataRegularSeason20242025!$E$2:$E$1315,TotalTeamGames20242025!$A21,DataRegularSeason20242025!$N$2:$N$1315,1)</f>
        <v>0</v>
      </c>
      <c r="AB22" s="46"/>
      <c r="AC22" s="45">
        <f>COUNTIFS(DataRegularSeason20242025!$D$2:$D$1315,TotalTeamGames20242025!AC$1,DataRegularSeason20242025!$E$2:$E$1315,TotalTeamGames20242025!$A21,DataRegularSeason20242025!$N$2:$N$1315,1)</f>
        <v>0</v>
      </c>
      <c r="AD22" s="46"/>
      <c r="AE22" s="45">
        <f>COUNTIFS(DataRegularSeason20242025!$D$2:$D$1315,TotalTeamGames20242025!AE$1,DataRegularSeason20242025!$E$2:$E$1315,TotalTeamGames20242025!$A21,DataRegularSeason20242025!$N$2:$N$1315,1)</f>
        <v>1</v>
      </c>
      <c r="AF22" s="46"/>
      <c r="AG22" s="45">
        <f>COUNTIFS(DataRegularSeason20242025!$D$2:$D$1315,TotalTeamGames20242025!AG$1,DataRegularSeason20242025!$E$2:$E$1315,TotalTeamGames20242025!$A21,DataRegularSeason20242025!$N$2:$N$1315,1)</f>
        <v>2</v>
      </c>
      <c r="AH22" s="46"/>
      <c r="AI22" s="45">
        <f>COUNTIFS(DataRegularSeason20242025!$D$2:$D$1315,TotalTeamGames20242025!AI$1,DataRegularSeason20242025!$E$2:$E$1315,TotalTeamGames20242025!$A21,DataRegularSeason20242025!$N$2:$N$1315,1)</f>
        <v>1</v>
      </c>
      <c r="AJ22" s="46"/>
      <c r="AK22" s="45">
        <f>COUNTIFS(DataRegularSeason20242025!$D$2:$D$1315,TotalTeamGames20242025!AK$1,DataRegularSeason20242025!$E$2:$E$1315,TotalTeamGames20242025!$A21,DataRegularSeason20242025!$N$2:$N$1315,1)</f>
        <v>1</v>
      </c>
      <c r="AL22" s="46"/>
      <c r="AM22" s="45">
        <f>COUNTIFS(DataRegularSeason20242025!$D$2:$D$1315,TotalTeamGames20242025!AM$1,DataRegularSeason20242025!$E$2:$E$1315,TotalTeamGames20242025!$A21,DataRegularSeason20242025!$N$2:$N$1315,1)</f>
        <v>2</v>
      </c>
      <c r="AN22" s="46"/>
      <c r="AO22" s="45">
        <f>COUNTIFS(DataRegularSeason20242025!$D$2:$D$1315,TotalTeamGames20242025!AO$1,DataRegularSeason20242025!$E$2:$E$1315,TotalTeamGames20242025!$A21,DataRegularSeason20242025!$N$2:$N$1315,1)</f>
        <v>1</v>
      </c>
      <c r="AP22" s="46"/>
      <c r="AQ22" s="45">
        <f>COUNTIFS(DataRegularSeason20242025!$D$2:$D$1315,TotalTeamGames20242025!AQ$1,DataRegularSeason20242025!$E$2:$E$1315,TotalTeamGames20242025!$A21,DataRegularSeason20242025!$N$2:$N$1315,1)</f>
        <v>1</v>
      </c>
      <c r="AR22" s="46"/>
      <c r="AS22" s="45">
        <f>COUNTIFS(DataRegularSeason20242025!$D$2:$D$1315,TotalTeamGames20242025!AS$1,DataRegularSeason20242025!$E$2:$E$1315,TotalTeamGames20242025!$A21,DataRegularSeason20242025!$N$2:$N$1315,1)</f>
        <v>2</v>
      </c>
      <c r="AT22" s="46"/>
      <c r="AU22" s="45">
        <f>COUNTIFS(DataRegularSeason20242025!$D$2:$D$1315,TotalTeamGames20242025!AU$1,DataRegularSeason20242025!$E$2:$E$1315,TotalTeamGames20242025!$A21,DataRegularSeason20242025!$N$2:$N$1315,1)</f>
        <v>1</v>
      </c>
      <c r="AV22" s="46"/>
      <c r="AW22" s="45">
        <f>COUNTIFS(DataRegularSeason20242025!$D$2:$D$1315,TotalTeamGames20242025!AW$1,DataRegularSeason20242025!$E$2:$E$1315,TotalTeamGames20242025!$A21,DataRegularSeason20242025!$N$2:$N$1315,1)</f>
        <v>1</v>
      </c>
      <c r="AX22" s="46"/>
      <c r="AY22" s="45">
        <f>COUNTIFS(DataRegularSeason20242025!$D$2:$D$1315,TotalTeamGames20242025!AY$1,DataRegularSeason20242025!$E$2:$E$1315,TotalTeamGames20242025!$A21,DataRegularSeason20242025!$N$2:$N$1315,1)</f>
        <v>1</v>
      </c>
      <c r="AZ22" s="46"/>
      <c r="BA22" s="45">
        <f>COUNTIFS(DataRegularSeason20242025!$D$2:$D$1315,TotalTeamGames20242025!BA$1,DataRegularSeason20242025!$E$2:$E$1315,TotalTeamGames20242025!$A21,DataRegularSeason20242025!$N$2:$N$1315,1)</f>
        <v>0</v>
      </c>
      <c r="BB22" s="46"/>
      <c r="BC22" s="45">
        <f>COUNTIFS(DataRegularSeason20242025!$D$2:$D$1315,TotalTeamGames20242025!BC$1,DataRegularSeason20242025!$E$2:$E$1315,TotalTeamGames20242025!$A21,DataRegularSeason20242025!$N$2:$N$1315,1)</f>
        <v>2</v>
      </c>
      <c r="BD22" s="46"/>
      <c r="BE22" s="45">
        <f>COUNTIFS(DataRegularSeason20242025!$D$2:$D$1315,TotalTeamGames20242025!BE$1,DataRegularSeason20242025!$E$2:$E$1315,TotalTeamGames20242025!$A21,DataRegularSeason20242025!$N$2:$N$1315,1)</f>
        <v>0</v>
      </c>
      <c r="BF22" s="46"/>
      <c r="BG22" s="45">
        <f>COUNTIFS(DataRegularSeason20242025!$D$2:$D$1315,TotalTeamGames20242025!BG$1,DataRegularSeason20242025!$E$2:$E$1315,TotalTeamGames20242025!$A21,DataRegularSeason20242025!$N$2:$N$1315,1)</f>
        <v>1</v>
      </c>
      <c r="BH22" s="46"/>
      <c r="BI22" s="45">
        <f>COUNTIFS(DataRegularSeason20242025!$D$2:$D$1315,TotalTeamGames20242025!BI$1,DataRegularSeason20242025!$E$2:$E$1315,TotalTeamGames20242025!$A21,DataRegularSeason20242025!$N$2:$N$1315,1)</f>
        <v>0</v>
      </c>
      <c r="BJ22" s="46"/>
      <c r="BK22" s="45">
        <f>COUNTIFS(DataRegularSeason20242025!$D$2:$D$1315,TotalTeamGames20242025!BK$1,DataRegularSeason20242025!$E$2:$E$1315,TotalTeamGames20242025!$A21,DataRegularSeason20242025!$N$2:$N$1315,1)</f>
        <v>1</v>
      </c>
      <c r="BL22" s="46"/>
      <c r="BM22" s="45">
        <f>COUNTIFS(DataRegularSeason20242025!$D$2:$D$1315,TotalTeamGames20242025!BM$1,DataRegularSeason20242025!$E$2:$E$1315,TotalTeamGames20242025!$A21,DataRegularSeason20242025!$N$2:$N$1315,1)</f>
        <v>1</v>
      </c>
      <c r="BN22" s="46"/>
      <c r="BO22" s="41">
        <f t="shared" si="0"/>
        <v>25</v>
      </c>
      <c r="BP22" s="116"/>
      <c r="BQ22" s="117"/>
    </row>
    <row r="23" spans="1:69" ht="9.9499999999999993" customHeight="1" x14ac:dyDescent="0.25">
      <c r="A23" s="123" t="s">
        <v>23</v>
      </c>
      <c r="B23" s="35" t="s">
        <v>81</v>
      </c>
      <c r="C23" s="42"/>
      <c r="D23" s="35">
        <f>COUNTIFS(DataRegularSeason20242025!$E$2:$E$1315,TotalTeamGames20242025!C$1,DataRegularSeason20242025!$D$2:$D$1315,TotalTeamGames20242025!$A23,DataRegularSeason20242025!$N$2:$N$1315,1)</f>
        <v>1</v>
      </c>
      <c r="E23" s="42"/>
      <c r="F23" s="35">
        <f>COUNTIFS(DataRegularSeason20242025!$E$2:$E$1315,TotalTeamGames20242025!E$1,DataRegularSeason20242025!$D$2:$D$1315,TotalTeamGames20242025!$A23,DataRegularSeason20242025!$N$2:$N$1315,1)</f>
        <v>1</v>
      </c>
      <c r="G23" s="42"/>
      <c r="H23" s="35">
        <f>COUNTIFS(DataRegularSeason20242025!$E$2:$E$1315,TotalTeamGames20242025!G$1,DataRegularSeason20242025!$D$2:$D$1315,TotalTeamGames20242025!$A23,DataRegularSeason20242025!$N$2:$N$1315,1)</f>
        <v>0</v>
      </c>
      <c r="I23" s="42"/>
      <c r="J23" s="35">
        <f>COUNTIFS(DataRegularSeason20242025!$E$2:$E$1315,TotalTeamGames20242025!I$1,DataRegularSeason20242025!$D$2:$D$1315,TotalTeamGames20242025!$A23,DataRegularSeason20242025!$N$2:$N$1315,1)</f>
        <v>0</v>
      </c>
      <c r="K23" s="42"/>
      <c r="L23" s="35">
        <f>COUNTIFS(DataRegularSeason20242025!$E$2:$E$1315,TotalTeamGames20242025!K$1,DataRegularSeason20242025!$D$2:$D$1315,TotalTeamGames20242025!$A23,DataRegularSeason20242025!$N$2:$N$1315,1)</f>
        <v>1</v>
      </c>
      <c r="M23" s="42"/>
      <c r="N23" s="35">
        <f>COUNTIFS(DataRegularSeason20242025!$E$2:$E$1315,TotalTeamGames20242025!M$1,DataRegularSeason20242025!$D$2:$D$1315,TotalTeamGames20242025!$A23,DataRegularSeason20242025!$N$2:$N$1315,1)</f>
        <v>1</v>
      </c>
      <c r="O23" s="42"/>
      <c r="P23" s="35">
        <f>COUNTIFS(DataRegularSeason20242025!$E$2:$E$1315,TotalTeamGames20242025!O$1,DataRegularSeason20242025!$D$2:$D$1315,TotalTeamGames20242025!$A23,DataRegularSeason20242025!$N$2:$N$1315,1)</f>
        <v>1</v>
      </c>
      <c r="Q23" s="42"/>
      <c r="R23" s="35">
        <f>COUNTIFS(DataRegularSeason20242025!$E$2:$E$1315,TotalTeamGames20242025!Q$1,DataRegularSeason20242025!$D$2:$D$1315,TotalTeamGames20242025!$A23,DataRegularSeason20242025!$N$2:$N$1315,1)</f>
        <v>2</v>
      </c>
      <c r="S23" s="42"/>
      <c r="T23" s="35">
        <f>COUNTIFS(DataRegularSeason20242025!$E$2:$E$1315,TotalTeamGames20242025!S$1,DataRegularSeason20242025!$D$2:$D$1315,TotalTeamGames20242025!$A23,DataRegularSeason20242025!$N$2:$N$1315,1)</f>
        <v>1</v>
      </c>
      <c r="U23" s="42"/>
      <c r="V23" s="35">
        <f>COUNTIFS(DataRegularSeason20242025!$E$2:$E$1315,TotalTeamGames20242025!U$1,DataRegularSeason20242025!$D$2:$D$1315,TotalTeamGames20242025!$A23,DataRegularSeason20242025!$N$2:$N$1315,1)</f>
        <v>1</v>
      </c>
      <c r="W23" s="42"/>
      <c r="X23" s="43"/>
      <c r="Y23" s="42"/>
      <c r="Z23" s="35">
        <f>COUNTIFS(DataRegularSeason20242025!$E$2:$E$1315,TotalTeamGames20242025!Y$1,DataRegularSeason20242025!$D$2:$D$1315,TotalTeamGames20242025!$A23,DataRegularSeason20242025!$N$2:$N$1315,1)</f>
        <v>0</v>
      </c>
      <c r="AA23" s="42"/>
      <c r="AB23" s="35">
        <f>COUNTIFS(DataRegularSeason20242025!$E$2:$E$1315,TotalTeamGames20242025!AA$1,DataRegularSeason20242025!$D$2:$D$1315,TotalTeamGames20242025!$A23,DataRegularSeason20242025!$N$2:$N$1315,1)</f>
        <v>1</v>
      </c>
      <c r="AC23" s="42"/>
      <c r="AD23" s="35">
        <f>COUNTIFS(DataRegularSeason20242025!$E$2:$E$1315,TotalTeamGames20242025!AC$1,DataRegularSeason20242025!$D$2:$D$1315,TotalTeamGames20242025!$A23,DataRegularSeason20242025!$N$2:$N$1315,1)</f>
        <v>2</v>
      </c>
      <c r="AE23" s="42"/>
      <c r="AF23" s="35">
        <f>COUNTIFS(DataRegularSeason20242025!$E$2:$E$1315,TotalTeamGames20242025!AE$1,DataRegularSeason20242025!$D$2:$D$1315,TotalTeamGames20242025!$A23,DataRegularSeason20242025!$N$2:$N$1315,1)</f>
        <v>1</v>
      </c>
      <c r="AG23" s="42"/>
      <c r="AH23" s="35">
        <f>COUNTIFS(DataRegularSeason20242025!$E$2:$E$1315,TotalTeamGames20242025!AG$1,DataRegularSeason20242025!$D$2:$D$1315,TotalTeamGames20242025!$A23,DataRegularSeason20242025!$N$2:$N$1315,1)</f>
        <v>0</v>
      </c>
      <c r="AI23" s="42"/>
      <c r="AJ23" s="35">
        <f>COUNTIFS(DataRegularSeason20242025!$E$2:$E$1315,TotalTeamGames20242025!AI$1,DataRegularSeason20242025!$D$2:$D$1315,TotalTeamGames20242025!$A23,DataRegularSeason20242025!$N$2:$N$1315,1)</f>
        <v>2</v>
      </c>
      <c r="AK23" s="42"/>
      <c r="AL23" s="35">
        <f>COUNTIFS(DataRegularSeason20242025!$E$2:$E$1315,TotalTeamGames20242025!AK$1,DataRegularSeason20242025!$D$2:$D$1315,TotalTeamGames20242025!$A23,DataRegularSeason20242025!$N$2:$N$1315,1)</f>
        <v>0</v>
      </c>
      <c r="AM23" s="42"/>
      <c r="AN23" s="35">
        <f>COUNTIFS(DataRegularSeason20242025!$E$2:$E$1315,TotalTeamGames20242025!AM$1,DataRegularSeason20242025!$D$2:$D$1315,TotalTeamGames20242025!$A23,DataRegularSeason20242025!$N$2:$N$1315,1)</f>
        <v>0</v>
      </c>
      <c r="AO23" s="42"/>
      <c r="AP23" s="35">
        <f>COUNTIFS(DataRegularSeason20242025!$E$2:$E$1315,TotalTeamGames20242025!AO$1,DataRegularSeason20242025!$D$2:$D$1315,TotalTeamGames20242025!$A23,DataRegularSeason20242025!$N$2:$N$1315,1)</f>
        <v>1</v>
      </c>
      <c r="AQ23" s="42"/>
      <c r="AR23" s="35">
        <f>COUNTIFS(DataRegularSeason20242025!$E$2:$E$1315,TotalTeamGames20242025!AQ$1,DataRegularSeason20242025!$D$2:$D$1315,TotalTeamGames20242025!$A23,DataRegularSeason20242025!$N$2:$N$1315,1)</f>
        <v>0</v>
      </c>
      <c r="AS23" s="42"/>
      <c r="AT23" s="35">
        <f>COUNTIFS(DataRegularSeason20242025!$E$2:$E$1315,TotalTeamGames20242025!AS$1,DataRegularSeason20242025!$D$2:$D$1315,TotalTeamGames20242025!$A23,DataRegularSeason20242025!$N$2:$N$1315,1)</f>
        <v>1</v>
      </c>
      <c r="AU23" s="42"/>
      <c r="AV23" s="35">
        <f>COUNTIFS(DataRegularSeason20242025!$E$2:$E$1315,TotalTeamGames20242025!AU$1,DataRegularSeason20242025!$D$2:$D$1315,TotalTeamGames20242025!$A23,DataRegularSeason20242025!$N$2:$N$1315,1)</f>
        <v>1</v>
      </c>
      <c r="AW23" s="42"/>
      <c r="AX23" s="35">
        <f>COUNTIFS(DataRegularSeason20242025!$E$2:$E$1315,TotalTeamGames20242025!AW$1,DataRegularSeason20242025!$D$2:$D$1315,TotalTeamGames20242025!$A23,DataRegularSeason20242025!$N$2:$N$1315,1)</f>
        <v>0</v>
      </c>
      <c r="AY23" s="42"/>
      <c r="AZ23" s="35">
        <f>COUNTIFS(DataRegularSeason20242025!$E$2:$E$1315,TotalTeamGames20242025!AY$1,DataRegularSeason20242025!$D$2:$D$1315,TotalTeamGames20242025!$A23,DataRegularSeason20242025!$N$2:$N$1315,1)</f>
        <v>0</v>
      </c>
      <c r="BA23" s="42"/>
      <c r="BB23" s="35">
        <f>COUNTIFS(DataRegularSeason20242025!$E$2:$E$1315,TotalTeamGames20242025!BA$1,DataRegularSeason20242025!$D$2:$D$1315,TotalTeamGames20242025!$A23,DataRegularSeason20242025!$N$2:$N$1315,1)</f>
        <v>0</v>
      </c>
      <c r="BC23" s="42"/>
      <c r="BD23" s="35">
        <f>COUNTIFS(DataRegularSeason20242025!$E$2:$E$1315,TotalTeamGames20242025!BC$1,DataRegularSeason20242025!$D$2:$D$1315,TotalTeamGames20242025!$A23,DataRegularSeason20242025!$N$2:$N$1315,1)</f>
        <v>1</v>
      </c>
      <c r="BE23" s="42"/>
      <c r="BF23" s="35">
        <f>COUNTIFS(DataRegularSeason20242025!$E$2:$E$1315,TotalTeamGames20242025!BE$1,DataRegularSeason20242025!$D$2:$D$1315,TotalTeamGames20242025!$A23,DataRegularSeason20242025!$N$2:$N$1315,1)</f>
        <v>1</v>
      </c>
      <c r="BG23" s="42"/>
      <c r="BH23" s="35">
        <f>COUNTIFS(DataRegularSeason20242025!$E$2:$E$1315,TotalTeamGames20242025!BG$1,DataRegularSeason20242025!$D$2:$D$1315,TotalTeamGames20242025!$A23,DataRegularSeason20242025!$N$2:$N$1315,1)</f>
        <v>2</v>
      </c>
      <c r="BI23" s="42"/>
      <c r="BJ23" s="35">
        <f>COUNTIFS(DataRegularSeason20242025!$E$2:$E$1315,TotalTeamGames20242025!BI$1,DataRegularSeason20242025!$D$2:$D$1315,TotalTeamGames20242025!$A23,DataRegularSeason20242025!$N$2:$N$1315,1)</f>
        <v>1</v>
      </c>
      <c r="BK23" s="42"/>
      <c r="BL23" s="35">
        <f>COUNTIFS(DataRegularSeason20242025!$E$2:$E$1315,TotalTeamGames20242025!BK$1,DataRegularSeason20242025!$D$2:$D$1315,TotalTeamGames20242025!$A23,DataRegularSeason20242025!$N$2:$N$1315,1)</f>
        <v>0</v>
      </c>
      <c r="BM23" s="42"/>
      <c r="BN23" s="35">
        <f>COUNTIFS(DataRegularSeason20242025!$E$2:$E$1315,TotalTeamGames20242025!BM$1,DataRegularSeason20242025!$D$2:$D$1315,TotalTeamGames20242025!$A23,DataRegularSeason20242025!$N$2:$N$1315,1)</f>
        <v>0</v>
      </c>
      <c r="BO23" s="37">
        <f t="shared" si="0"/>
        <v>23</v>
      </c>
      <c r="BP23" s="116">
        <f t="shared" ref="BP23" si="19">BO23+BO24</f>
        <v>46</v>
      </c>
      <c r="BQ23" s="117">
        <f t="shared" ref="BQ23" si="20">82-BP23</f>
        <v>36</v>
      </c>
    </row>
    <row r="24" spans="1:69" ht="9.9499999999999993" customHeight="1" x14ac:dyDescent="0.25">
      <c r="A24" s="118"/>
      <c r="B24" s="39" t="s">
        <v>80</v>
      </c>
      <c r="C24" s="45">
        <f>COUNTIFS(DataRegularSeason20242025!$D$2:$D$1315,TotalTeamGames20242025!C$1,DataRegularSeason20242025!$E$2:$E$1315,TotalTeamGames20242025!$A23,DataRegularSeason20242025!$N$2:$N$1315,1)</f>
        <v>1</v>
      </c>
      <c r="D24" s="46"/>
      <c r="E24" s="45">
        <f>COUNTIFS(DataRegularSeason20242025!$D$2:$D$1315,TotalTeamGames20242025!E$1,DataRegularSeason20242025!$E$2:$E$1315,TotalTeamGames20242025!$A23,DataRegularSeason20242025!$N$2:$N$1315,1)</f>
        <v>1</v>
      </c>
      <c r="F24" s="46"/>
      <c r="G24" s="45">
        <f>COUNTIFS(DataRegularSeason20242025!$D$2:$D$1315,TotalTeamGames20242025!G$1,DataRegularSeason20242025!$E$2:$E$1315,TotalTeamGames20242025!$A23,DataRegularSeason20242025!$N$2:$N$1315,1)</f>
        <v>0</v>
      </c>
      <c r="H24" s="46"/>
      <c r="I24" s="45">
        <f>COUNTIFS(DataRegularSeason20242025!$D$2:$D$1315,TotalTeamGames20242025!I$1,DataRegularSeason20242025!$E$2:$E$1315,TotalTeamGames20242025!$A23,DataRegularSeason20242025!$N$2:$N$1315,1)</f>
        <v>1</v>
      </c>
      <c r="J24" s="46"/>
      <c r="K24" s="45">
        <f>COUNTIFS(DataRegularSeason20242025!$D$2:$D$1315,TotalTeamGames20242025!K$1,DataRegularSeason20242025!$E$2:$E$1315,TotalTeamGames20242025!$A23,DataRegularSeason20242025!$N$2:$N$1315,1)</f>
        <v>1</v>
      </c>
      <c r="L24" s="46"/>
      <c r="M24" s="45">
        <f>COUNTIFS(DataRegularSeason20242025!$D$2:$D$1315,TotalTeamGames20242025!M$1,DataRegularSeason20242025!$E$2:$E$1315,TotalTeamGames20242025!$A23,DataRegularSeason20242025!$N$2:$N$1315,1)</f>
        <v>1</v>
      </c>
      <c r="N24" s="46"/>
      <c r="O24" s="45">
        <f>COUNTIFS(DataRegularSeason20242025!$D$2:$D$1315,TotalTeamGames20242025!O$1,DataRegularSeason20242025!$E$2:$E$1315,TotalTeamGames20242025!$A23,DataRegularSeason20242025!$N$2:$N$1315,1)</f>
        <v>1</v>
      </c>
      <c r="P24" s="46"/>
      <c r="Q24" s="45">
        <f>COUNTIFS(DataRegularSeason20242025!$D$2:$D$1315,TotalTeamGames20242025!Q$1,DataRegularSeason20242025!$E$2:$E$1315,TotalTeamGames20242025!$A23,DataRegularSeason20242025!$N$2:$N$1315,1)</f>
        <v>0</v>
      </c>
      <c r="R24" s="46"/>
      <c r="S24" s="45">
        <f>COUNTIFS(DataRegularSeason20242025!$D$2:$D$1315,TotalTeamGames20242025!S$1,DataRegularSeason20242025!$E$2:$E$1315,TotalTeamGames20242025!$A23,DataRegularSeason20242025!$N$2:$N$1315,1)</f>
        <v>0</v>
      </c>
      <c r="T24" s="46"/>
      <c r="U24" s="45">
        <f>COUNTIFS(DataRegularSeason20242025!$D$2:$D$1315,TotalTeamGames20242025!U$1,DataRegularSeason20242025!$E$2:$E$1315,TotalTeamGames20242025!$A23,DataRegularSeason20242025!$N$2:$N$1315,1)</f>
        <v>0</v>
      </c>
      <c r="V24" s="46"/>
      <c r="W24" s="45"/>
      <c r="X24" s="46"/>
      <c r="Y24" s="45">
        <f>COUNTIFS(DataRegularSeason20242025!$D$2:$D$1315,TotalTeamGames20242025!Y$1,DataRegularSeason20242025!$E$2:$E$1315,TotalTeamGames20242025!$A23,DataRegularSeason20242025!$N$2:$N$1315,1)</f>
        <v>1</v>
      </c>
      <c r="Z24" s="46"/>
      <c r="AA24" s="45">
        <f>COUNTIFS(DataRegularSeason20242025!$D$2:$D$1315,TotalTeamGames20242025!AA$1,DataRegularSeason20242025!$E$2:$E$1315,TotalTeamGames20242025!$A23,DataRegularSeason20242025!$N$2:$N$1315,1)</f>
        <v>1</v>
      </c>
      <c r="AB24" s="46"/>
      <c r="AC24" s="45">
        <f>COUNTIFS(DataRegularSeason20242025!$D$2:$D$1315,TotalTeamGames20242025!AC$1,DataRegularSeason20242025!$E$2:$E$1315,TotalTeamGames20242025!$A23,DataRegularSeason20242025!$N$2:$N$1315,1)</f>
        <v>1</v>
      </c>
      <c r="AD24" s="46"/>
      <c r="AE24" s="45">
        <f>COUNTIFS(DataRegularSeason20242025!$D$2:$D$1315,TotalTeamGames20242025!AE$1,DataRegularSeason20242025!$E$2:$E$1315,TotalTeamGames20242025!$A23,DataRegularSeason20242025!$N$2:$N$1315,1)</f>
        <v>0</v>
      </c>
      <c r="AF24" s="46"/>
      <c r="AG24" s="45">
        <f>COUNTIFS(DataRegularSeason20242025!$D$2:$D$1315,TotalTeamGames20242025!AG$1,DataRegularSeason20242025!$E$2:$E$1315,TotalTeamGames20242025!$A23,DataRegularSeason20242025!$N$2:$N$1315,1)</f>
        <v>1</v>
      </c>
      <c r="AH24" s="46"/>
      <c r="AI24" s="45">
        <f>COUNTIFS(DataRegularSeason20242025!$D$2:$D$1315,TotalTeamGames20242025!AI$1,DataRegularSeason20242025!$E$2:$E$1315,TotalTeamGames20242025!$A23,DataRegularSeason20242025!$N$2:$N$1315,1)</f>
        <v>1</v>
      </c>
      <c r="AJ24" s="46"/>
      <c r="AK24" s="45">
        <f>COUNTIFS(DataRegularSeason20242025!$D$2:$D$1315,TotalTeamGames20242025!AK$1,DataRegularSeason20242025!$E$2:$E$1315,TotalTeamGames20242025!$A23,DataRegularSeason20242025!$N$2:$N$1315,1)</f>
        <v>1</v>
      </c>
      <c r="AL24" s="46"/>
      <c r="AM24" s="45">
        <f>COUNTIFS(DataRegularSeason20242025!$D$2:$D$1315,TotalTeamGames20242025!AM$1,DataRegularSeason20242025!$E$2:$E$1315,TotalTeamGames20242025!$A23,DataRegularSeason20242025!$N$2:$N$1315,1)</f>
        <v>1</v>
      </c>
      <c r="AN24" s="46"/>
      <c r="AO24" s="45">
        <f>COUNTIFS(DataRegularSeason20242025!$D$2:$D$1315,TotalTeamGames20242025!AO$1,DataRegularSeason20242025!$E$2:$E$1315,TotalTeamGames20242025!$A23,DataRegularSeason20242025!$N$2:$N$1315,1)</f>
        <v>1</v>
      </c>
      <c r="AP24" s="46"/>
      <c r="AQ24" s="45">
        <f>COUNTIFS(DataRegularSeason20242025!$D$2:$D$1315,TotalTeamGames20242025!AQ$1,DataRegularSeason20242025!$E$2:$E$1315,TotalTeamGames20242025!$A23,DataRegularSeason20242025!$N$2:$N$1315,1)</f>
        <v>1</v>
      </c>
      <c r="AR24" s="46"/>
      <c r="AS24" s="45">
        <f>COUNTIFS(DataRegularSeason20242025!$D$2:$D$1315,TotalTeamGames20242025!AS$1,DataRegularSeason20242025!$E$2:$E$1315,TotalTeamGames20242025!$A23,DataRegularSeason20242025!$N$2:$N$1315,1)</f>
        <v>1</v>
      </c>
      <c r="AT24" s="46"/>
      <c r="AU24" s="45">
        <f>COUNTIFS(DataRegularSeason20242025!$D$2:$D$1315,TotalTeamGames20242025!AU$1,DataRegularSeason20242025!$E$2:$E$1315,TotalTeamGames20242025!$A23,DataRegularSeason20242025!$N$2:$N$1315,1)</f>
        <v>0</v>
      </c>
      <c r="AV24" s="46"/>
      <c r="AW24" s="45">
        <f>COUNTIFS(DataRegularSeason20242025!$D$2:$D$1315,TotalTeamGames20242025!AW$1,DataRegularSeason20242025!$E$2:$E$1315,TotalTeamGames20242025!$A23,DataRegularSeason20242025!$N$2:$N$1315,1)</f>
        <v>1</v>
      </c>
      <c r="AX24" s="46"/>
      <c r="AY24" s="45">
        <f>COUNTIFS(DataRegularSeason20242025!$D$2:$D$1315,TotalTeamGames20242025!AY$1,DataRegularSeason20242025!$E$2:$E$1315,TotalTeamGames20242025!$A23,DataRegularSeason20242025!$N$2:$N$1315,1)</f>
        <v>1</v>
      </c>
      <c r="AZ24" s="46"/>
      <c r="BA24" s="45">
        <f>COUNTIFS(DataRegularSeason20242025!$D$2:$D$1315,TotalTeamGames20242025!BA$1,DataRegularSeason20242025!$E$2:$E$1315,TotalTeamGames20242025!$A23,DataRegularSeason20242025!$N$2:$N$1315,1)</f>
        <v>1</v>
      </c>
      <c r="BB24" s="46"/>
      <c r="BC24" s="45">
        <f>COUNTIFS(DataRegularSeason20242025!$D$2:$D$1315,TotalTeamGames20242025!BC$1,DataRegularSeason20242025!$E$2:$E$1315,TotalTeamGames20242025!$A23,DataRegularSeason20242025!$N$2:$N$1315,1)</f>
        <v>0</v>
      </c>
      <c r="BD24" s="46"/>
      <c r="BE24" s="45">
        <f>COUNTIFS(DataRegularSeason20242025!$D$2:$D$1315,TotalTeamGames20242025!BE$1,DataRegularSeason20242025!$E$2:$E$1315,TotalTeamGames20242025!$A23,DataRegularSeason20242025!$N$2:$N$1315,1)</f>
        <v>1</v>
      </c>
      <c r="BF24" s="46"/>
      <c r="BG24" s="45">
        <f>COUNTIFS(DataRegularSeason20242025!$D$2:$D$1315,TotalTeamGames20242025!BG$1,DataRegularSeason20242025!$E$2:$E$1315,TotalTeamGames20242025!$A23,DataRegularSeason20242025!$N$2:$N$1315,1)</f>
        <v>0</v>
      </c>
      <c r="BH24" s="46"/>
      <c r="BI24" s="45">
        <f>COUNTIFS(DataRegularSeason20242025!$D$2:$D$1315,TotalTeamGames20242025!BI$1,DataRegularSeason20242025!$E$2:$E$1315,TotalTeamGames20242025!$A23,DataRegularSeason20242025!$N$2:$N$1315,1)</f>
        <v>2</v>
      </c>
      <c r="BJ24" s="46"/>
      <c r="BK24" s="45">
        <f>COUNTIFS(DataRegularSeason20242025!$D$2:$D$1315,TotalTeamGames20242025!BK$1,DataRegularSeason20242025!$E$2:$E$1315,TotalTeamGames20242025!$A23,DataRegularSeason20242025!$N$2:$N$1315,1)</f>
        <v>1</v>
      </c>
      <c r="BL24" s="46"/>
      <c r="BM24" s="45">
        <f>COUNTIFS(DataRegularSeason20242025!$D$2:$D$1315,TotalTeamGames20242025!BM$1,DataRegularSeason20242025!$E$2:$E$1315,TotalTeamGames20242025!$A23,DataRegularSeason20242025!$N$2:$N$1315,1)</f>
        <v>0</v>
      </c>
      <c r="BN24" s="46"/>
      <c r="BO24" s="41">
        <f t="shared" si="0"/>
        <v>23</v>
      </c>
      <c r="BP24" s="116"/>
      <c r="BQ24" s="117"/>
    </row>
    <row r="25" spans="1:69" ht="9.9499999999999993" customHeight="1" x14ac:dyDescent="0.25">
      <c r="A25" s="123" t="s">
        <v>14</v>
      </c>
      <c r="B25" s="35" t="s">
        <v>81</v>
      </c>
      <c r="C25" s="42"/>
      <c r="D25" s="35">
        <f>COUNTIFS(DataRegularSeason20242025!$E$2:$E$1315,TotalTeamGames20242025!C$1,DataRegularSeason20242025!$D$2:$D$1315,TotalTeamGames20242025!$A25,DataRegularSeason20242025!$N$2:$N$1315,1)</f>
        <v>0</v>
      </c>
      <c r="E25" s="42"/>
      <c r="F25" s="35">
        <f>COUNTIFS(DataRegularSeason20242025!$E$2:$E$1315,TotalTeamGames20242025!E$1,DataRegularSeason20242025!$D$2:$D$1315,TotalTeamGames20242025!$A25,DataRegularSeason20242025!$N$2:$N$1315,1)</f>
        <v>1</v>
      </c>
      <c r="G25" s="42"/>
      <c r="H25" s="35">
        <f>COUNTIFS(DataRegularSeason20242025!$E$2:$E$1315,TotalTeamGames20242025!G$1,DataRegularSeason20242025!$D$2:$D$1315,TotalTeamGames20242025!$A25,DataRegularSeason20242025!$N$2:$N$1315,1)</f>
        <v>2</v>
      </c>
      <c r="I25" s="42"/>
      <c r="J25" s="35">
        <f>COUNTIFS(DataRegularSeason20242025!$E$2:$E$1315,TotalTeamGames20242025!I$1,DataRegularSeason20242025!$D$2:$D$1315,TotalTeamGames20242025!$A25,DataRegularSeason20242025!$N$2:$N$1315,1)</f>
        <v>1</v>
      </c>
      <c r="K25" s="42"/>
      <c r="L25" s="35">
        <f>COUNTIFS(DataRegularSeason20242025!$E$2:$E$1315,TotalTeamGames20242025!K$1,DataRegularSeason20242025!$D$2:$D$1315,TotalTeamGames20242025!$A25,DataRegularSeason20242025!$N$2:$N$1315,1)</f>
        <v>1</v>
      </c>
      <c r="M25" s="42"/>
      <c r="N25" s="35">
        <f>COUNTIFS(DataRegularSeason20242025!$E$2:$E$1315,TotalTeamGames20242025!M$1,DataRegularSeason20242025!$D$2:$D$1315,TotalTeamGames20242025!$A25,DataRegularSeason20242025!$N$2:$N$1315,1)</f>
        <v>1</v>
      </c>
      <c r="O25" s="42"/>
      <c r="P25" s="35">
        <f>COUNTIFS(DataRegularSeason20242025!$E$2:$E$1315,TotalTeamGames20242025!O$1,DataRegularSeason20242025!$D$2:$D$1315,TotalTeamGames20242025!$A25,DataRegularSeason20242025!$N$2:$N$1315,1)</f>
        <v>1</v>
      </c>
      <c r="Q25" s="42"/>
      <c r="R25" s="35">
        <f>COUNTIFS(DataRegularSeason20242025!$E$2:$E$1315,TotalTeamGames20242025!Q$1,DataRegularSeason20242025!$D$2:$D$1315,TotalTeamGames20242025!$A25,DataRegularSeason20242025!$N$2:$N$1315,1)</f>
        <v>1</v>
      </c>
      <c r="S25" s="42"/>
      <c r="T25" s="35">
        <f>COUNTIFS(DataRegularSeason20242025!$E$2:$E$1315,TotalTeamGames20242025!S$1,DataRegularSeason20242025!$D$2:$D$1315,TotalTeamGames20242025!$A25,DataRegularSeason20242025!$N$2:$N$1315,1)</f>
        <v>1</v>
      </c>
      <c r="U25" s="42"/>
      <c r="V25" s="35">
        <f>COUNTIFS(DataRegularSeason20242025!$E$2:$E$1315,TotalTeamGames20242025!U$1,DataRegularSeason20242025!$D$2:$D$1315,TotalTeamGames20242025!$A25,DataRegularSeason20242025!$N$2:$N$1315,1)</f>
        <v>0</v>
      </c>
      <c r="W25" s="42"/>
      <c r="X25" s="35">
        <f>COUNTIFS(DataRegularSeason20242025!$E$2:$E$1315,TotalTeamGames20242025!W$1,DataRegularSeason20242025!$D$2:$D$1315,TotalTeamGames20242025!$A25,DataRegularSeason20242025!$N$2:$N$1315,1)</f>
        <v>1</v>
      </c>
      <c r="Y25" s="42"/>
      <c r="Z25" s="43"/>
      <c r="AA25" s="42"/>
      <c r="AB25" s="35">
        <f>COUNTIFS(DataRegularSeason20242025!$E$2:$E$1315,TotalTeamGames20242025!AA$1,DataRegularSeason20242025!$D$2:$D$1315,TotalTeamGames20242025!$A25,DataRegularSeason20242025!$N$2:$N$1315,1)</f>
        <v>0</v>
      </c>
      <c r="AC25" s="42"/>
      <c r="AD25" s="35">
        <f>COUNTIFS(DataRegularSeason20242025!$E$2:$E$1315,TotalTeamGames20242025!AC$1,DataRegularSeason20242025!$D$2:$D$1315,TotalTeamGames20242025!$A25,DataRegularSeason20242025!$N$2:$N$1315,1)</f>
        <v>1</v>
      </c>
      <c r="AE25" s="42"/>
      <c r="AF25" s="35">
        <f>COUNTIFS(DataRegularSeason20242025!$E$2:$E$1315,TotalTeamGames20242025!AE$1,DataRegularSeason20242025!$D$2:$D$1315,TotalTeamGames20242025!$A25,DataRegularSeason20242025!$N$2:$N$1315,1)</f>
        <v>0</v>
      </c>
      <c r="AG25" s="42"/>
      <c r="AH25" s="35">
        <f>COUNTIFS(DataRegularSeason20242025!$E$2:$E$1315,TotalTeamGames20242025!AG$1,DataRegularSeason20242025!$D$2:$D$1315,TotalTeamGames20242025!$A25,DataRegularSeason20242025!$N$2:$N$1315,1)</f>
        <v>1</v>
      </c>
      <c r="AI25" s="42"/>
      <c r="AJ25" s="35">
        <f>COUNTIFS(DataRegularSeason20242025!$E$2:$E$1315,TotalTeamGames20242025!AI$1,DataRegularSeason20242025!$D$2:$D$1315,TotalTeamGames20242025!$A25,DataRegularSeason20242025!$N$2:$N$1315,1)</f>
        <v>0</v>
      </c>
      <c r="AK25" s="42"/>
      <c r="AL25" s="35">
        <f>COUNTIFS(DataRegularSeason20242025!$E$2:$E$1315,TotalTeamGames20242025!AK$1,DataRegularSeason20242025!$D$2:$D$1315,TotalTeamGames20242025!$A25,DataRegularSeason20242025!$N$2:$N$1315,1)</f>
        <v>1</v>
      </c>
      <c r="AM25" s="42"/>
      <c r="AN25" s="35">
        <f>COUNTIFS(DataRegularSeason20242025!$E$2:$E$1315,TotalTeamGames20242025!AM$1,DataRegularSeason20242025!$D$2:$D$1315,TotalTeamGames20242025!$A25,DataRegularSeason20242025!$N$2:$N$1315,1)</f>
        <v>1</v>
      </c>
      <c r="AO25" s="42"/>
      <c r="AP25" s="35">
        <f>COUNTIFS(DataRegularSeason20242025!$E$2:$E$1315,TotalTeamGames20242025!AO$1,DataRegularSeason20242025!$D$2:$D$1315,TotalTeamGames20242025!$A25,DataRegularSeason20242025!$N$2:$N$1315,1)</f>
        <v>1</v>
      </c>
      <c r="AQ25" s="42"/>
      <c r="AR25" s="35">
        <f>COUNTIFS(DataRegularSeason20242025!$E$2:$E$1315,TotalTeamGames20242025!AQ$1,DataRegularSeason20242025!$D$2:$D$1315,TotalTeamGames20242025!$A25,DataRegularSeason20242025!$N$2:$N$1315,1)</f>
        <v>2</v>
      </c>
      <c r="AS25" s="42"/>
      <c r="AT25" s="35">
        <f>COUNTIFS(DataRegularSeason20242025!$E$2:$E$1315,TotalTeamGames20242025!AS$1,DataRegularSeason20242025!$D$2:$D$1315,TotalTeamGames20242025!$A25,DataRegularSeason20242025!$N$2:$N$1315,1)</f>
        <v>1</v>
      </c>
      <c r="AU25" s="42"/>
      <c r="AV25" s="35">
        <f>COUNTIFS(DataRegularSeason20242025!$E$2:$E$1315,TotalTeamGames20242025!AU$1,DataRegularSeason20242025!$D$2:$D$1315,TotalTeamGames20242025!$A25,DataRegularSeason20242025!$N$2:$N$1315,1)</f>
        <v>1</v>
      </c>
      <c r="AW25" s="42"/>
      <c r="AX25" s="35">
        <f>COUNTIFS(DataRegularSeason20242025!$E$2:$E$1315,TotalTeamGames20242025!AW$1,DataRegularSeason20242025!$D$2:$D$1315,TotalTeamGames20242025!$A25,DataRegularSeason20242025!$N$2:$N$1315,1)</f>
        <v>0</v>
      </c>
      <c r="AY25" s="42"/>
      <c r="AZ25" s="35">
        <f>COUNTIFS(DataRegularSeason20242025!$E$2:$E$1315,TotalTeamGames20242025!AY$1,DataRegularSeason20242025!$D$2:$D$1315,TotalTeamGames20242025!$A25,DataRegularSeason20242025!$N$2:$N$1315,1)</f>
        <v>0</v>
      </c>
      <c r="BA25" s="42"/>
      <c r="BB25" s="35">
        <f>COUNTIFS(DataRegularSeason20242025!$E$2:$E$1315,TotalTeamGames20242025!BA$1,DataRegularSeason20242025!$D$2:$D$1315,TotalTeamGames20242025!$A25,DataRegularSeason20242025!$N$2:$N$1315,1)</f>
        <v>1</v>
      </c>
      <c r="BC25" s="42"/>
      <c r="BD25" s="35">
        <f>COUNTIFS(DataRegularSeason20242025!$E$2:$E$1315,TotalTeamGames20242025!BC$1,DataRegularSeason20242025!$D$2:$D$1315,TotalTeamGames20242025!$A25,DataRegularSeason20242025!$N$2:$N$1315,1)</f>
        <v>0</v>
      </c>
      <c r="BE25" s="42"/>
      <c r="BF25" s="35">
        <f>COUNTIFS(DataRegularSeason20242025!$E$2:$E$1315,TotalTeamGames20242025!BE$1,DataRegularSeason20242025!$D$2:$D$1315,TotalTeamGames20242025!$A25,DataRegularSeason20242025!$N$2:$N$1315,1)</f>
        <v>1</v>
      </c>
      <c r="BG25" s="42"/>
      <c r="BH25" s="35">
        <f>COUNTIFS(DataRegularSeason20242025!$E$2:$E$1315,TotalTeamGames20242025!BG$1,DataRegularSeason20242025!$D$2:$D$1315,TotalTeamGames20242025!$A25,DataRegularSeason20242025!$N$2:$N$1315,1)</f>
        <v>1</v>
      </c>
      <c r="BI25" s="42"/>
      <c r="BJ25" s="35">
        <f>COUNTIFS(DataRegularSeason20242025!$E$2:$E$1315,TotalTeamGames20242025!BI$1,DataRegularSeason20242025!$D$2:$D$1315,TotalTeamGames20242025!$A25,DataRegularSeason20242025!$N$2:$N$1315,1)</f>
        <v>0</v>
      </c>
      <c r="BK25" s="42"/>
      <c r="BL25" s="35">
        <f>COUNTIFS(DataRegularSeason20242025!$E$2:$E$1315,TotalTeamGames20242025!BK$1,DataRegularSeason20242025!$D$2:$D$1315,TotalTeamGames20242025!$A25,DataRegularSeason20242025!$N$2:$N$1315,1)</f>
        <v>1</v>
      </c>
      <c r="BM25" s="42"/>
      <c r="BN25" s="35">
        <f>COUNTIFS(DataRegularSeason20242025!$E$2:$E$1315,TotalTeamGames20242025!BM$1,DataRegularSeason20242025!$D$2:$D$1315,TotalTeamGames20242025!$A25,DataRegularSeason20242025!$N$2:$N$1315,1)</f>
        <v>0</v>
      </c>
      <c r="BO25" s="37">
        <f t="shared" si="0"/>
        <v>23</v>
      </c>
      <c r="BP25" s="116">
        <f t="shared" ref="BP25" si="21">BO25+BO26</f>
        <v>47</v>
      </c>
      <c r="BQ25" s="117">
        <f t="shared" ref="BQ25" si="22">82-BP25</f>
        <v>35</v>
      </c>
    </row>
    <row r="26" spans="1:69" ht="9.9499999999999993" customHeight="1" x14ac:dyDescent="0.25">
      <c r="A26" s="118"/>
      <c r="B26" s="39" t="s">
        <v>80</v>
      </c>
      <c r="C26" s="45">
        <f>COUNTIFS(DataRegularSeason20242025!$D$2:$D$1315,TotalTeamGames20242025!C$1,DataRegularSeason20242025!$E$2:$E$1315,TotalTeamGames20242025!$A25,DataRegularSeason20242025!$N$2:$N$1315,1)</f>
        <v>1</v>
      </c>
      <c r="D26" s="46"/>
      <c r="E26" s="45">
        <f>COUNTIFS(DataRegularSeason20242025!$D$2:$D$1315,TotalTeamGames20242025!E$1,DataRegularSeason20242025!$E$2:$E$1315,TotalTeamGames20242025!$A25,DataRegularSeason20242025!$N$2:$N$1315,1)</f>
        <v>2</v>
      </c>
      <c r="F26" s="46"/>
      <c r="G26" s="45">
        <f>COUNTIFS(DataRegularSeason20242025!$D$2:$D$1315,TotalTeamGames20242025!G$1,DataRegularSeason20242025!$E$2:$E$1315,TotalTeamGames20242025!$A25,DataRegularSeason20242025!$N$2:$N$1315,1)</f>
        <v>0</v>
      </c>
      <c r="H26" s="46"/>
      <c r="I26" s="45">
        <f>COUNTIFS(DataRegularSeason20242025!$D$2:$D$1315,TotalTeamGames20242025!I$1,DataRegularSeason20242025!$E$2:$E$1315,TotalTeamGames20242025!$A25,DataRegularSeason20242025!$N$2:$N$1315,1)</f>
        <v>2</v>
      </c>
      <c r="J26" s="46"/>
      <c r="K26" s="45">
        <f>COUNTIFS(DataRegularSeason20242025!$D$2:$D$1315,TotalTeamGames20242025!K$1,DataRegularSeason20242025!$E$2:$E$1315,TotalTeamGames20242025!$A25,DataRegularSeason20242025!$N$2:$N$1315,1)</f>
        <v>0</v>
      </c>
      <c r="L26" s="46"/>
      <c r="M26" s="45">
        <f>COUNTIFS(DataRegularSeason20242025!$D$2:$D$1315,TotalTeamGames20242025!M$1,DataRegularSeason20242025!$E$2:$E$1315,TotalTeamGames20242025!$A25,DataRegularSeason20242025!$N$2:$N$1315,1)</f>
        <v>0</v>
      </c>
      <c r="N26" s="46"/>
      <c r="O26" s="45">
        <f>COUNTIFS(DataRegularSeason20242025!$D$2:$D$1315,TotalTeamGames20242025!O$1,DataRegularSeason20242025!$E$2:$E$1315,TotalTeamGames20242025!$A25,DataRegularSeason20242025!$N$2:$N$1315,1)</f>
        <v>0</v>
      </c>
      <c r="P26" s="46"/>
      <c r="Q26" s="45">
        <f>COUNTIFS(DataRegularSeason20242025!$D$2:$D$1315,TotalTeamGames20242025!Q$1,DataRegularSeason20242025!$E$2:$E$1315,TotalTeamGames20242025!$A25,DataRegularSeason20242025!$N$2:$N$1315,1)</f>
        <v>1</v>
      </c>
      <c r="R26" s="46"/>
      <c r="S26" s="45">
        <f>COUNTIFS(DataRegularSeason20242025!$D$2:$D$1315,TotalTeamGames20242025!S$1,DataRegularSeason20242025!$E$2:$E$1315,TotalTeamGames20242025!$A25,DataRegularSeason20242025!$N$2:$N$1315,1)</f>
        <v>1</v>
      </c>
      <c r="T26" s="46"/>
      <c r="U26" s="45">
        <f>COUNTIFS(DataRegularSeason20242025!$D$2:$D$1315,TotalTeamGames20242025!U$1,DataRegularSeason20242025!$E$2:$E$1315,TotalTeamGames20242025!$A25,DataRegularSeason20242025!$N$2:$N$1315,1)</f>
        <v>1</v>
      </c>
      <c r="V26" s="46"/>
      <c r="W26" s="45">
        <f>COUNTIFS(DataRegularSeason20242025!$D$2:$D$1315,TotalTeamGames20242025!W$1,DataRegularSeason20242025!$E$2:$E$1315,TotalTeamGames20242025!$A25,DataRegularSeason20242025!$N$2:$N$1315,1)</f>
        <v>0</v>
      </c>
      <c r="X26" s="46"/>
      <c r="Y26" s="45"/>
      <c r="Z26" s="46"/>
      <c r="AA26" s="45">
        <f>COUNTIFS(DataRegularSeason20242025!$D$2:$D$1315,TotalTeamGames20242025!AA$1,DataRegularSeason20242025!$E$2:$E$1315,TotalTeamGames20242025!$A25,DataRegularSeason20242025!$N$2:$N$1315,1)</f>
        <v>0</v>
      </c>
      <c r="AB26" s="46"/>
      <c r="AC26" s="45">
        <f>COUNTIFS(DataRegularSeason20242025!$D$2:$D$1315,TotalTeamGames20242025!AC$1,DataRegularSeason20242025!$E$2:$E$1315,TotalTeamGames20242025!$A25,DataRegularSeason20242025!$N$2:$N$1315,1)</f>
        <v>1</v>
      </c>
      <c r="AD26" s="46"/>
      <c r="AE26" s="45">
        <f>COUNTIFS(DataRegularSeason20242025!$D$2:$D$1315,TotalTeamGames20242025!AE$1,DataRegularSeason20242025!$E$2:$E$1315,TotalTeamGames20242025!$A25,DataRegularSeason20242025!$N$2:$N$1315,1)</f>
        <v>1</v>
      </c>
      <c r="AF26" s="46"/>
      <c r="AG26" s="45">
        <f>COUNTIFS(DataRegularSeason20242025!$D$2:$D$1315,TotalTeamGames20242025!AG$1,DataRegularSeason20242025!$E$2:$E$1315,TotalTeamGames20242025!$A25,DataRegularSeason20242025!$N$2:$N$1315,1)</f>
        <v>2</v>
      </c>
      <c r="AH26" s="46"/>
      <c r="AI26" s="45">
        <f>COUNTIFS(DataRegularSeason20242025!$D$2:$D$1315,TotalTeamGames20242025!AI$1,DataRegularSeason20242025!$E$2:$E$1315,TotalTeamGames20242025!$A25,DataRegularSeason20242025!$N$2:$N$1315,1)</f>
        <v>1</v>
      </c>
      <c r="AJ26" s="46"/>
      <c r="AK26" s="45">
        <f>COUNTIFS(DataRegularSeason20242025!$D$2:$D$1315,TotalTeamGames20242025!AK$1,DataRegularSeason20242025!$E$2:$E$1315,TotalTeamGames20242025!$A25,DataRegularSeason20242025!$N$2:$N$1315,1)</f>
        <v>0</v>
      </c>
      <c r="AL26" s="46"/>
      <c r="AM26" s="45">
        <f>COUNTIFS(DataRegularSeason20242025!$D$2:$D$1315,TotalTeamGames20242025!AM$1,DataRegularSeason20242025!$E$2:$E$1315,TotalTeamGames20242025!$A25,DataRegularSeason20242025!$N$2:$N$1315,1)</f>
        <v>1</v>
      </c>
      <c r="AN26" s="46"/>
      <c r="AO26" s="45">
        <f>COUNTIFS(DataRegularSeason20242025!$D$2:$D$1315,TotalTeamGames20242025!AO$1,DataRegularSeason20242025!$E$2:$E$1315,TotalTeamGames20242025!$A25,DataRegularSeason20242025!$N$2:$N$1315,1)</f>
        <v>0</v>
      </c>
      <c r="AP26" s="46"/>
      <c r="AQ26" s="45">
        <f>COUNTIFS(DataRegularSeason20242025!$D$2:$D$1315,TotalTeamGames20242025!AQ$1,DataRegularSeason20242025!$E$2:$E$1315,TotalTeamGames20242025!$A25,DataRegularSeason20242025!$N$2:$N$1315,1)</f>
        <v>1</v>
      </c>
      <c r="AR26" s="46"/>
      <c r="AS26" s="45">
        <f>COUNTIFS(DataRegularSeason20242025!$D$2:$D$1315,TotalTeamGames20242025!AS$1,DataRegularSeason20242025!$E$2:$E$1315,TotalTeamGames20242025!$A25,DataRegularSeason20242025!$N$2:$N$1315,1)</f>
        <v>1</v>
      </c>
      <c r="AT26" s="46"/>
      <c r="AU26" s="45">
        <f>COUNTIFS(DataRegularSeason20242025!$D$2:$D$1315,TotalTeamGames20242025!AU$1,DataRegularSeason20242025!$E$2:$E$1315,TotalTeamGames20242025!$A25,DataRegularSeason20242025!$N$2:$N$1315,1)</f>
        <v>0</v>
      </c>
      <c r="AV26" s="46"/>
      <c r="AW26" s="45">
        <f>COUNTIFS(DataRegularSeason20242025!$D$2:$D$1315,TotalTeamGames20242025!AW$1,DataRegularSeason20242025!$E$2:$E$1315,TotalTeamGames20242025!$A25,DataRegularSeason20242025!$N$2:$N$1315,1)</f>
        <v>1</v>
      </c>
      <c r="AX26" s="46"/>
      <c r="AY26" s="45">
        <f>COUNTIFS(DataRegularSeason20242025!$D$2:$D$1315,TotalTeamGames20242025!AY$1,DataRegularSeason20242025!$E$2:$E$1315,TotalTeamGames20242025!$A25,DataRegularSeason20242025!$N$2:$N$1315,1)</f>
        <v>1</v>
      </c>
      <c r="AZ26" s="46"/>
      <c r="BA26" s="45">
        <f>COUNTIFS(DataRegularSeason20242025!$D$2:$D$1315,TotalTeamGames20242025!BA$1,DataRegularSeason20242025!$E$2:$E$1315,TotalTeamGames20242025!$A25,DataRegularSeason20242025!$N$2:$N$1315,1)</f>
        <v>1</v>
      </c>
      <c r="BB26" s="46"/>
      <c r="BC26" s="45">
        <f>COUNTIFS(DataRegularSeason20242025!$D$2:$D$1315,TotalTeamGames20242025!BC$1,DataRegularSeason20242025!$E$2:$E$1315,TotalTeamGames20242025!$A25,DataRegularSeason20242025!$N$2:$N$1315,1)</f>
        <v>1</v>
      </c>
      <c r="BD26" s="46"/>
      <c r="BE26" s="45">
        <f>COUNTIFS(DataRegularSeason20242025!$D$2:$D$1315,TotalTeamGames20242025!BE$1,DataRegularSeason20242025!$E$2:$E$1315,TotalTeamGames20242025!$A25,DataRegularSeason20242025!$N$2:$N$1315,1)</f>
        <v>0</v>
      </c>
      <c r="BF26" s="46"/>
      <c r="BG26" s="45">
        <f>COUNTIFS(DataRegularSeason20242025!$D$2:$D$1315,TotalTeamGames20242025!BG$1,DataRegularSeason20242025!$E$2:$E$1315,TotalTeamGames20242025!$A25,DataRegularSeason20242025!$N$2:$N$1315,1)</f>
        <v>1</v>
      </c>
      <c r="BH26" s="46"/>
      <c r="BI26" s="45">
        <f>COUNTIFS(DataRegularSeason20242025!$D$2:$D$1315,TotalTeamGames20242025!BI$1,DataRegularSeason20242025!$E$2:$E$1315,TotalTeamGames20242025!$A25,DataRegularSeason20242025!$N$2:$N$1315,1)</f>
        <v>1</v>
      </c>
      <c r="BJ26" s="46"/>
      <c r="BK26" s="45">
        <f>COUNTIFS(DataRegularSeason20242025!$D$2:$D$1315,TotalTeamGames20242025!BK$1,DataRegularSeason20242025!$E$2:$E$1315,TotalTeamGames20242025!$A25,DataRegularSeason20242025!$N$2:$N$1315,1)</f>
        <v>1</v>
      </c>
      <c r="BL26" s="46"/>
      <c r="BM26" s="45">
        <f>COUNTIFS(DataRegularSeason20242025!$D$2:$D$1315,TotalTeamGames20242025!BM$1,DataRegularSeason20242025!$E$2:$E$1315,TotalTeamGames20242025!$A25,DataRegularSeason20242025!$N$2:$N$1315,1)</f>
        <v>1</v>
      </c>
      <c r="BN26" s="46"/>
      <c r="BO26" s="41">
        <f t="shared" si="0"/>
        <v>24</v>
      </c>
      <c r="BP26" s="116"/>
      <c r="BQ26" s="117"/>
    </row>
    <row r="27" spans="1:69" ht="9.9499999999999993" customHeight="1" x14ac:dyDescent="0.25">
      <c r="A27" s="123" t="s">
        <v>28</v>
      </c>
      <c r="B27" s="35" t="s">
        <v>81</v>
      </c>
      <c r="C27" s="42"/>
      <c r="D27" s="35">
        <f>COUNTIFS(DataRegularSeason20242025!$E$2:$E$1315,TotalTeamGames20242025!C$1,DataRegularSeason20242025!$D$2:$D$1315,TotalTeamGames20242025!$A27,DataRegularSeason20242025!$N$2:$N$1315,1)</f>
        <v>2</v>
      </c>
      <c r="E27" s="42"/>
      <c r="F27" s="35">
        <f>COUNTIFS(DataRegularSeason20242025!$E$2:$E$1315,TotalTeamGames20242025!E$1,DataRegularSeason20242025!$D$2:$D$1315,TotalTeamGames20242025!$A27,DataRegularSeason20242025!$N$2:$N$1315,1)</f>
        <v>1</v>
      </c>
      <c r="G27" s="42"/>
      <c r="H27" s="35">
        <f>COUNTIFS(DataRegularSeason20242025!$E$2:$E$1315,TotalTeamGames20242025!G$1,DataRegularSeason20242025!$D$2:$D$1315,TotalTeamGames20242025!$A27,DataRegularSeason20242025!$N$2:$N$1315,1)</f>
        <v>1</v>
      </c>
      <c r="I27" s="42"/>
      <c r="J27" s="35">
        <f>COUNTIFS(DataRegularSeason20242025!$E$2:$E$1315,TotalTeamGames20242025!I$1,DataRegularSeason20242025!$D$2:$D$1315,TotalTeamGames20242025!$A27,DataRegularSeason20242025!$N$2:$N$1315,1)</f>
        <v>0</v>
      </c>
      <c r="K27" s="42"/>
      <c r="L27" s="35">
        <f>COUNTIFS(DataRegularSeason20242025!$E$2:$E$1315,TotalTeamGames20242025!K$1,DataRegularSeason20242025!$D$2:$D$1315,TotalTeamGames20242025!$A27,DataRegularSeason20242025!$N$2:$N$1315,1)</f>
        <v>0</v>
      </c>
      <c r="M27" s="42"/>
      <c r="N27" s="35">
        <f>COUNTIFS(DataRegularSeason20242025!$E$2:$E$1315,TotalTeamGames20242025!M$1,DataRegularSeason20242025!$D$2:$D$1315,TotalTeamGames20242025!$A27,DataRegularSeason20242025!$N$2:$N$1315,1)</f>
        <v>2</v>
      </c>
      <c r="O27" s="42"/>
      <c r="P27" s="35">
        <f>COUNTIFS(DataRegularSeason20242025!$E$2:$E$1315,TotalTeamGames20242025!O$1,DataRegularSeason20242025!$D$2:$D$1315,TotalTeamGames20242025!$A27,DataRegularSeason20242025!$N$2:$N$1315,1)</f>
        <v>0</v>
      </c>
      <c r="Q27" s="42"/>
      <c r="R27" s="35">
        <f>COUNTIFS(DataRegularSeason20242025!$E$2:$E$1315,TotalTeamGames20242025!Q$1,DataRegularSeason20242025!$D$2:$D$1315,TotalTeamGames20242025!$A27,DataRegularSeason20242025!$N$2:$N$1315,1)</f>
        <v>1</v>
      </c>
      <c r="S27" s="42"/>
      <c r="T27" s="35">
        <f>COUNTIFS(DataRegularSeason20242025!$E$2:$E$1315,TotalTeamGames20242025!S$1,DataRegularSeason20242025!$D$2:$D$1315,TotalTeamGames20242025!$A27,DataRegularSeason20242025!$N$2:$N$1315,1)</f>
        <v>0</v>
      </c>
      <c r="U27" s="42"/>
      <c r="V27" s="35">
        <f>COUNTIFS(DataRegularSeason20242025!$E$2:$E$1315,TotalTeamGames20242025!U$1,DataRegularSeason20242025!$D$2:$D$1315,TotalTeamGames20242025!$A27,DataRegularSeason20242025!$N$2:$N$1315,1)</f>
        <v>0</v>
      </c>
      <c r="W27" s="42"/>
      <c r="X27" s="35">
        <f>COUNTIFS(DataRegularSeason20242025!$E$2:$E$1315,TotalTeamGames20242025!W$1,DataRegularSeason20242025!$D$2:$D$1315,TotalTeamGames20242025!$A27,DataRegularSeason20242025!$N$2:$N$1315,1)</f>
        <v>1</v>
      </c>
      <c r="Y27" s="42"/>
      <c r="Z27" s="35">
        <f>COUNTIFS(DataRegularSeason20242025!$E$2:$E$1315,TotalTeamGames20242025!Y$1,DataRegularSeason20242025!$D$2:$D$1315,TotalTeamGames20242025!$A27,DataRegularSeason20242025!$N$2:$N$1315,1)</f>
        <v>0</v>
      </c>
      <c r="AA27" s="42"/>
      <c r="AB27" s="43"/>
      <c r="AC27" s="42"/>
      <c r="AD27" s="35">
        <f>COUNTIFS(DataRegularSeason20242025!$E$2:$E$1315,TotalTeamGames20242025!AC$1,DataRegularSeason20242025!$D$2:$D$1315,TotalTeamGames20242025!$A27,DataRegularSeason20242025!$N$2:$N$1315,1)</f>
        <v>1</v>
      </c>
      <c r="AE27" s="42"/>
      <c r="AF27" s="35">
        <f>COUNTIFS(DataRegularSeason20242025!$E$2:$E$1315,TotalTeamGames20242025!AE$1,DataRegularSeason20242025!$D$2:$D$1315,TotalTeamGames20242025!$A27,DataRegularSeason20242025!$N$2:$N$1315,1)</f>
        <v>1</v>
      </c>
      <c r="AG27" s="42"/>
      <c r="AH27" s="35">
        <f>COUNTIFS(DataRegularSeason20242025!$E$2:$E$1315,TotalTeamGames20242025!AG$1,DataRegularSeason20242025!$D$2:$D$1315,TotalTeamGames20242025!$A27,DataRegularSeason20242025!$N$2:$N$1315,1)</f>
        <v>1</v>
      </c>
      <c r="AI27" s="42"/>
      <c r="AJ27" s="35">
        <f>COUNTIFS(DataRegularSeason20242025!$E$2:$E$1315,TotalTeamGames20242025!AI$1,DataRegularSeason20242025!$D$2:$D$1315,TotalTeamGames20242025!$A27,DataRegularSeason20242025!$N$2:$N$1315,1)</f>
        <v>2</v>
      </c>
      <c r="AK27" s="42"/>
      <c r="AL27" s="35">
        <f>COUNTIFS(DataRegularSeason20242025!$E$2:$E$1315,TotalTeamGames20242025!AK$1,DataRegularSeason20242025!$D$2:$D$1315,TotalTeamGames20242025!$A27,DataRegularSeason20242025!$N$2:$N$1315,1)</f>
        <v>1</v>
      </c>
      <c r="AM27" s="42"/>
      <c r="AN27" s="35">
        <f>COUNTIFS(DataRegularSeason20242025!$E$2:$E$1315,TotalTeamGames20242025!AM$1,DataRegularSeason20242025!$D$2:$D$1315,TotalTeamGames20242025!$A27,DataRegularSeason20242025!$N$2:$N$1315,1)</f>
        <v>1</v>
      </c>
      <c r="AO27" s="42"/>
      <c r="AP27" s="35">
        <f>COUNTIFS(DataRegularSeason20242025!$E$2:$E$1315,TotalTeamGames20242025!AO$1,DataRegularSeason20242025!$D$2:$D$1315,TotalTeamGames20242025!$A27,DataRegularSeason20242025!$N$2:$N$1315,1)</f>
        <v>1</v>
      </c>
      <c r="AQ27" s="42"/>
      <c r="AR27" s="35">
        <f>COUNTIFS(DataRegularSeason20242025!$E$2:$E$1315,TotalTeamGames20242025!AQ$1,DataRegularSeason20242025!$D$2:$D$1315,TotalTeamGames20242025!$A27,DataRegularSeason20242025!$N$2:$N$1315,1)</f>
        <v>1</v>
      </c>
      <c r="AS27" s="42"/>
      <c r="AT27" s="35">
        <f>COUNTIFS(DataRegularSeason20242025!$E$2:$E$1315,TotalTeamGames20242025!AS$1,DataRegularSeason20242025!$D$2:$D$1315,TotalTeamGames20242025!$A27,DataRegularSeason20242025!$N$2:$N$1315,1)</f>
        <v>1</v>
      </c>
      <c r="AU27" s="42"/>
      <c r="AV27" s="35">
        <f>COUNTIFS(DataRegularSeason20242025!$E$2:$E$1315,TotalTeamGames20242025!AU$1,DataRegularSeason20242025!$D$2:$D$1315,TotalTeamGames20242025!$A27,DataRegularSeason20242025!$N$2:$N$1315,1)</f>
        <v>1</v>
      </c>
      <c r="AW27" s="42"/>
      <c r="AX27" s="35">
        <f>COUNTIFS(DataRegularSeason20242025!$E$2:$E$1315,TotalTeamGames20242025!AW$1,DataRegularSeason20242025!$D$2:$D$1315,TotalTeamGames20242025!$A27,DataRegularSeason20242025!$N$2:$N$1315,1)</f>
        <v>2</v>
      </c>
      <c r="AY27" s="42"/>
      <c r="AZ27" s="35">
        <f>COUNTIFS(DataRegularSeason20242025!$E$2:$E$1315,TotalTeamGames20242025!AY$1,DataRegularSeason20242025!$D$2:$D$1315,TotalTeamGames20242025!$A27,DataRegularSeason20242025!$N$2:$N$1315,1)</f>
        <v>0</v>
      </c>
      <c r="BA27" s="42"/>
      <c r="BB27" s="35">
        <f>COUNTIFS(DataRegularSeason20242025!$E$2:$E$1315,TotalTeamGames20242025!BA$1,DataRegularSeason20242025!$D$2:$D$1315,TotalTeamGames20242025!$A27,DataRegularSeason20242025!$N$2:$N$1315,1)</f>
        <v>0</v>
      </c>
      <c r="BC27" s="42"/>
      <c r="BD27" s="35">
        <f>COUNTIFS(DataRegularSeason20242025!$E$2:$E$1315,TotalTeamGames20242025!BC$1,DataRegularSeason20242025!$D$2:$D$1315,TotalTeamGames20242025!$A27,DataRegularSeason20242025!$N$2:$N$1315,1)</f>
        <v>1</v>
      </c>
      <c r="BE27" s="42"/>
      <c r="BF27" s="35">
        <f>COUNTIFS(DataRegularSeason20242025!$E$2:$E$1315,TotalTeamGames20242025!BE$1,DataRegularSeason20242025!$D$2:$D$1315,TotalTeamGames20242025!$A27,DataRegularSeason20242025!$N$2:$N$1315,1)</f>
        <v>0</v>
      </c>
      <c r="BG27" s="42"/>
      <c r="BH27" s="35">
        <f>COUNTIFS(DataRegularSeason20242025!$E$2:$E$1315,TotalTeamGames20242025!BG$1,DataRegularSeason20242025!$D$2:$D$1315,TotalTeamGames20242025!$A27,DataRegularSeason20242025!$N$2:$N$1315,1)</f>
        <v>1</v>
      </c>
      <c r="BI27" s="42"/>
      <c r="BJ27" s="35">
        <f>COUNTIFS(DataRegularSeason20242025!$E$2:$E$1315,TotalTeamGames20242025!BI$1,DataRegularSeason20242025!$D$2:$D$1315,TotalTeamGames20242025!$A27,DataRegularSeason20242025!$N$2:$N$1315,1)</f>
        <v>1</v>
      </c>
      <c r="BK27" s="42"/>
      <c r="BL27" s="35">
        <f>COUNTIFS(DataRegularSeason20242025!$E$2:$E$1315,TotalTeamGames20242025!BK$1,DataRegularSeason20242025!$D$2:$D$1315,TotalTeamGames20242025!$A27,DataRegularSeason20242025!$N$2:$N$1315,1)</f>
        <v>1</v>
      </c>
      <c r="BM27" s="42"/>
      <c r="BN27" s="35">
        <f>COUNTIFS(DataRegularSeason20242025!$E$2:$E$1315,TotalTeamGames20242025!BM$1,DataRegularSeason20242025!$D$2:$D$1315,TotalTeamGames20242025!$A27,DataRegularSeason20242025!$N$2:$N$1315,1)</f>
        <v>1</v>
      </c>
      <c r="BO27" s="37">
        <f t="shared" si="0"/>
        <v>26</v>
      </c>
      <c r="BP27" s="116">
        <f t="shared" ref="BP27" si="23">BO27+BO28</f>
        <v>44</v>
      </c>
      <c r="BQ27" s="117">
        <f t="shared" ref="BQ27" si="24">82-BP27</f>
        <v>38</v>
      </c>
    </row>
    <row r="28" spans="1:69" ht="9.9499999999999993" customHeight="1" x14ac:dyDescent="0.25">
      <c r="A28" s="118"/>
      <c r="B28" s="39" t="s">
        <v>80</v>
      </c>
      <c r="C28" s="45">
        <f>COUNTIFS(DataRegularSeason20242025!$D$2:$D$1315,TotalTeamGames20242025!C$1,DataRegularSeason20242025!$E$2:$E$1315,TotalTeamGames20242025!$A27,DataRegularSeason20242025!$N$2:$N$1315,1)</f>
        <v>0</v>
      </c>
      <c r="D28" s="46"/>
      <c r="E28" s="45">
        <f>COUNTIFS(DataRegularSeason20242025!$D$2:$D$1315,TotalTeamGames20242025!E$1,DataRegularSeason20242025!$E$2:$E$1315,TotalTeamGames20242025!$A27,DataRegularSeason20242025!$N$2:$N$1315,1)</f>
        <v>0</v>
      </c>
      <c r="F28" s="46"/>
      <c r="G28" s="45">
        <f>COUNTIFS(DataRegularSeason20242025!$D$2:$D$1315,TotalTeamGames20242025!G$1,DataRegularSeason20242025!$E$2:$E$1315,TotalTeamGames20242025!$A27,DataRegularSeason20242025!$N$2:$N$1315,1)</f>
        <v>1</v>
      </c>
      <c r="H28" s="46"/>
      <c r="I28" s="45">
        <f>COUNTIFS(DataRegularSeason20242025!$D$2:$D$1315,TotalTeamGames20242025!I$1,DataRegularSeason20242025!$E$2:$E$1315,TotalTeamGames20242025!$A27,DataRegularSeason20242025!$N$2:$N$1315,1)</f>
        <v>0</v>
      </c>
      <c r="J28" s="46"/>
      <c r="K28" s="45">
        <f>COUNTIFS(DataRegularSeason20242025!$D$2:$D$1315,TotalTeamGames20242025!K$1,DataRegularSeason20242025!$E$2:$E$1315,TotalTeamGames20242025!$A27,DataRegularSeason20242025!$N$2:$N$1315,1)</f>
        <v>1</v>
      </c>
      <c r="L28" s="46"/>
      <c r="M28" s="45">
        <f>COUNTIFS(DataRegularSeason20242025!$D$2:$D$1315,TotalTeamGames20242025!M$1,DataRegularSeason20242025!$E$2:$E$1315,TotalTeamGames20242025!$A27,DataRegularSeason20242025!$N$2:$N$1315,1)</f>
        <v>0</v>
      </c>
      <c r="N28" s="46"/>
      <c r="O28" s="45">
        <f>COUNTIFS(DataRegularSeason20242025!$D$2:$D$1315,TotalTeamGames20242025!O$1,DataRegularSeason20242025!$E$2:$E$1315,TotalTeamGames20242025!$A27,DataRegularSeason20242025!$N$2:$N$1315,1)</f>
        <v>1</v>
      </c>
      <c r="P28" s="46"/>
      <c r="Q28" s="45">
        <f>COUNTIFS(DataRegularSeason20242025!$D$2:$D$1315,TotalTeamGames20242025!Q$1,DataRegularSeason20242025!$E$2:$E$1315,TotalTeamGames20242025!$A27,DataRegularSeason20242025!$N$2:$N$1315,1)</f>
        <v>0</v>
      </c>
      <c r="R28" s="46"/>
      <c r="S28" s="45">
        <f>COUNTIFS(DataRegularSeason20242025!$D$2:$D$1315,TotalTeamGames20242025!S$1,DataRegularSeason20242025!$E$2:$E$1315,TotalTeamGames20242025!$A27,DataRegularSeason20242025!$N$2:$N$1315,1)</f>
        <v>1</v>
      </c>
      <c r="T28" s="46"/>
      <c r="U28" s="45">
        <f>COUNTIFS(DataRegularSeason20242025!$D$2:$D$1315,TotalTeamGames20242025!U$1,DataRegularSeason20242025!$E$2:$E$1315,TotalTeamGames20242025!$A27,DataRegularSeason20242025!$N$2:$N$1315,1)</f>
        <v>1</v>
      </c>
      <c r="V28" s="46"/>
      <c r="W28" s="45">
        <f>COUNTIFS(DataRegularSeason20242025!$D$2:$D$1315,TotalTeamGames20242025!W$1,DataRegularSeason20242025!$E$2:$E$1315,TotalTeamGames20242025!$A27,DataRegularSeason20242025!$N$2:$N$1315,1)</f>
        <v>1</v>
      </c>
      <c r="X28" s="46"/>
      <c r="Y28" s="45">
        <f>COUNTIFS(DataRegularSeason20242025!$D$2:$D$1315,TotalTeamGames20242025!Y$1,DataRegularSeason20242025!$E$2:$E$1315,TotalTeamGames20242025!$A27,DataRegularSeason20242025!$N$2:$N$1315,1)</f>
        <v>0</v>
      </c>
      <c r="Z28" s="46"/>
      <c r="AA28" s="45"/>
      <c r="AB28" s="46"/>
      <c r="AC28" s="45">
        <f>COUNTIFS(DataRegularSeason20242025!$D$2:$D$1315,TotalTeamGames20242025!AC$1,DataRegularSeason20242025!$E$2:$E$1315,TotalTeamGames20242025!$A27,DataRegularSeason20242025!$N$2:$N$1315,1)</f>
        <v>1</v>
      </c>
      <c r="AD28" s="46"/>
      <c r="AE28" s="45">
        <f>COUNTIFS(DataRegularSeason20242025!$D$2:$D$1315,TotalTeamGames20242025!AE$1,DataRegularSeason20242025!$E$2:$E$1315,TotalTeamGames20242025!$A27,DataRegularSeason20242025!$N$2:$N$1315,1)</f>
        <v>0</v>
      </c>
      <c r="AF28" s="46"/>
      <c r="AG28" s="45">
        <f>COUNTIFS(DataRegularSeason20242025!$D$2:$D$1315,TotalTeamGames20242025!AG$1,DataRegularSeason20242025!$E$2:$E$1315,TotalTeamGames20242025!$A27,DataRegularSeason20242025!$N$2:$N$1315,1)</f>
        <v>1</v>
      </c>
      <c r="AH28" s="46"/>
      <c r="AI28" s="45">
        <f>COUNTIFS(DataRegularSeason20242025!$D$2:$D$1315,TotalTeamGames20242025!AI$1,DataRegularSeason20242025!$E$2:$E$1315,TotalTeamGames20242025!$A27,DataRegularSeason20242025!$N$2:$N$1315,1)</f>
        <v>0</v>
      </c>
      <c r="AJ28" s="46"/>
      <c r="AK28" s="45">
        <f>COUNTIFS(DataRegularSeason20242025!$D$2:$D$1315,TotalTeamGames20242025!AK$1,DataRegularSeason20242025!$E$2:$E$1315,TotalTeamGames20242025!$A27,DataRegularSeason20242025!$N$2:$N$1315,1)</f>
        <v>0</v>
      </c>
      <c r="AL28" s="46"/>
      <c r="AM28" s="45">
        <f>COUNTIFS(DataRegularSeason20242025!$D$2:$D$1315,TotalTeamGames20242025!AM$1,DataRegularSeason20242025!$E$2:$E$1315,TotalTeamGames20242025!$A27,DataRegularSeason20242025!$N$2:$N$1315,1)</f>
        <v>0</v>
      </c>
      <c r="AN28" s="46"/>
      <c r="AO28" s="45">
        <f>COUNTIFS(DataRegularSeason20242025!$D$2:$D$1315,TotalTeamGames20242025!AO$1,DataRegularSeason20242025!$E$2:$E$1315,TotalTeamGames20242025!$A27,DataRegularSeason20242025!$N$2:$N$1315,1)</f>
        <v>1</v>
      </c>
      <c r="AP28" s="46"/>
      <c r="AQ28" s="45">
        <f>COUNTIFS(DataRegularSeason20242025!$D$2:$D$1315,TotalTeamGames20242025!AQ$1,DataRegularSeason20242025!$E$2:$E$1315,TotalTeamGames20242025!$A27,DataRegularSeason20242025!$N$2:$N$1315,1)</f>
        <v>1</v>
      </c>
      <c r="AR28" s="46"/>
      <c r="AS28" s="45">
        <f>COUNTIFS(DataRegularSeason20242025!$D$2:$D$1315,TotalTeamGames20242025!AS$1,DataRegularSeason20242025!$E$2:$E$1315,TotalTeamGames20242025!$A27,DataRegularSeason20242025!$N$2:$N$1315,1)</f>
        <v>1</v>
      </c>
      <c r="AT28" s="46"/>
      <c r="AU28" s="45">
        <f>COUNTIFS(DataRegularSeason20242025!$D$2:$D$1315,TotalTeamGames20242025!AU$1,DataRegularSeason20242025!$E$2:$E$1315,TotalTeamGames20242025!$A27,DataRegularSeason20242025!$N$2:$N$1315,1)</f>
        <v>1</v>
      </c>
      <c r="AV28" s="46"/>
      <c r="AW28" s="45">
        <f>COUNTIFS(DataRegularSeason20242025!$D$2:$D$1315,TotalTeamGames20242025!AW$1,DataRegularSeason20242025!$E$2:$E$1315,TotalTeamGames20242025!$A27,DataRegularSeason20242025!$N$2:$N$1315,1)</f>
        <v>1</v>
      </c>
      <c r="AX28" s="46"/>
      <c r="AY28" s="45">
        <f>COUNTIFS(DataRegularSeason20242025!$D$2:$D$1315,TotalTeamGames20242025!AY$1,DataRegularSeason20242025!$E$2:$E$1315,TotalTeamGames20242025!$A27,DataRegularSeason20242025!$N$2:$N$1315,1)</f>
        <v>0</v>
      </c>
      <c r="AZ28" s="46"/>
      <c r="BA28" s="45">
        <f>COUNTIFS(DataRegularSeason20242025!$D$2:$D$1315,TotalTeamGames20242025!BA$1,DataRegularSeason20242025!$E$2:$E$1315,TotalTeamGames20242025!$A27,DataRegularSeason20242025!$N$2:$N$1315,1)</f>
        <v>1</v>
      </c>
      <c r="BB28" s="46"/>
      <c r="BC28" s="45">
        <f>COUNTIFS(DataRegularSeason20242025!$D$2:$D$1315,TotalTeamGames20242025!BC$1,DataRegularSeason20242025!$E$2:$E$1315,TotalTeamGames20242025!$A27,DataRegularSeason20242025!$N$2:$N$1315,1)</f>
        <v>0</v>
      </c>
      <c r="BD28" s="46"/>
      <c r="BE28" s="45">
        <f>COUNTIFS(DataRegularSeason20242025!$D$2:$D$1315,TotalTeamGames20242025!BE$1,DataRegularSeason20242025!$E$2:$E$1315,TotalTeamGames20242025!$A27,DataRegularSeason20242025!$N$2:$N$1315,1)</f>
        <v>1</v>
      </c>
      <c r="BF28" s="46"/>
      <c r="BG28" s="45">
        <f>COUNTIFS(DataRegularSeason20242025!$D$2:$D$1315,TotalTeamGames20242025!BG$1,DataRegularSeason20242025!$E$2:$E$1315,TotalTeamGames20242025!$A27,DataRegularSeason20242025!$N$2:$N$1315,1)</f>
        <v>1</v>
      </c>
      <c r="BH28" s="46"/>
      <c r="BI28" s="45">
        <f>COUNTIFS(DataRegularSeason20242025!$D$2:$D$1315,TotalTeamGames20242025!BI$1,DataRegularSeason20242025!$E$2:$E$1315,TotalTeamGames20242025!$A27,DataRegularSeason20242025!$N$2:$N$1315,1)</f>
        <v>1</v>
      </c>
      <c r="BJ28" s="46"/>
      <c r="BK28" s="45">
        <f>COUNTIFS(DataRegularSeason20242025!$D$2:$D$1315,TotalTeamGames20242025!BK$1,DataRegularSeason20242025!$E$2:$E$1315,TotalTeamGames20242025!$A27,DataRegularSeason20242025!$N$2:$N$1315,1)</f>
        <v>1</v>
      </c>
      <c r="BL28" s="46"/>
      <c r="BM28" s="45">
        <f>COUNTIFS(DataRegularSeason20242025!$D$2:$D$1315,TotalTeamGames20242025!BM$1,DataRegularSeason20242025!$E$2:$E$1315,TotalTeamGames20242025!$A27,DataRegularSeason20242025!$N$2:$N$1315,1)</f>
        <v>0</v>
      </c>
      <c r="BN28" s="46"/>
      <c r="BO28" s="41">
        <f t="shared" si="0"/>
        <v>18</v>
      </c>
      <c r="BP28" s="116"/>
      <c r="BQ28" s="117"/>
    </row>
    <row r="29" spans="1:69" ht="9.9499999999999993" customHeight="1" x14ac:dyDescent="0.25">
      <c r="A29" s="123" t="s">
        <v>37</v>
      </c>
      <c r="B29" s="35" t="s">
        <v>81</v>
      </c>
      <c r="C29" s="42"/>
      <c r="D29" s="35">
        <f>COUNTIFS(DataRegularSeason20242025!$E$2:$E$1315,TotalTeamGames20242025!C$1,DataRegularSeason20242025!$D$2:$D$1315,TotalTeamGames20242025!$A29,DataRegularSeason20242025!$N$2:$N$1315,1)</f>
        <v>2</v>
      </c>
      <c r="E29" s="42"/>
      <c r="F29" s="35">
        <f>COUNTIFS(DataRegularSeason20242025!$E$2:$E$1315,TotalTeamGames20242025!E$1,DataRegularSeason20242025!$D$2:$D$1315,TotalTeamGames20242025!$A29,DataRegularSeason20242025!$N$2:$N$1315,1)</f>
        <v>0</v>
      </c>
      <c r="G29" s="42"/>
      <c r="H29" s="35">
        <f>COUNTIFS(DataRegularSeason20242025!$E$2:$E$1315,TotalTeamGames20242025!G$1,DataRegularSeason20242025!$D$2:$D$1315,TotalTeamGames20242025!$A29,DataRegularSeason20242025!$N$2:$N$1315,1)</f>
        <v>1</v>
      </c>
      <c r="I29" s="42"/>
      <c r="J29" s="35">
        <f>COUNTIFS(DataRegularSeason20242025!$E$2:$E$1315,TotalTeamGames20242025!I$1,DataRegularSeason20242025!$D$2:$D$1315,TotalTeamGames20242025!$A29,DataRegularSeason20242025!$N$2:$N$1315,1)</f>
        <v>1</v>
      </c>
      <c r="K29" s="42"/>
      <c r="L29" s="35">
        <f>COUNTIFS(DataRegularSeason20242025!$E$2:$E$1315,TotalTeamGames20242025!K$1,DataRegularSeason20242025!$D$2:$D$1315,TotalTeamGames20242025!$A29,DataRegularSeason20242025!$N$2:$N$1315,1)</f>
        <v>1</v>
      </c>
      <c r="M29" s="42"/>
      <c r="N29" s="35">
        <f>COUNTIFS(DataRegularSeason20242025!$E$2:$E$1315,TotalTeamGames20242025!M$1,DataRegularSeason20242025!$D$2:$D$1315,TotalTeamGames20242025!$A29,DataRegularSeason20242025!$N$2:$N$1315,1)</f>
        <v>1</v>
      </c>
      <c r="O29" s="42"/>
      <c r="P29" s="35">
        <f>COUNTIFS(DataRegularSeason20242025!$E$2:$E$1315,TotalTeamGames20242025!O$1,DataRegularSeason20242025!$D$2:$D$1315,TotalTeamGames20242025!$A29,DataRegularSeason20242025!$N$2:$N$1315,1)</f>
        <v>1</v>
      </c>
      <c r="Q29" s="42"/>
      <c r="R29" s="35">
        <f>COUNTIFS(DataRegularSeason20242025!$E$2:$E$1315,TotalTeamGames20242025!Q$1,DataRegularSeason20242025!$D$2:$D$1315,TotalTeamGames20242025!$A29,DataRegularSeason20242025!$N$2:$N$1315,1)</f>
        <v>1</v>
      </c>
      <c r="S29" s="42"/>
      <c r="T29" s="35">
        <f>COUNTIFS(DataRegularSeason20242025!$E$2:$E$1315,TotalTeamGames20242025!S$1,DataRegularSeason20242025!$D$2:$D$1315,TotalTeamGames20242025!$A29,DataRegularSeason20242025!$N$2:$N$1315,1)</f>
        <v>1</v>
      </c>
      <c r="U29" s="42"/>
      <c r="V29" s="35">
        <f>COUNTIFS(DataRegularSeason20242025!$E$2:$E$1315,TotalTeamGames20242025!U$1,DataRegularSeason20242025!$D$2:$D$1315,TotalTeamGames20242025!$A29,DataRegularSeason20242025!$N$2:$N$1315,1)</f>
        <v>0</v>
      </c>
      <c r="W29" s="42"/>
      <c r="X29" s="35">
        <f>COUNTIFS(DataRegularSeason20242025!$E$2:$E$1315,TotalTeamGames20242025!W$1,DataRegularSeason20242025!$D$2:$D$1315,TotalTeamGames20242025!$A29,DataRegularSeason20242025!$N$2:$N$1315,1)</f>
        <v>1</v>
      </c>
      <c r="Y29" s="42"/>
      <c r="Z29" s="35">
        <f>COUNTIFS(DataRegularSeason20242025!$E$2:$E$1315,TotalTeamGames20242025!Y$1,DataRegularSeason20242025!$D$2:$D$1315,TotalTeamGames20242025!$A29,DataRegularSeason20242025!$N$2:$N$1315,1)</f>
        <v>1</v>
      </c>
      <c r="AA29" s="42"/>
      <c r="AB29" s="35">
        <f>COUNTIFS(DataRegularSeason20242025!$E$2:$E$1315,TotalTeamGames20242025!AA$1,DataRegularSeason20242025!$D$2:$D$1315,TotalTeamGames20242025!$A29,DataRegularSeason20242025!$N$2:$N$1315,1)</f>
        <v>1</v>
      </c>
      <c r="AC29" s="42"/>
      <c r="AD29" s="43"/>
      <c r="AE29" s="42"/>
      <c r="AF29" s="35">
        <f>COUNTIFS(DataRegularSeason20242025!$E$2:$E$1315,TotalTeamGames20242025!AE$1,DataRegularSeason20242025!$D$2:$D$1315,TotalTeamGames20242025!$A29,DataRegularSeason20242025!$N$2:$N$1315,1)</f>
        <v>0</v>
      </c>
      <c r="AG29" s="42"/>
      <c r="AH29" s="35">
        <f>COUNTIFS(DataRegularSeason20242025!$E$2:$E$1315,TotalTeamGames20242025!AG$1,DataRegularSeason20242025!$D$2:$D$1315,TotalTeamGames20242025!$A29,DataRegularSeason20242025!$N$2:$N$1315,1)</f>
        <v>0</v>
      </c>
      <c r="AI29" s="42"/>
      <c r="AJ29" s="35">
        <f>COUNTIFS(DataRegularSeason20242025!$E$2:$E$1315,TotalTeamGames20242025!AI$1,DataRegularSeason20242025!$D$2:$D$1315,TotalTeamGames20242025!$A29,DataRegularSeason20242025!$N$2:$N$1315,1)</f>
        <v>1</v>
      </c>
      <c r="AK29" s="42"/>
      <c r="AL29" s="35">
        <f>COUNTIFS(DataRegularSeason20242025!$E$2:$E$1315,TotalTeamGames20242025!AK$1,DataRegularSeason20242025!$D$2:$D$1315,TotalTeamGames20242025!$A29,DataRegularSeason20242025!$N$2:$N$1315,1)</f>
        <v>0</v>
      </c>
      <c r="AM29" s="42"/>
      <c r="AN29" s="35">
        <f>COUNTIFS(DataRegularSeason20242025!$E$2:$E$1315,TotalTeamGames20242025!AM$1,DataRegularSeason20242025!$D$2:$D$1315,TotalTeamGames20242025!$A29,DataRegularSeason20242025!$N$2:$N$1315,1)</f>
        <v>0</v>
      </c>
      <c r="AO29" s="42"/>
      <c r="AP29" s="35">
        <f>COUNTIFS(DataRegularSeason20242025!$E$2:$E$1315,TotalTeamGames20242025!AO$1,DataRegularSeason20242025!$D$2:$D$1315,TotalTeamGames20242025!$A29,DataRegularSeason20242025!$N$2:$N$1315,1)</f>
        <v>0</v>
      </c>
      <c r="AQ29" s="42"/>
      <c r="AR29" s="35">
        <f>COUNTIFS(DataRegularSeason20242025!$E$2:$E$1315,TotalTeamGames20242025!AQ$1,DataRegularSeason20242025!$D$2:$D$1315,TotalTeamGames20242025!$A29,DataRegularSeason20242025!$N$2:$N$1315,1)</f>
        <v>1</v>
      </c>
      <c r="AS29" s="42"/>
      <c r="AT29" s="35">
        <f>COUNTIFS(DataRegularSeason20242025!$E$2:$E$1315,TotalTeamGames20242025!AS$1,DataRegularSeason20242025!$D$2:$D$1315,TotalTeamGames20242025!$A29,DataRegularSeason20242025!$N$2:$N$1315,1)</f>
        <v>1</v>
      </c>
      <c r="AU29" s="42"/>
      <c r="AV29" s="35">
        <f>COUNTIFS(DataRegularSeason20242025!$E$2:$E$1315,TotalTeamGames20242025!AU$1,DataRegularSeason20242025!$D$2:$D$1315,TotalTeamGames20242025!$A29,DataRegularSeason20242025!$N$2:$N$1315,1)</f>
        <v>0</v>
      </c>
      <c r="AW29" s="42"/>
      <c r="AX29" s="35">
        <f>COUNTIFS(DataRegularSeason20242025!$E$2:$E$1315,TotalTeamGames20242025!AW$1,DataRegularSeason20242025!$D$2:$D$1315,TotalTeamGames20242025!$A29,DataRegularSeason20242025!$N$2:$N$1315,1)</f>
        <v>2</v>
      </c>
      <c r="AY29" s="42"/>
      <c r="AZ29" s="35">
        <f>COUNTIFS(DataRegularSeason20242025!$E$2:$E$1315,TotalTeamGames20242025!AY$1,DataRegularSeason20242025!$D$2:$D$1315,TotalTeamGames20242025!$A29,DataRegularSeason20242025!$N$2:$N$1315,1)</f>
        <v>2</v>
      </c>
      <c r="BA29" s="42"/>
      <c r="BB29" s="35">
        <f>COUNTIFS(DataRegularSeason20242025!$E$2:$E$1315,TotalTeamGames20242025!BA$1,DataRegularSeason20242025!$D$2:$D$1315,TotalTeamGames20242025!$A29,DataRegularSeason20242025!$N$2:$N$1315,1)</f>
        <v>1</v>
      </c>
      <c r="BC29" s="42"/>
      <c r="BD29" s="35">
        <f>COUNTIFS(DataRegularSeason20242025!$E$2:$E$1315,TotalTeamGames20242025!BC$1,DataRegularSeason20242025!$D$2:$D$1315,TotalTeamGames20242025!$A29,DataRegularSeason20242025!$N$2:$N$1315,1)</f>
        <v>0</v>
      </c>
      <c r="BE29" s="42"/>
      <c r="BF29" s="35">
        <f>COUNTIFS(DataRegularSeason20242025!$E$2:$E$1315,TotalTeamGames20242025!BE$1,DataRegularSeason20242025!$D$2:$D$1315,TotalTeamGames20242025!$A29,DataRegularSeason20242025!$N$2:$N$1315,1)</f>
        <v>1</v>
      </c>
      <c r="BG29" s="42"/>
      <c r="BH29" s="35">
        <f>COUNTIFS(DataRegularSeason20242025!$E$2:$E$1315,TotalTeamGames20242025!BG$1,DataRegularSeason20242025!$D$2:$D$1315,TotalTeamGames20242025!$A29,DataRegularSeason20242025!$N$2:$N$1315,1)</f>
        <v>0</v>
      </c>
      <c r="BI29" s="42"/>
      <c r="BJ29" s="35">
        <f>COUNTIFS(DataRegularSeason20242025!$E$2:$E$1315,TotalTeamGames20242025!BI$1,DataRegularSeason20242025!$D$2:$D$1315,TotalTeamGames20242025!$A29,DataRegularSeason20242025!$N$2:$N$1315,1)</f>
        <v>1</v>
      </c>
      <c r="BK29" s="42"/>
      <c r="BL29" s="35">
        <f>COUNTIFS(DataRegularSeason20242025!$E$2:$E$1315,TotalTeamGames20242025!BK$1,DataRegularSeason20242025!$D$2:$D$1315,TotalTeamGames20242025!$A29,DataRegularSeason20242025!$N$2:$N$1315,1)</f>
        <v>2</v>
      </c>
      <c r="BM29" s="42"/>
      <c r="BN29" s="35">
        <f>COUNTIFS(DataRegularSeason20242025!$E$2:$E$1315,TotalTeamGames20242025!BM$1,DataRegularSeason20242025!$D$2:$D$1315,TotalTeamGames20242025!$A29,DataRegularSeason20242025!$N$2:$N$1315,1)</f>
        <v>1</v>
      </c>
      <c r="BO29" s="37">
        <f t="shared" si="0"/>
        <v>25</v>
      </c>
      <c r="BP29" s="116">
        <f t="shared" ref="BP29" si="25">BO29+BO30</f>
        <v>47</v>
      </c>
      <c r="BQ29" s="117">
        <f t="shared" ref="BQ29" si="26">82-BP29</f>
        <v>35</v>
      </c>
    </row>
    <row r="30" spans="1:69" ht="9.9499999999999993" customHeight="1" x14ac:dyDescent="0.25">
      <c r="A30" s="118"/>
      <c r="B30" s="39" t="s">
        <v>80</v>
      </c>
      <c r="C30" s="45">
        <f>COUNTIFS(DataRegularSeason20242025!$D$2:$D$1315,TotalTeamGames20242025!C$1,DataRegularSeason20242025!$E$2:$E$1315,TotalTeamGames20242025!$A29,DataRegularSeason20242025!$N$2:$N$1315,1)</f>
        <v>0</v>
      </c>
      <c r="D30" s="46"/>
      <c r="E30" s="45">
        <f>COUNTIFS(DataRegularSeason20242025!$D$2:$D$1315,TotalTeamGames20242025!E$1,DataRegularSeason20242025!$E$2:$E$1315,TotalTeamGames20242025!$A29,DataRegularSeason20242025!$N$2:$N$1315,1)</f>
        <v>0</v>
      </c>
      <c r="F30" s="46"/>
      <c r="G30" s="45">
        <f>COUNTIFS(DataRegularSeason20242025!$D$2:$D$1315,TotalTeamGames20242025!G$1,DataRegularSeason20242025!$E$2:$E$1315,TotalTeamGames20242025!$A29,DataRegularSeason20242025!$N$2:$N$1315,1)</f>
        <v>0</v>
      </c>
      <c r="H30" s="46"/>
      <c r="I30" s="45">
        <f>COUNTIFS(DataRegularSeason20242025!$D$2:$D$1315,TotalTeamGames20242025!I$1,DataRegularSeason20242025!$E$2:$E$1315,TotalTeamGames20242025!$A29,DataRegularSeason20242025!$N$2:$N$1315,1)</f>
        <v>0</v>
      </c>
      <c r="J30" s="46"/>
      <c r="K30" s="45">
        <f>COUNTIFS(DataRegularSeason20242025!$D$2:$D$1315,TotalTeamGames20242025!K$1,DataRegularSeason20242025!$E$2:$E$1315,TotalTeamGames20242025!$A29,DataRegularSeason20242025!$N$2:$N$1315,1)</f>
        <v>1</v>
      </c>
      <c r="L30" s="46"/>
      <c r="M30" s="45">
        <f>COUNTIFS(DataRegularSeason20242025!$D$2:$D$1315,TotalTeamGames20242025!M$1,DataRegularSeason20242025!$E$2:$E$1315,TotalTeamGames20242025!$A29,DataRegularSeason20242025!$N$2:$N$1315,1)</f>
        <v>0</v>
      </c>
      <c r="N30" s="46"/>
      <c r="O30" s="45">
        <f>COUNTIFS(DataRegularSeason20242025!$D$2:$D$1315,TotalTeamGames20242025!O$1,DataRegularSeason20242025!$E$2:$E$1315,TotalTeamGames20242025!$A29,DataRegularSeason20242025!$N$2:$N$1315,1)</f>
        <v>2</v>
      </c>
      <c r="P30" s="46"/>
      <c r="Q30" s="45">
        <f>COUNTIFS(DataRegularSeason20242025!$D$2:$D$1315,TotalTeamGames20242025!Q$1,DataRegularSeason20242025!$E$2:$E$1315,TotalTeamGames20242025!$A29,DataRegularSeason20242025!$N$2:$N$1315,1)</f>
        <v>1</v>
      </c>
      <c r="R30" s="46"/>
      <c r="S30" s="45">
        <f>COUNTIFS(DataRegularSeason20242025!$D$2:$D$1315,TotalTeamGames20242025!S$1,DataRegularSeason20242025!$E$2:$E$1315,TotalTeamGames20242025!$A29,DataRegularSeason20242025!$N$2:$N$1315,1)</f>
        <v>1</v>
      </c>
      <c r="T30" s="46"/>
      <c r="U30" s="45">
        <f>COUNTIFS(DataRegularSeason20242025!$D$2:$D$1315,TotalTeamGames20242025!U$1,DataRegularSeason20242025!$E$2:$E$1315,TotalTeamGames20242025!$A29,DataRegularSeason20242025!$N$2:$N$1315,1)</f>
        <v>0</v>
      </c>
      <c r="V30" s="46"/>
      <c r="W30" s="45">
        <f>COUNTIFS(DataRegularSeason20242025!$D$2:$D$1315,TotalTeamGames20242025!W$1,DataRegularSeason20242025!$E$2:$E$1315,TotalTeamGames20242025!$A29,DataRegularSeason20242025!$N$2:$N$1315,1)</f>
        <v>2</v>
      </c>
      <c r="X30" s="46"/>
      <c r="Y30" s="45">
        <f>COUNTIFS(DataRegularSeason20242025!$D$2:$D$1315,TotalTeamGames20242025!Y$1,DataRegularSeason20242025!$E$2:$E$1315,TotalTeamGames20242025!$A29,DataRegularSeason20242025!$N$2:$N$1315,1)</f>
        <v>1</v>
      </c>
      <c r="Z30" s="46"/>
      <c r="AA30" s="45">
        <f>COUNTIFS(DataRegularSeason20242025!$D$2:$D$1315,TotalTeamGames20242025!AA$1,DataRegularSeason20242025!$E$2:$E$1315,TotalTeamGames20242025!$A29,DataRegularSeason20242025!$N$2:$N$1315,1)</f>
        <v>1</v>
      </c>
      <c r="AB30" s="46"/>
      <c r="AC30" s="45"/>
      <c r="AD30" s="46"/>
      <c r="AE30" s="45">
        <f>COUNTIFS(DataRegularSeason20242025!$D$2:$D$1315,TotalTeamGames20242025!AE$1,DataRegularSeason20242025!$E$2:$E$1315,TotalTeamGames20242025!$A29,DataRegularSeason20242025!$N$2:$N$1315,1)</f>
        <v>1</v>
      </c>
      <c r="AF30" s="46"/>
      <c r="AG30" s="45">
        <f>COUNTIFS(DataRegularSeason20242025!$D$2:$D$1315,TotalTeamGames20242025!AG$1,DataRegularSeason20242025!$E$2:$E$1315,TotalTeamGames20242025!$A29,DataRegularSeason20242025!$N$2:$N$1315,1)</f>
        <v>0</v>
      </c>
      <c r="AH30" s="46"/>
      <c r="AI30" s="45">
        <f>COUNTIFS(DataRegularSeason20242025!$D$2:$D$1315,TotalTeamGames20242025!AI$1,DataRegularSeason20242025!$E$2:$E$1315,TotalTeamGames20242025!$A29,DataRegularSeason20242025!$N$2:$N$1315,1)</f>
        <v>2</v>
      </c>
      <c r="AJ30" s="46"/>
      <c r="AK30" s="45">
        <f>COUNTIFS(DataRegularSeason20242025!$D$2:$D$1315,TotalTeamGames20242025!AK$1,DataRegularSeason20242025!$E$2:$E$1315,TotalTeamGames20242025!$A29,DataRegularSeason20242025!$N$2:$N$1315,1)</f>
        <v>0</v>
      </c>
      <c r="AL30" s="46"/>
      <c r="AM30" s="45">
        <f>COUNTIFS(DataRegularSeason20242025!$D$2:$D$1315,TotalTeamGames20242025!AM$1,DataRegularSeason20242025!$E$2:$E$1315,TotalTeamGames20242025!$A29,DataRegularSeason20242025!$N$2:$N$1315,1)</f>
        <v>0</v>
      </c>
      <c r="AN30" s="46"/>
      <c r="AO30" s="45">
        <f>COUNTIFS(DataRegularSeason20242025!$D$2:$D$1315,TotalTeamGames20242025!AO$1,DataRegularSeason20242025!$E$2:$E$1315,TotalTeamGames20242025!$A29,DataRegularSeason20242025!$N$2:$N$1315,1)</f>
        <v>1</v>
      </c>
      <c r="AP30" s="46"/>
      <c r="AQ30" s="45">
        <f>COUNTIFS(DataRegularSeason20242025!$D$2:$D$1315,TotalTeamGames20242025!AQ$1,DataRegularSeason20242025!$E$2:$E$1315,TotalTeamGames20242025!$A29,DataRegularSeason20242025!$N$2:$N$1315,1)</f>
        <v>1</v>
      </c>
      <c r="AR30" s="46"/>
      <c r="AS30" s="45">
        <f>COUNTIFS(DataRegularSeason20242025!$D$2:$D$1315,TotalTeamGames20242025!AS$1,DataRegularSeason20242025!$E$2:$E$1315,TotalTeamGames20242025!$A29,DataRegularSeason20242025!$N$2:$N$1315,1)</f>
        <v>0</v>
      </c>
      <c r="AT30" s="46"/>
      <c r="AU30" s="45">
        <f>COUNTIFS(DataRegularSeason20242025!$D$2:$D$1315,TotalTeamGames20242025!AU$1,DataRegularSeason20242025!$E$2:$E$1315,TotalTeamGames20242025!$A29,DataRegularSeason20242025!$N$2:$N$1315,1)</f>
        <v>1</v>
      </c>
      <c r="AV30" s="46"/>
      <c r="AW30" s="45">
        <f>COUNTIFS(DataRegularSeason20242025!$D$2:$D$1315,TotalTeamGames20242025!AW$1,DataRegularSeason20242025!$E$2:$E$1315,TotalTeamGames20242025!$A29,DataRegularSeason20242025!$N$2:$N$1315,1)</f>
        <v>0</v>
      </c>
      <c r="AX30" s="46"/>
      <c r="AY30" s="45">
        <f>COUNTIFS(DataRegularSeason20242025!$D$2:$D$1315,TotalTeamGames20242025!AY$1,DataRegularSeason20242025!$E$2:$E$1315,TotalTeamGames20242025!$A29,DataRegularSeason20242025!$N$2:$N$1315,1)</f>
        <v>1</v>
      </c>
      <c r="AZ30" s="46"/>
      <c r="BA30" s="45">
        <f>COUNTIFS(DataRegularSeason20242025!$D$2:$D$1315,TotalTeamGames20242025!BA$1,DataRegularSeason20242025!$E$2:$E$1315,TotalTeamGames20242025!$A29,DataRegularSeason20242025!$N$2:$N$1315,1)</f>
        <v>1</v>
      </c>
      <c r="BB30" s="46"/>
      <c r="BC30" s="45">
        <f>COUNTIFS(DataRegularSeason20242025!$D$2:$D$1315,TotalTeamGames20242025!BC$1,DataRegularSeason20242025!$E$2:$E$1315,TotalTeamGames20242025!$A29,DataRegularSeason20242025!$N$2:$N$1315,1)</f>
        <v>1</v>
      </c>
      <c r="BD30" s="46"/>
      <c r="BE30" s="45">
        <f>COUNTIFS(DataRegularSeason20242025!$D$2:$D$1315,TotalTeamGames20242025!BE$1,DataRegularSeason20242025!$E$2:$E$1315,TotalTeamGames20242025!$A29,DataRegularSeason20242025!$N$2:$N$1315,1)</f>
        <v>1</v>
      </c>
      <c r="BF30" s="46"/>
      <c r="BG30" s="45">
        <f>COUNTIFS(DataRegularSeason20242025!$D$2:$D$1315,TotalTeamGames20242025!BG$1,DataRegularSeason20242025!$E$2:$E$1315,TotalTeamGames20242025!$A29,DataRegularSeason20242025!$N$2:$N$1315,1)</f>
        <v>1</v>
      </c>
      <c r="BH30" s="46"/>
      <c r="BI30" s="45">
        <f>COUNTIFS(DataRegularSeason20242025!$D$2:$D$1315,TotalTeamGames20242025!BI$1,DataRegularSeason20242025!$E$2:$E$1315,TotalTeamGames20242025!$A29,DataRegularSeason20242025!$N$2:$N$1315,1)</f>
        <v>1</v>
      </c>
      <c r="BJ30" s="46"/>
      <c r="BK30" s="45">
        <f>COUNTIFS(DataRegularSeason20242025!$D$2:$D$1315,TotalTeamGames20242025!BK$1,DataRegularSeason20242025!$E$2:$E$1315,TotalTeamGames20242025!$A29,DataRegularSeason20242025!$N$2:$N$1315,1)</f>
        <v>1</v>
      </c>
      <c r="BL30" s="46"/>
      <c r="BM30" s="45">
        <f>COUNTIFS(DataRegularSeason20242025!$D$2:$D$1315,TotalTeamGames20242025!BM$1,DataRegularSeason20242025!$E$2:$E$1315,TotalTeamGames20242025!$A29,DataRegularSeason20242025!$N$2:$N$1315,1)</f>
        <v>0</v>
      </c>
      <c r="BN30" s="46"/>
      <c r="BO30" s="41">
        <f t="shared" si="0"/>
        <v>22</v>
      </c>
      <c r="BP30" s="116"/>
      <c r="BQ30" s="117"/>
    </row>
    <row r="31" spans="1:69" ht="9.9499999999999993" customHeight="1" x14ac:dyDescent="0.25">
      <c r="A31" s="123" t="s">
        <v>19</v>
      </c>
      <c r="B31" s="35" t="s">
        <v>81</v>
      </c>
      <c r="C31" s="42"/>
      <c r="D31" s="35">
        <f>COUNTIFS(DataRegularSeason20242025!$E$2:$E$1315,TotalTeamGames20242025!C$1,DataRegularSeason20242025!$D$2:$D$1315,TotalTeamGames20242025!$A31,DataRegularSeason20242025!$N$2:$N$1315,1)</f>
        <v>0</v>
      </c>
      <c r="E31" s="42"/>
      <c r="F31" s="35">
        <f>COUNTIFS(DataRegularSeason20242025!$E$2:$E$1315,TotalTeamGames20242025!E$1,DataRegularSeason20242025!$D$2:$D$1315,TotalTeamGames20242025!$A31,DataRegularSeason20242025!$N$2:$N$1315,1)</f>
        <v>2</v>
      </c>
      <c r="G31" s="42"/>
      <c r="H31" s="35">
        <f>COUNTIFS(DataRegularSeason20242025!$E$2:$E$1315,TotalTeamGames20242025!G$1,DataRegularSeason20242025!$D$2:$D$1315,TotalTeamGames20242025!$A31,DataRegularSeason20242025!$N$2:$N$1315,1)</f>
        <v>1</v>
      </c>
      <c r="I31" s="42"/>
      <c r="J31" s="35">
        <f>COUNTIFS(DataRegularSeason20242025!$E$2:$E$1315,TotalTeamGames20242025!I$1,DataRegularSeason20242025!$D$2:$D$1315,TotalTeamGames20242025!$A31,DataRegularSeason20242025!$N$2:$N$1315,1)</f>
        <v>0</v>
      </c>
      <c r="K31" s="42"/>
      <c r="L31" s="35">
        <f>COUNTIFS(DataRegularSeason20242025!$E$2:$E$1315,TotalTeamGames20242025!K$1,DataRegularSeason20242025!$D$2:$D$1315,TotalTeamGames20242025!$A31,DataRegularSeason20242025!$N$2:$N$1315,1)</f>
        <v>2</v>
      </c>
      <c r="M31" s="42"/>
      <c r="N31" s="35">
        <f>COUNTIFS(DataRegularSeason20242025!$E$2:$E$1315,TotalTeamGames20242025!M$1,DataRegularSeason20242025!$D$2:$D$1315,TotalTeamGames20242025!$A31,DataRegularSeason20242025!$N$2:$N$1315,1)</f>
        <v>0</v>
      </c>
      <c r="O31" s="42"/>
      <c r="P31" s="35">
        <f>COUNTIFS(DataRegularSeason20242025!$E$2:$E$1315,TotalTeamGames20242025!O$1,DataRegularSeason20242025!$D$2:$D$1315,TotalTeamGames20242025!$A31,DataRegularSeason20242025!$N$2:$N$1315,1)</f>
        <v>1</v>
      </c>
      <c r="Q31" s="42"/>
      <c r="R31" s="35">
        <f>COUNTIFS(DataRegularSeason20242025!$E$2:$E$1315,TotalTeamGames20242025!Q$1,DataRegularSeason20242025!$D$2:$D$1315,TotalTeamGames20242025!$A31,DataRegularSeason20242025!$N$2:$N$1315,1)</f>
        <v>1</v>
      </c>
      <c r="S31" s="42"/>
      <c r="T31" s="35">
        <f>COUNTIFS(DataRegularSeason20242025!$E$2:$E$1315,TotalTeamGames20242025!S$1,DataRegularSeason20242025!$D$2:$D$1315,TotalTeamGames20242025!$A31,DataRegularSeason20242025!$N$2:$N$1315,1)</f>
        <v>1</v>
      </c>
      <c r="U31" s="42"/>
      <c r="V31" s="35">
        <f>COUNTIFS(DataRegularSeason20242025!$E$2:$E$1315,TotalTeamGames20242025!U$1,DataRegularSeason20242025!$D$2:$D$1315,TotalTeamGames20242025!$A31,DataRegularSeason20242025!$N$2:$N$1315,1)</f>
        <v>1</v>
      </c>
      <c r="W31" s="42"/>
      <c r="X31" s="35">
        <f>COUNTIFS(DataRegularSeason20242025!$E$2:$E$1315,TotalTeamGames20242025!W$1,DataRegularSeason20242025!$D$2:$D$1315,TotalTeamGames20242025!$A31,DataRegularSeason20242025!$N$2:$N$1315,1)</f>
        <v>0</v>
      </c>
      <c r="Y31" s="42"/>
      <c r="Z31" s="35">
        <f>COUNTIFS(DataRegularSeason20242025!$E$2:$E$1315,TotalTeamGames20242025!Y$1,DataRegularSeason20242025!$D$2:$D$1315,TotalTeamGames20242025!$A31,DataRegularSeason20242025!$N$2:$N$1315,1)</f>
        <v>1</v>
      </c>
      <c r="AA31" s="42"/>
      <c r="AB31" s="35">
        <f>COUNTIFS(DataRegularSeason20242025!$E$2:$E$1315,TotalTeamGames20242025!AA$1,DataRegularSeason20242025!$D$2:$D$1315,TotalTeamGames20242025!$A31,DataRegularSeason20242025!$N$2:$N$1315,1)</f>
        <v>0</v>
      </c>
      <c r="AC31" s="42"/>
      <c r="AD31" s="35">
        <f>COUNTIFS(DataRegularSeason20242025!$E$2:$E$1315,TotalTeamGames20242025!AC$1,DataRegularSeason20242025!$D$2:$D$1315,TotalTeamGames20242025!$A31,DataRegularSeason20242025!$N$2:$N$1315,1)</f>
        <v>1</v>
      </c>
      <c r="AE31" s="42"/>
      <c r="AF31" s="43"/>
      <c r="AG31" s="42"/>
      <c r="AH31" s="35">
        <f>COUNTIFS(DataRegularSeason20242025!$E$2:$E$1315,TotalTeamGames20242025!AG$1,DataRegularSeason20242025!$D$2:$D$1315,TotalTeamGames20242025!$A31,DataRegularSeason20242025!$N$2:$N$1315,1)</f>
        <v>1</v>
      </c>
      <c r="AI31" s="42"/>
      <c r="AJ31" s="35">
        <f>COUNTIFS(DataRegularSeason20242025!$E$2:$E$1315,TotalTeamGames20242025!AI$1,DataRegularSeason20242025!$D$2:$D$1315,TotalTeamGames20242025!$A31,DataRegularSeason20242025!$N$2:$N$1315,1)</f>
        <v>0</v>
      </c>
      <c r="AK31" s="42"/>
      <c r="AL31" s="35">
        <f>COUNTIFS(DataRegularSeason20242025!$E$2:$E$1315,TotalTeamGames20242025!AK$1,DataRegularSeason20242025!$D$2:$D$1315,TotalTeamGames20242025!$A31,DataRegularSeason20242025!$N$2:$N$1315,1)</f>
        <v>1</v>
      </c>
      <c r="AM31" s="42"/>
      <c r="AN31" s="35">
        <f>COUNTIFS(DataRegularSeason20242025!$E$2:$E$1315,TotalTeamGames20242025!AM$1,DataRegularSeason20242025!$D$2:$D$1315,TotalTeamGames20242025!$A31,DataRegularSeason20242025!$N$2:$N$1315,1)</f>
        <v>1</v>
      </c>
      <c r="AO31" s="42"/>
      <c r="AP31" s="35">
        <f>COUNTIFS(DataRegularSeason20242025!$E$2:$E$1315,TotalTeamGames20242025!AO$1,DataRegularSeason20242025!$D$2:$D$1315,TotalTeamGames20242025!$A31,DataRegularSeason20242025!$N$2:$N$1315,1)</f>
        <v>0</v>
      </c>
      <c r="AQ31" s="42"/>
      <c r="AR31" s="35">
        <f>COUNTIFS(DataRegularSeason20242025!$E$2:$E$1315,TotalTeamGames20242025!AQ$1,DataRegularSeason20242025!$D$2:$D$1315,TotalTeamGames20242025!$A31,DataRegularSeason20242025!$N$2:$N$1315,1)</f>
        <v>1</v>
      </c>
      <c r="AS31" s="42"/>
      <c r="AT31" s="35">
        <f>COUNTIFS(DataRegularSeason20242025!$E$2:$E$1315,TotalTeamGames20242025!AS$1,DataRegularSeason20242025!$D$2:$D$1315,TotalTeamGames20242025!$A31,DataRegularSeason20242025!$N$2:$N$1315,1)</f>
        <v>1</v>
      </c>
      <c r="AU31" s="42"/>
      <c r="AV31" s="35">
        <f>COUNTIFS(DataRegularSeason20242025!$E$2:$E$1315,TotalTeamGames20242025!AU$1,DataRegularSeason20242025!$D$2:$D$1315,TotalTeamGames20242025!$A31,DataRegularSeason20242025!$N$2:$N$1315,1)</f>
        <v>0</v>
      </c>
      <c r="AW31" s="42"/>
      <c r="AX31" s="35">
        <f>COUNTIFS(DataRegularSeason20242025!$E$2:$E$1315,TotalTeamGames20242025!AW$1,DataRegularSeason20242025!$D$2:$D$1315,TotalTeamGames20242025!$A31,DataRegularSeason20242025!$N$2:$N$1315,1)</f>
        <v>0</v>
      </c>
      <c r="AY31" s="42"/>
      <c r="AZ31" s="35">
        <f>COUNTIFS(DataRegularSeason20242025!$E$2:$E$1315,TotalTeamGames20242025!AY$1,DataRegularSeason20242025!$D$2:$D$1315,TotalTeamGames20242025!$A31,DataRegularSeason20242025!$N$2:$N$1315,1)</f>
        <v>0</v>
      </c>
      <c r="BA31" s="42"/>
      <c r="BB31" s="35">
        <f>COUNTIFS(DataRegularSeason20242025!$E$2:$E$1315,TotalTeamGames20242025!BA$1,DataRegularSeason20242025!$D$2:$D$1315,TotalTeamGames20242025!$A31,DataRegularSeason20242025!$N$2:$N$1315,1)</f>
        <v>1</v>
      </c>
      <c r="BC31" s="42"/>
      <c r="BD31" s="35">
        <f>COUNTIFS(DataRegularSeason20242025!$E$2:$E$1315,TotalTeamGames20242025!BC$1,DataRegularSeason20242025!$D$2:$D$1315,TotalTeamGames20242025!$A31,DataRegularSeason20242025!$N$2:$N$1315,1)</f>
        <v>1</v>
      </c>
      <c r="BE31" s="42"/>
      <c r="BF31" s="35">
        <f>COUNTIFS(DataRegularSeason20242025!$E$2:$E$1315,TotalTeamGames20242025!BE$1,DataRegularSeason20242025!$D$2:$D$1315,TotalTeamGames20242025!$A31,DataRegularSeason20242025!$N$2:$N$1315,1)</f>
        <v>1</v>
      </c>
      <c r="BG31" s="42"/>
      <c r="BH31" s="35">
        <f>COUNTIFS(DataRegularSeason20242025!$E$2:$E$1315,TotalTeamGames20242025!BG$1,DataRegularSeason20242025!$D$2:$D$1315,TotalTeamGames20242025!$A31,DataRegularSeason20242025!$N$2:$N$1315,1)</f>
        <v>0</v>
      </c>
      <c r="BI31" s="42"/>
      <c r="BJ31" s="35">
        <f>COUNTIFS(DataRegularSeason20242025!$E$2:$E$1315,TotalTeamGames20242025!BI$1,DataRegularSeason20242025!$D$2:$D$1315,TotalTeamGames20242025!$A31,DataRegularSeason20242025!$N$2:$N$1315,1)</f>
        <v>1</v>
      </c>
      <c r="BK31" s="42"/>
      <c r="BL31" s="35">
        <f>COUNTIFS(DataRegularSeason20242025!$E$2:$E$1315,TotalTeamGames20242025!BK$1,DataRegularSeason20242025!$D$2:$D$1315,TotalTeamGames20242025!$A31,DataRegularSeason20242025!$N$2:$N$1315,1)</f>
        <v>1</v>
      </c>
      <c r="BM31" s="42"/>
      <c r="BN31" s="35">
        <f>COUNTIFS(DataRegularSeason20242025!$E$2:$E$1315,TotalTeamGames20242025!BM$1,DataRegularSeason20242025!$D$2:$D$1315,TotalTeamGames20242025!$A31,DataRegularSeason20242025!$N$2:$N$1315,1)</f>
        <v>2</v>
      </c>
      <c r="BO31" s="37">
        <f t="shared" si="0"/>
        <v>23</v>
      </c>
      <c r="BP31" s="116">
        <f t="shared" ref="BP31" si="27">BO31+BO32</f>
        <v>47</v>
      </c>
      <c r="BQ31" s="117">
        <f t="shared" ref="BQ31" si="28">82-BP31</f>
        <v>35</v>
      </c>
    </row>
    <row r="32" spans="1:69" ht="9.9499999999999993" customHeight="1" x14ac:dyDescent="0.25">
      <c r="A32" s="118"/>
      <c r="B32" s="39" t="s">
        <v>80</v>
      </c>
      <c r="C32" s="45">
        <f>COUNTIFS(DataRegularSeason20242025!$D$2:$D$1315,TotalTeamGames20242025!C$1,DataRegularSeason20242025!$E$2:$E$1315,TotalTeamGames20242025!$A31,DataRegularSeason20242025!$N$2:$N$1315,1)</f>
        <v>1</v>
      </c>
      <c r="D32" s="46"/>
      <c r="E32" s="45">
        <f>COUNTIFS(DataRegularSeason20242025!$D$2:$D$1315,TotalTeamGames20242025!E$1,DataRegularSeason20242025!$E$2:$E$1315,TotalTeamGames20242025!$A31,DataRegularSeason20242025!$N$2:$N$1315,1)</f>
        <v>0</v>
      </c>
      <c r="F32" s="46"/>
      <c r="G32" s="45">
        <f>COUNTIFS(DataRegularSeason20242025!$D$2:$D$1315,TotalTeamGames20242025!G$1,DataRegularSeason20242025!$E$2:$E$1315,TotalTeamGames20242025!$A31,DataRegularSeason20242025!$N$2:$N$1315,1)</f>
        <v>1</v>
      </c>
      <c r="H32" s="46"/>
      <c r="I32" s="45">
        <f>COUNTIFS(DataRegularSeason20242025!$D$2:$D$1315,TotalTeamGames20242025!I$1,DataRegularSeason20242025!$E$2:$E$1315,TotalTeamGames20242025!$A31,DataRegularSeason20242025!$N$2:$N$1315,1)</f>
        <v>0</v>
      </c>
      <c r="J32" s="46"/>
      <c r="K32" s="45">
        <f>COUNTIFS(DataRegularSeason20242025!$D$2:$D$1315,TotalTeamGames20242025!K$1,DataRegularSeason20242025!$E$2:$E$1315,TotalTeamGames20242025!$A31,DataRegularSeason20242025!$N$2:$N$1315,1)</f>
        <v>1</v>
      </c>
      <c r="L32" s="46"/>
      <c r="M32" s="45">
        <f>COUNTIFS(DataRegularSeason20242025!$D$2:$D$1315,TotalTeamGames20242025!M$1,DataRegularSeason20242025!$E$2:$E$1315,TotalTeamGames20242025!$A31,DataRegularSeason20242025!$N$2:$N$1315,1)</f>
        <v>1</v>
      </c>
      <c r="N32" s="46"/>
      <c r="O32" s="45">
        <f>COUNTIFS(DataRegularSeason20242025!$D$2:$D$1315,TotalTeamGames20242025!O$1,DataRegularSeason20242025!$E$2:$E$1315,TotalTeamGames20242025!$A31,DataRegularSeason20242025!$N$2:$N$1315,1)</f>
        <v>0</v>
      </c>
      <c r="P32" s="46"/>
      <c r="Q32" s="45">
        <f>COUNTIFS(DataRegularSeason20242025!$D$2:$D$1315,TotalTeamGames20242025!Q$1,DataRegularSeason20242025!$E$2:$E$1315,TotalTeamGames20242025!$A31,DataRegularSeason20242025!$N$2:$N$1315,1)</f>
        <v>0</v>
      </c>
      <c r="R32" s="46"/>
      <c r="S32" s="45">
        <f>COUNTIFS(DataRegularSeason20242025!$D$2:$D$1315,TotalTeamGames20242025!S$1,DataRegularSeason20242025!$E$2:$E$1315,TotalTeamGames20242025!$A31,DataRegularSeason20242025!$N$2:$N$1315,1)</f>
        <v>1</v>
      </c>
      <c r="T32" s="46"/>
      <c r="U32" s="45">
        <f>COUNTIFS(DataRegularSeason20242025!$D$2:$D$1315,TotalTeamGames20242025!U$1,DataRegularSeason20242025!$E$2:$E$1315,TotalTeamGames20242025!$A31,DataRegularSeason20242025!$N$2:$N$1315,1)</f>
        <v>1</v>
      </c>
      <c r="V32" s="46"/>
      <c r="W32" s="45">
        <f>COUNTIFS(DataRegularSeason20242025!$D$2:$D$1315,TotalTeamGames20242025!W$1,DataRegularSeason20242025!$E$2:$E$1315,TotalTeamGames20242025!$A31,DataRegularSeason20242025!$N$2:$N$1315,1)</f>
        <v>1</v>
      </c>
      <c r="X32" s="46"/>
      <c r="Y32" s="45">
        <f>COUNTIFS(DataRegularSeason20242025!$D$2:$D$1315,TotalTeamGames20242025!Y$1,DataRegularSeason20242025!$E$2:$E$1315,TotalTeamGames20242025!$A31,DataRegularSeason20242025!$N$2:$N$1315,1)</f>
        <v>0</v>
      </c>
      <c r="Z32" s="46"/>
      <c r="AA32" s="45">
        <f>COUNTIFS(DataRegularSeason20242025!$D$2:$D$1315,TotalTeamGames20242025!AA$1,DataRegularSeason20242025!$E$2:$E$1315,TotalTeamGames20242025!$A31,DataRegularSeason20242025!$N$2:$N$1315,1)</f>
        <v>1</v>
      </c>
      <c r="AB32" s="46"/>
      <c r="AC32" s="45">
        <f>COUNTIFS(DataRegularSeason20242025!$D$2:$D$1315,TotalTeamGames20242025!AC$1,DataRegularSeason20242025!$E$2:$E$1315,TotalTeamGames20242025!$A31,DataRegularSeason20242025!$N$2:$N$1315,1)</f>
        <v>0</v>
      </c>
      <c r="AD32" s="46"/>
      <c r="AE32" s="45"/>
      <c r="AF32" s="46"/>
      <c r="AG32" s="45">
        <f>COUNTIFS(DataRegularSeason20242025!$D$2:$D$1315,TotalTeamGames20242025!AG$1,DataRegularSeason20242025!$E$2:$E$1315,TotalTeamGames20242025!$A31,DataRegularSeason20242025!$N$2:$N$1315,1)</f>
        <v>0</v>
      </c>
      <c r="AH32" s="46"/>
      <c r="AI32" s="45">
        <f>COUNTIFS(DataRegularSeason20242025!$D$2:$D$1315,TotalTeamGames20242025!AI$1,DataRegularSeason20242025!$E$2:$E$1315,TotalTeamGames20242025!$A31,DataRegularSeason20242025!$N$2:$N$1315,1)</f>
        <v>1</v>
      </c>
      <c r="AJ32" s="46"/>
      <c r="AK32" s="45">
        <f>COUNTIFS(DataRegularSeason20242025!$D$2:$D$1315,TotalTeamGames20242025!AK$1,DataRegularSeason20242025!$E$2:$E$1315,TotalTeamGames20242025!$A31,DataRegularSeason20242025!$N$2:$N$1315,1)</f>
        <v>1</v>
      </c>
      <c r="AL32" s="46"/>
      <c r="AM32" s="45">
        <f>COUNTIFS(DataRegularSeason20242025!$D$2:$D$1315,TotalTeamGames20242025!AM$1,DataRegularSeason20242025!$E$2:$E$1315,TotalTeamGames20242025!$A31,DataRegularSeason20242025!$N$2:$N$1315,1)</f>
        <v>2</v>
      </c>
      <c r="AN32" s="46"/>
      <c r="AO32" s="45">
        <f>COUNTIFS(DataRegularSeason20242025!$D$2:$D$1315,TotalTeamGames20242025!AO$1,DataRegularSeason20242025!$E$2:$E$1315,TotalTeamGames20242025!$A31,DataRegularSeason20242025!$N$2:$N$1315,1)</f>
        <v>1</v>
      </c>
      <c r="AP32" s="46"/>
      <c r="AQ32" s="45">
        <f>COUNTIFS(DataRegularSeason20242025!$D$2:$D$1315,TotalTeamGames20242025!AQ$1,DataRegularSeason20242025!$E$2:$E$1315,TotalTeamGames20242025!$A31,DataRegularSeason20242025!$N$2:$N$1315,1)</f>
        <v>0</v>
      </c>
      <c r="AR32" s="46"/>
      <c r="AS32" s="45">
        <f>COUNTIFS(DataRegularSeason20242025!$D$2:$D$1315,TotalTeamGames20242025!AS$1,DataRegularSeason20242025!$E$2:$E$1315,TotalTeamGames20242025!$A31,DataRegularSeason20242025!$N$2:$N$1315,1)</f>
        <v>2</v>
      </c>
      <c r="AT32" s="46"/>
      <c r="AU32" s="45">
        <f>COUNTIFS(DataRegularSeason20242025!$D$2:$D$1315,TotalTeamGames20242025!AU$1,DataRegularSeason20242025!$E$2:$E$1315,TotalTeamGames20242025!$A31,DataRegularSeason20242025!$N$2:$N$1315,1)</f>
        <v>1</v>
      </c>
      <c r="AV32" s="46"/>
      <c r="AW32" s="45">
        <f>COUNTIFS(DataRegularSeason20242025!$D$2:$D$1315,TotalTeamGames20242025!AW$1,DataRegularSeason20242025!$E$2:$E$1315,TotalTeamGames20242025!$A31,DataRegularSeason20242025!$N$2:$N$1315,1)</f>
        <v>0</v>
      </c>
      <c r="AX32" s="46"/>
      <c r="AY32" s="45">
        <f>COUNTIFS(DataRegularSeason20242025!$D$2:$D$1315,TotalTeamGames20242025!AY$1,DataRegularSeason20242025!$E$2:$E$1315,TotalTeamGames20242025!$A31,DataRegularSeason20242025!$N$2:$N$1315,1)</f>
        <v>1</v>
      </c>
      <c r="AZ32" s="46"/>
      <c r="BA32" s="45">
        <f>COUNTIFS(DataRegularSeason20242025!$D$2:$D$1315,TotalTeamGames20242025!BA$1,DataRegularSeason20242025!$E$2:$E$1315,TotalTeamGames20242025!$A31,DataRegularSeason20242025!$N$2:$N$1315,1)</f>
        <v>1</v>
      </c>
      <c r="BB32" s="46"/>
      <c r="BC32" s="45">
        <f>COUNTIFS(DataRegularSeason20242025!$D$2:$D$1315,TotalTeamGames20242025!BC$1,DataRegularSeason20242025!$E$2:$E$1315,TotalTeamGames20242025!$A31,DataRegularSeason20242025!$N$2:$N$1315,1)</f>
        <v>2</v>
      </c>
      <c r="BD32" s="46"/>
      <c r="BE32" s="45">
        <f>COUNTIFS(DataRegularSeason20242025!$D$2:$D$1315,TotalTeamGames20242025!BE$1,DataRegularSeason20242025!$E$2:$E$1315,TotalTeamGames20242025!$A31,DataRegularSeason20242025!$N$2:$N$1315,1)</f>
        <v>1</v>
      </c>
      <c r="BF32" s="46"/>
      <c r="BG32" s="45">
        <f>COUNTIFS(DataRegularSeason20242025!$D$2:$D$1315,TotalTeamGames20242025!BG$1,DataRegularSeason20242025!$E$2:$E$1315,TotalTeamGames20242025!$A31,DataRegularSeason20242025!$N$2:$N$1315,1)</f>
        <v>1</v>
      </c>
      <c r="BH32" s="46"/>
      <c r="BI32" s="45">
        <f>COUNTIFS(DataRegularSeason20242025!$D$2:$D$1315,TotalTeamGames20242025!BI$1,DataRegularSeason20242025!$E$2:$E$1315,TotalTeamGames20242025!$A31,DataRegularSeason20242025!$N$2:$N$1315,1)</f>
        <v>1</v>
      </c>
      <c r="BJ32" s="46"/>
      <c r="BK32" s="45">
        <f>COUNTIFS(DataRegularSeason20242025!$D$2:$D$1315,TotalTeamGames20242025!BK$1,DataRegularSeason20242025!$E$2:$E$1315,TotalTeamGames20242025!$A31,DataRegularSeason20242025!$N$2:$N$1315,1)</f>
        <v>0</v>
      </c>
      <c r="BL32" s="46"/>
      <c r="BM32" s="45">
        <f>COUNTIFS(DataRegularSeason20242025!$D$2:$D$1315,TotalTeamGames20242025!BM$1,DataRegularSeason20242025!$E$2:$E$1315,TotalTeamGames20242025!$A31,DataRegularSeason20242025!$N$2:$N$1315,1)</f>
        <v>1</v>
      </c>
      <c r="BN32" s="46"/>
      <c r="BO32" s="41">
        <f t="shared" si="0"/>
        <v>24</v>
      </c>
      <c r="BP32" s="116"/>
      <c r="BQ32" s="117"/>
    </row>
    <row r="33" spans="1:69" ht="9.9499999999999993" customHeight="1" x14ac:dyDescent="0.25">
      <c r="A33" s="123" t="s">
        <v>32</v>
      </c>
      <c r="B33" s="35" t="s">
        <v>81</v>
      </c>
      <c r="C33" s="42"/>
      <c r="D33" s="35">
        <f>COUNTIFS(DataRegularSeason20242025!$E$2:$E$1315,TotalTeamGames20242025!C$1,DataRegularSeason20242025!$D$2:$D$1315,TotalTeamGames20242025!$A33,DataRegularSeason20242025!$N$2:$N$1315,1)</f>
        <v>1</v>
      </c>
      <c r="E33" s="42"/>
      <c r="F33" s="35">
        <f>COUNTIFS(DataRegularSeason20242025!$E$2:$E$1315,TotalTeamGames20242025!E$1,DataRegularSeason20242025!$D$2:$D$1315,TotalTeamGames20242025!$A33,DataRegularSeason20242025!$N$2:$N$1315,1)</f>
        <v>0</v>
      </c>
      <c r="G33" s="42"/>
      <c r="H33" s="35">
        <f>COUNTIFS(DataRegularSeason20242025!$E$2:$E$1315,TotalTeamGames20242025!G$1,DataRegularSeason20242025!$D$2:$D$1315,TotalTeamGames20242025!$A33,DataRegularSeason20242025!$N$2:$N$1315,1)</f>
        <v>1</v>
      </c>
      <c r="I33" s="42"/>
      <c r="J33" s="35">
        <f>COUNTIFS(DataRegularSeason20242025!$E$2:$E$1315,TotalTeamGames20242025!I$1,DataRegularSeason20242025!$D$2:$D$1315,TotalTeamGames20242025!$A33,DataRegularSeason20242025!$N$2:$N$1315,1)</f>
        <v>2</v>
      </c>
      <c r="K33" s="42"/>
      <c r="L33" s="35">
        <f>COUNTIFS(DataRegularSeason20242025!$E$2:$E$1315,TotalTeamGames20242025!K$1,DataRegularSeason20242025!$D$2:$D$1315,TotalTeamGames20242025!$A33,DataRegularSeason20242025!$N$2:$N$1315,1)</f>
        <v>1</v>
      </c>
      <c r="M33" s="42"/>
      <c r="N33" s="35">
        <f>COUNTIFS(DataRegularSeason20242025!$E$2:$E$1315,TotalTeamGames20242025!M$1,DataRegularSeason20242025!$D$2:$D$1315,TotalTeamGames20242025!$A33,DataRegularSeason20242025!$N$2:$N$1315,1)</f>
        <v>1</v>
      </c>
      <c r="O33" s="42"/>
      <c r="P33" s="35">
        <f>COUNTIFS(DataRegularSeason20242025!$E$2:$E$1315,TotalTeamGames20242025!O$1,DataRegularSeason20242025!$D$2:$D$1315,TotalTeamGames20242025!$A33,DataRegularSeason20242025!$N$2:$N$1315,1)</f>
        <v>0</v>
      </c>
      <c r="Q33" s="42"/>
      <c r="R33" s="35">
        <f>COUNTIFS(DataRegularSeason20242025!$E$2:$E$1315,TotalTeamGames20242025!Q$1,DataRegularSeason20242025!$D$2:$D$1315,TotalTeamGames20242025!$A33,DataRegularSeason20242025!$N$2:$N$1315,1)</f>
        <v>0</v>
      </c>
      <c r="S33" s="42"/>
      <c r="T33" s="35">
        <f>COUNTIFS(DataRegularSeason20242025!$E$2:$E$1315,TotalTeamGames20242025!S$1,DataRegularSeason20242025!$D$2:$D$1315,TotalTeamGames20242025!$A33,DataRegularSeason20242025!$N$2:$N$1315,1)</f>
        <v>0</v>
      </c>
      <c r="U33" s="42"/>
      <c r="V33" s="35">
        <f>COUNTIFS(DataRegularSeason20242025!$E$2:$E$1315,TotalTeamGames20242025!U$1,DataRegularSeason20242025!$D$2:$D$1315,TotalTeamGames20242025!$A33,DataRegularSeason20242025!$N$2:$N$1315,1)</f>
        <v>2</v>
      </c>
      <c r="W33" s="42"/>
      <c r="X33" s="35">
        <f>COUNTIFS(DataRegularSeason20242025!$E$2:$E$1315,TotalTeamGames20242025!W$1,DataRegularSeason20242025!$D$2:$D$1315,TotalTeamGames20242025!$A33,DataRegularSeason20242025!$N$2:$N$1315,1)</f>
        <v>1</v>
      </c>
      <c r="Y33" s="42"/>
      <c r="Z33" s="35">
        <f>COUNTIFS(DataRegularSeason20242025!$E$2:$E$1315,TotalTeamGames20242025!Y$1,DataRegularSeason20242025!$D$2:$D$1315,TotalTeamGames20242025!$A33,DataRegularSeason20242025!$N$2:$N$1315,1)</f>
        <v>2</v>
      </c>
      <c r="AA33" s="42"/>
      <c r="AB33" s="35">
        <f>COUNTIFS(DataRegularSeason20242025!$E$2:$E$1315,TotalTeamGames20242025!AA$1,DataRegularSeason20242025!$D$2:$D$1315,TotalTeamGames20242025!$A33,DataRegularSeason20242025!$N$2:$N$1315,1)</f>
        <v>1</v>
      </c>
      <c r="AC33" s="42"/>
      <c r="AD33" s="35">
        <f>COUNTIFS(DataRegularSeason20242025!$E$2:$E$1315,TotalTeamGames20242025!AC$1,DataRegularSeason20242025!$D$2:$D$1315,TotalTeamGames20242025!$A33,DataRegularSeason20242025!$N$2:$N$1315,1)</f>
        <v>0</v>
      </c>
      <c r="AE33" s="42"/>
      <c r="AF33" s="35">
        <f>COUNTIFS(DataRegularSeason20242025!$E$2:$E$1315,TotalTeamGames20242025!AE$1,DataRegularSeason20242025!$D$2:$D$1315,TotalTeamGames20242025!$A33,DataRegularSeason20242025!$N$2:$N$1315,1)</f>
        <v>0</v>
      </c>
      <c r="AG33" s="42"/>
      <c r="AH33" s="43"/>
      <c r="AI33" s="42"/>
      <c r="AJ33" s="35">
        <f>COUNTIFS(DataRegularSeason20242025!$E$2:$E$1315,TotalTeamGames20242025!AI$1,DataRegularSeason20242025!$D$2:$D$1315,TotalTeamGames20242025!$A33,DataRegularSeason20242025!$N$2:$N$1315,1)</f>
        <v>0</v>
      </c>
      <c r="AK33" s="42"/>
      <c r="AL33" s="35">
        <f>COUNTIFS(DataRegularSeason20242025!$E$2:$E$1315,TotalTeamGames20242025!AK$1,DataRegularSeason20242025!$D$2:$D$1315,TotalTeamGames20242025!$A33,DataRegularSeason20242025!$N$2:$N$1315,1)</f>
        <v>1</v>
      </c>
      <c r="AM33" s="42"/>
      <c r="AN33" s="35">
        <f>COUNTIFS(DataRegularSeason20242025!$E$2:$E$1315,TotalTeamGames20242025!AM$1,DataRegularSeason20242025!$D$2:$D$1315,TotalTeamGames20242025!$A33,DataRegularSeason20242025!$N$2:$N$1315,1)</f>
        <v>2</v>
      </c>
      <c r="AO33" s="42"/>
      <c r="AP33" s="35">
        <f>COUNTIFS(DataRegularSeason20242025!$E$2:$E$1315,TotalTeamGames20242025!AO$1,DataRegularSeason20242025!$D$2:$D$1315,TotalTeamGames20242025!$A33,DataRegularSeason20242025!$N$2:$N$1315,1)</f>
        <v>1</v>
      </c>
      <c r="AQ33" s="42"/>
      <c r="AR33" s="35">
        <f>COUNTIFS(DataRegularSeason20242025!$E$2:$E$1315,TotalTeamGames20242025!AQ$1,DataRegularSeason20242025!$D$2:$D$1315,TotalTeamGames20242025!$A33,DataRegularSeason20242025!$N$2:$N$1315,1)</f>
        <v>0</v>
      </c>
      <c r="AS33" s="42"/>
      <c r="AT33" s="35">
        <f>COUNTIFS(DataRegularSeason20242025!$E$2:$E$1315,TotalTeamGames20242025!AS$1,DataRegularSeason20242025!$D$2:$D$1315,TotalTeamGames20242025!$A33,DataRegularSeason20242025!$N$2:$N$1315,1)</f>
        <v>0</v>
      </c>
      <c r="AU33" s="42"/>
      <c r="AV33" s="35">
        <f>COUNTIFS(DataRegularSeason20242025!$E$2:$E$1315,TotalTeamGames20242025!AU$1,DataRegularSeason20242025!$D$2:$D$1315,TotalTeamGames20242025!$A33,DataRegularSeason20242025!$N$2:$N$1315,1)</f>
        <v>1</v>
      </c>
      <c r="AW33" s="42"/>
      <c r="AX33" s="35">
        <f>COUNTIFS(DataRegularSeason20242025!$E$2:$E$1315,TotalTeamGames20242025!AW$1,DataRegularSeason20242025!$D$2:$D$1315,TotalTeamGames20242025!$A33,DataRegularSeason20242025!$N$2:$N$1315,1)</f>
        <v>1</v>
      </c>
      <c r="AY33" s="42"/>
      <c r="AZ33" s="35">
        <f>COUNTIFS(DataRegularSeason20242025!$E$2:$E$1315,TotalTeamGames20242025!AY$1,DataRegularSeason20242025!$D$2:$D$1315,TotalTeamGames20242025!$A33,DataRegularSeason20242025!$N$2:$N$1315,1)</f>
        <v>1</v>
      </c>
      <c r="BA33" s="42"/>
      <c r="BB33" s="35">
        <f>COUNTIFS(DataRegularSeason20242025!$E$2:$E$1315,TotalTeamGames20242025!BA$1,DataRegularSeason20242025!$D$2:$D$1315,TotalTeamGames20242025!$A33,DataRegularSeason20242025!$N$2:$N$1315,1)</f>
        <v>1</v>
      </c>
      <c r="BC33" s="42"/>
      <c r="BD33" s="35">
        <f>COUNTIFS(DataRegularSeason20242025!$E$2:$E$1315,TotalTeamGames20242025!BC$1,DataRegularSeason20242025!$D$2:$D$1315,TotalTeamGames20242025!$A33,DataRegularSeason20242025!$N$2:$N$1315,1)</f>
        <v>1</v>
      </c>
      <c r="BE33" s="42"/>
      <c r="BF33" s="35">
        <f>COUNTIFS(DataRegularSeason20242025!$E$2:$E$1315,TotalTeamGames20242025!BE$1,DataRegularSeason20242025!$D$2:$D$1315,TotalTeamGames20242025!$A33,DataRegularSeason20242025!$N$2:$N$1315,1)</f>
        <v>0</v>
      </c>
      <c r="BG33" s="42"/>
      <c r="BH33" s="35">
        <f>COUNTIFS(DataRegularSeason20242025!$E$2:$E$1315,TotalTeamGames20242025!BG$1,DataRegularSeason20242025!$D$2:$D$1315,TotalTeamGames20242025!$A33,DataRegularSeason20242025!$N$2:$N$1315,1)</f>
        <v>1</v>
      </c>
      <c r="BI33" s="42"/>
      <c r="BJ33" s="35">
        <f>COUNTIFS(DataRegularSeason20242025!$E$2:$E$1315,TotalTeamGames20242025!BI$1,DataRegularSeason20242025!$D$2:$D$1315,TotalTeamGames20242025!$A33,DataRegularSeason20242025!$N$2:$N$1315,1)</f>
        <v>0</v>
      </c>
      <c r="BK33" s="42"/>
      <c r="BL33" s="35">
        <f>COUNTIFS(DataRegularSeason20242025!$E$2:$E$1315,TotalTeamGames20242025!BK$1,DataRegularSeason20242025!$D$2:$D$1315,TotalTeamGames20242025!$A33,DataRegularSeason20242025!$N$2:$N$1315,1)</f>
        <v>0</v>
      </c>
      <c r="BM33" s="42"/>
      <c r="BN33" s="35">
        <f>COUNTIFS(DataRegularSeason20242025!$E$2:$E$1315,TotalTeamGames20242025!BM$1,DataRegularSeason20242025!$D$2:$D$1315,TotalTeamGames20242025!$A33,DataRegularSeason20242025!$N$2:$N$1315,1)</f>
        <v>2</v>
      </c>
      <c r="BO33" s="37">
        <f t="shared" si="0"/>
        <v>24</v>
      </c>
      <c r="BP33" s="116">
        <f t="shared" ref="BP33" si="29">BO33+BO34</f>
        <v>49</v>
      </c>
      <c r="BQ33" s="117">
        <f t="shared" ref="BQ33" si="30">82-BP33</f>
        <v>33</v>
      </c>
    </row>
    <row r="34" spans="1:69" ht="9.9499999999999993" customHeight="1" x14ac:dyDescent="0.25">
      <c r="A34" s="118"/>
      <c r="B34" s="39" t="s">
        <v>80</v>
      </c>
      <c r="C34" s="45">
        <f>COUNTIFS(DataRegularSeason20242025!$D$2:$D$1315,TotalTeamGames20242025!C$1,DataRegularSeason20242025!$E$2:$E$1315,TotalTeamGames20242025!$A33,DataRegularSeason20242025!$N$2:$N$1315,1)</f>
        <v>1</v>
      </c>
      <c r="D34" s="46"/>
      <c r="E34" s="45">
        <f>COUNTIFS(DataRegularSeason20242025!$D$2:$D$1315,TotalTeamGames20242025!E$1,DataRegularSeason20242025!$E$2:$E$1315,TotalTeamGames20242025!$A33,DataRegularSeason20242025!$N$2:$N$1315,1)</f>
        <v>0</v>
      </c>
      <c r="F34" s="46"/>
      <c r="G34" s="45">
        <f>COUNTIFS(DataRegularSeason20242025!$D$2:$D$1315,TotalTeamGames20242025!G$1,DataRegularSeason20242025!$E$2:$E$1315,TotalTeamGames20242025!$A33,DataRegularSeason20242025!$N$2:$N$1315,1)</f>
        <v>1</v>
      </c>
      <c r="H34" s="46"/>
      <c r="I34" s="45">
        <f>COUNTIFS(DataRegularSeason20242025!$D$2:$D$1315,TotalTeamGames20242025!I$1,DataRegularSeason20242025!$E$2:$E$1315,TotalTeamGames20242025!$A33,DataRegularSeason20242025!$N$2:$N$1315,1)</f>
        <v>2</v>
      </c>
      <c r="J34" s="46"/>
      <c r="K34" s="45">
        <f>COUNTIFS(DataRegularSeason20242025!$D$2:$D$1315,TotalTeamGames20242025!K$1,DataRegularSeason20242025!$E$2:$E$1315,TotalTeamGames20242025!$A33,DataRegularSeason20242025!$N$2:$N$1315,1)</f>
        <v>0</v>
      </c>
      <c r="L34" s="46"/>
      <c r="M34" s="45">
        <f>COUNTIFS(DataRegularSeason20242025!$D$2:$D$1315,TotalTeamGames20242025!M$1,DataRegularSeason20242025!$E$2:$E$1315,TotalTeamGames20242025!$A33,DataRegularSeason20242025!$N$2:$N$1315,1)</f>
        <v>0</v>
      </c>
      <c r="N34" s="46"/>
      <c r="O34" s="45">
        <f>COUNTIFS(DataRegularSeason20242025!$D$2:$D$1315,TotalTeamGames20242025!O$1,DataRegularSeason20242025!$E$2:$E$1315,TotalTeamGames20242025!$A33,DataRegularSeason20242025!$N$2:$N$1315,1)</f>
        <v>1</v>
      </c>
      <c r="P34" s="46"/>
      <c r="Q34" s="45">
        <f>COUNTIFS(DataRegularSeason20242025!$D$2:$D$1315,TotalTeamGames20242025!Q$1,DataRegularSeason20242025!$E$2:$E$1315,TotalTeamGames20242025!$A33,DataRegularSeason20242025!$N$2:$N$1315,1)</f>
        <v>1</v>
      </c>
      <c r="R34" s="46"/>
      <c r="S34" s="45">
        <f>COUNTIFS(DataRegularSeason20242025!$D$2:$D$1315,TotalTeamGames20242025!S$1,DataRegularSeason20242025!$E$2:$E$1315,TotalTeamGames20242025!$A33,DataRegularSeason20242025!$N$2:$N$1315,1)</f>
        <v>0</v>
      </c>
      <c r="T34" s="46"/>
      <c r="U34" s="45">
        <f>COUNTIFS(DataRegularSeason20242025!$D$2:$D$1315,TotalTeamGames20242025!U$1,DataRegularSeason20242025!$E$2:$E$1315,TotalTeamGames20242025!$A33,DataRegularSeason20242025!$N$2:$N$1315,1)</f>
        <v>0</v>
      </c>
      <c r="V34" s="46"/>
      <c r="W34" s="45">
        <f>COUNTIFS(DataRegularSeason20242025!$D$2:$D$1315,TotalTeamGames20242025!W$1,DataRegularSeason20242025!$E$2:$E$1315,TotalTeamGames20242025!$A33,DataRegularSeason20242025!$N$2:$N$1315,1)</f>
        <v>0</v>
      </c>
      <c r="X34" s="46"/>
      <c r="Y34" s="45">
        <f>COUNTIFS(DataRegularSeason20242025!$D$2:$D$1315,TotalTeamGames20242025!Y$1,DataRegularSeason20242025!$E$2:$E$1315,TotalTeamGames20242025!$A33,DataRegularSeason20242025!$N$2:$N$1315,1)</f>
        <v>1</v>
      </c>
      <c r="Z34" s="46"/>
      <c r="AA34" s="45">
        <f>COUNTIFS(DataRegularSeason20242025!$D$2:$D$1315,TotalTeamGames20242025!AA$1,DataRegularSeason20242025!$E$2:$E$1315,TotalTeamGames20242025!$A33,DataRegularSeason20242025!$N$2:$N$1315,1)</f>
        <v>1</v>
      </c>
      <c r="AB34" s="46"/>
      <c r="AC34" s="45">
        <f>COUNTIFS(DataRegularSeason20242025!$D$2:$D$1315,TotalTeamGames20242025!AC$1,DataRegularSeason20242025!$E$2:$E$1315,TotalTeamGames20242025!$A33,DataRegularSeason20242025!$N$2:$N$1315,1)</f>
        <v>0</v>
      </c>
      <c r="AD34" s="46"/>
      <c r="AE34" s="45">
        <f>COUNTIFS(DataRegularSeason20242025!$D$2:$D$1315,TotalTeamGames20242025!AE$1,DataRegularSeason20242025!$E$2:$E$1315,TotalTeamGames20242025!$A33,DataRegularSeason20242025!$N$2:$N$1315,1)</f>
        <v>1</v>
      </c>
      <c r="AF34" s="46"/>
      <c r="AG34" s="45"/>
      <c r="AH34" s="46"/>
      <c r="AI34" s="45">
        <f>COUNTIFS(DataRegularSeason20242025!$D$2:$D$1315,TotalTeamGames20242025!AI$1,DataRegularSeason20242025!$E$2:$E$1315,TotalTeamGames20242025!$A33,DataRegularSeason20242025!$N$2:$N$1315,1)</f>
        <v>1</v>
      </c>
      <c r="AJ34" s="46"/>
      <c r="AK34" s="45">
        <f>COUNTIFS(DataRegularSeason20242025!$D$2:$D$1315,TotalTeamGames20242025!AK$1,DataRegularSeason20242025!$E$2:$E$1315,TotalTeamGames20242025!$A33,DataRegularSeason20242025!$N$2:$N$1315,1)</f>
        <v>1</v>
      </c>
      <c r="AL34" s="46"/>
      <c r="AM34" s="45">
        <f>COUNTIFS(DataRegularSeason20242025!$D$2:$D$1315,TotalTeamGames20242025!AM$1,DataRegularSeason20242025!$E$2:$E$1315,TotalTeamGames20242025!$A33,DataRegularSeason20242025!$N$2:$N$1315,1)</f>
        <v>1</v>
      </c>
      <c r="AN34" s="46"/>
      <c r="AO34" s="45">
        <f>COUNTIFS(DataRegularSeason20242025!$D$2:$D$1315,TotalTeamGames20242025!AO$1,DataRegularSeason20242025!$E$2:$E$1315,TotalTeamGames20242025!$A33,DataRegularSeason20242025!$N$2:$N$1315,1)</f>
        <v>1</v>
      </c>
      <c r="AP34" s="46"/>
      <c r="AQ34" s="45">
        <f>COUNTIFS(DataRegularSeason20242025!$D$2:$D$1315,TotalTeamGames20242025!AQ$1,DataRegularSeason20242025!$E$2:$E$1315,TotalTeamGames20242025!$A33,DataRegularSeason20242025!$N$2:$N$1315,1)</f>
        <v>1</v>
      </c>
      <c r="AR34" s="46"/>
      <c r="AS34" s="45">
        <f>COUNTIFS(DataRegularSeason20242025!$D$2:$D$1315,TotalTeamGames20242025!AS$1,DataRegularSeason20242025!$E$2:$E$1315,TotalTeamGames20242025!$A33,DataRegularSeason20242025!$N$2:$N$1315,1)</f>
        <v>1</v>
      </c>
      <c r="AT34" s="46"/>
      <c r="AU34" s="45">
        <f>COUNTIFS(DataRegularSeason20242025!$D$2:$D$1315,TotalTeamGames20242025!AU$1,DataRegularSeason20242025!$E$2:$E$1315,TotalTeamGames20242025!$A33,DataRegularSeason20242025!$N$2:$N$1315,1)</f>
        <v>1</v>
      </c>
      <c r="AV34" s="46"/>
      <c r="AW34" s="45">
        <f>COUNTIFS(DataRegularSeason20242025!$D$2:$D$1315,TotalTeamGames20242025!AW$1,DataRegularSeason20242025!$E$2:$E$1315,TotalTeamGames20242025!$A33,DataRegularSeason20242025!$N$2:$N$1315,1)</f>
        <v>1</v>
      </c>
      <c r="AX34" s="46"/>
      <c r="AY34" s="45">
        <f>COUNTIFS(DataRegularSeason20242025!$D$2:$D$1315,TotalTeamGames20242025!AY$1,DataRegularSeason20242025!$E$2:$E$1315,TotalTeamGames20242025!$A33,DataRegularSeason20242025!$N$2:$N$1315,1)</f>
        <v>1</v>
      </c>
      <c r="AZ34" s="46"/>
      <c r="BA34" s="45">
        <f>COUNTIFS(DataRegularSeason20242025!$D$2:$D$1315,TotalTeamGames20242025!BA$1,DataRegularSeason20242025!$E$2:$E$1315,TotalTeamGames20242025!$A33,DataRegularSeason20242025!$N$2:$N$1315,1)</f>
        <v>2</v>
      </c>
      <c r="BB34" s="46"/>
      <c r="BC34" s="45">
        <f>COUNTIFS(DataRegularSeason20242025!$D$2:$D$1315,TotalTeamGames20242025!BC$1,DataRegularSeason20242025!$E$2:$E$1315,TotalTeamGames20242025!$A33,DataRegularSeason20242025!$N$2:$N$1315,1)</f>
        <v>2</v>
      </c>
      <c r="BD34" s="46"/>
      <c r="BE34" s="45">
        <f>COUNTIFS(DataRegularSeason20242025!$D$2:$D$1315,TotalTeamGames20242025!BE$1,DataRegularSeason20242025!$E$2:$E$1315,TotalTeamGames20242025!$A33,DataRegularSeason20242025!$N$2:$N$1315,1)</f>
        <v>1</v>
      </c>
      <c r="BF34" s="46"/>
      <c r="BG34" s="45">
        <f>COUNTIFS(DataRegularSeason20242025!$D$2:$D$1315,TotalTeamGames20242025!BG$1,DataRegularSeason20242025!$E$2:$E$1315,TotalTeamGames20242025!$A33,DataRegularSeason20242025!$N$2:$N$1315,1)</f>
        <v>0</v>
      </c>
      <c r="BH34" s="46"/>
      <c r="BI34" s="45">
        <f>COUNTIFS(DataRegularSeason20242025!$D$2:$D$1315,TotalTeamGames20242025!BI$1,DataRegularSeason20242025!$E$2:$E$1315,TotalTeamGames20242025!$A33,DataRegularSeason20242025!$N$2:$N$1315,1)</f>
        <v>0</v>
      </c>
      <c r="BJ34" s="46"/>
      <c r="BK34" s="45">
        <f>COUNTIFS(DataRegularSeason20242025!$D$2:$D$1315,TotalTeamGames20242025!BK$1,DataRegularSeason20242025!$E$2:$E$1315,TotalTeamGames20242025!$A33,DataRegularSeason20242025!$N$2:$N$1315,1)</f>
        <v>0</v>
      </c>
      <c r="BL34" s="46"/>
      <c r="BM34" s="45">
        <f>COUNTIFS(DataRegularSeason20242025!$D$2:$D$1315,TotalTeamGames20242025!BM$1,DataRegularSeason20242025!$E$2:$E$1315,TotalTeamGames20242025!$A33,DataRegularSeason20242025!$N$2:$N$1315,1)</f>
        <v>2</v>
      </c>
      <c r="BN34" s="46"/>
      <c r="BO34" s="41">
        <f t="shared" si="0"/>
        <v>25</v>
      </c>
      <c r="BP34" s="116"/>
      <c r="BQ34" s="117"/>
    </row>
    <row r="35" spans="1:69" ht="9.9499999999999993" customHeight="1" x14ac:dyDescent="0.25">
      <c r="A35" s="123" t="s">
        <v>35</v>
      </c>
      <c r="B35" s="35" t="s">
        <v>81</v>
      </c>
      <c r="C35" s="42"/>
      <c r="D35" s="35">
        <f>COUNTIFS(DataRegularSeason20242025!$E$2:$E$1315,TotalTeamGames20242025!C$1,DataRegularSeason20242025!$D$2:$D$1315,TotalTeamGames20242025!$A35,DataRegularSeason20242025!$N$2:$N$1315,1)</f>
        <v>0</v>
      </c>
      <c r="E35" s="42"/>
      <c r="F35" s="35">
        <f>COUNTIFS(DataRegularSeason20242025!$E$2:$E$1315,TotalTeamGames20242025!E$1,DataRegularSeason20242025!$D$2:$D$1315,TotalTeamGames20242025!$A35,DataRegularSeason20242025!$N$2:$N$1315,1)</f>
        <v>0</v>
      </c>
      <c r="G35" s="42"/>
      <c r="H35" s="35">
        <f>COUNTIFS(DataRegularSeason20242025!$E$2:$E$1315,TotalTeamGames20242025!G$1,DataRegularSeason20242025!$D$2:$D$1315,TotalTeamGames20242025!$A35,DataRegularSeason20242025!$N$2:$N$1315,1)</f>
        <v>0</v>
      </c>
      <c r="I35" s="42"/>
      <c r="J35" s="35">
        <f>COUNTIFS(DataRegularSeason20242025!$E$2:$E$1315,TotalTeamGames20242025!I$1,DataRegularSeason20242025!$D$2:$D$1315,TotalTeamGames20242025!$A35,DataRegularSeason20242025!$N$2:$N$1315,1)</f>
        <v>0</v>
      </c>
      <c r="K35" s="42"/>
      <c r="L35" s="35">
        <f>COUNTIFS(DataRegularSeason20242025!$E$2:$E$1315,TotalTeamGames20242025!K$1,DataRegularSeason20242025!$D$2:$D$1315,TotalTeamGames20242025!$A35,DataRegularSeason20242025!$N$2:$N$1315,1)</f>
        <v>0</v>
      </c>
      <c r="M35" s="42"/>
      <c r="N35" s="35">
        <f>COUNTIFS(DataRegularSeason20242025!$E$2:$E$1315,TotalTeamGames20242025!M$1,DataRegularSeason20242025!$D$2:$D$1315,TotalTeamGames20242025!$A35,DataRegularSeason20242025!$N$2:$N$1315,1)</f>
        <v>2</v>
      </c>
      <c r="O35" s="42"/>
      <c r="P35" s="35">
        <f>COUNTIFS(DataRegularSeason20242025!$E$2:$E$1315,TotalTeamGames20242025!O$1,DataRegularSeason20242025!$D$2:$D$1315,TotalTeamGames20242025!$A35,DataRegularSeason20242025!$N$2:$N$1315,1)</f>
        <v>1</v>
      </c>
      <c r="Q35" s="42"/>
      <c r="R35" s="35">
        <f>COUNTIFS(DataRegularSeason20242025!$E$2:$E$1315,TotalTeamGames20242025!Q$1,DataRegularSeason20242025!$D$2:$D$1315,TotalTeamGames20242025!$A35,DataRegularSeason20242025!$N$2:$N$1315,1)</f>
        <v>2</v>
      </c>
      <c r="S35" s="42"/>
      <c r="T35" s="35">
        <f>COUNTIFS(DataRegularSeason20242025!$E$2:$E$1315,TotalTeamGames20242025!S$1,DataRegularSeason20242025!$D$2:$D$1315,TotalTeamGames20242025!$A35,DataRegularSeason20242025!$N$2:$N$1315,1)</f>
        <v>1</v>
      </c>
      <c r="U35" s="42"/>
      <c r="V35" s="35">
        <f>COUNTIFS(DataRegularSeason20242025!$E$2:$E$1315,TotalTeamGames20242025!U$1,DataRegularSeason20242025!$D$2:$D$1315,TotalTeamGames20242025!$A35,DataRegularSeason20242025!$N$2:$N$1315,1)</f>
        <v>1</v>
      </c>
      <c r="W35" s="42"/>
      <c r="X35" s="35">
        <f>COUNTIFS(DataRegularSeason20242025!$E$2:$E$1315,TotalTeamGames20242025!W$1,DataRegularSeason20242025!$D$2:$D$1315,TotalTeamGames20242025!$A35,DataRegularSeason20242025!$N$2:$N$1315,1)</f>
        <v>1</v>
      </c>
      <c r="Y35" s="42"/>
      <c r="Z35" s="35">
        <f>COUNTIFS(DataRegularSeason20242025!$E$2:$E$1315,TotalTeamGames20242025!Y$1,DataRegularSeason20242025!$D$2:$D$1315,TotalTeamGames20242025!$A35,DataRegularSeason20242025!$N$2:$N$1315,1)</f>
        <v>1</v>
      </c>
      <c r="AA35" s="42"/>
      <c r="AB35" s="35">
        <f>COUNTIFS(DataRegularSeason20242025!$E$2:$E$1315,TotalTeamGames20242025!AA$1,DataRegularSeason20242025!$D$2:$D$1315,TotalTeamGames20242025!$A35,DataRegularSeason20242025!$N$2:$N$1315,1)</f>
        <v>0</v>
      </c>
      <c r="AC35" s="42"/>
      <c r="AD35" s="35">
        <f>COUNTIFS(DataRegularSeason20242025!$E$2:$E$1315,TotalTeamGames20242025!AC$1,DataRegularSeason20242025!$D$2:$D$1315,TotalTeamGames20242025!$A35,DataRegularSeason20242025!$N$2:$N$1315,1)</f>
        <v>2</v>
      </c>
      <c r="AE35" s="42"/>
      <c r="AF35" s="35">
        <f>COUNTIFS(DataRegularSeason20242025!$E$2:$E$1315,TotalTeamGames20242025!AE$1,DataRegularSeason20242025!$D$2:$D$1315,TotalTeamGames20242025!$A35,DataRegularSeason20242025!$N$2:$N$1315,1)</f>
        <v>1</v>
      </c>
      <c r="AG35" s="42"/>
      <c r="AH35" s="35">
        <f>COUNTIFS(DataRegularSeason20242025!$E$2:$E$1315,TotalTeamGames20242025!AG$1,DataRegularSeason20242025!$D$2:$D$1315,TotalTeamGames20242025!$A35,DataRegularSeason20242025!$N$2:$N$1315,1)</f>
        <v>1</v>
      </c>
      <c r="AI35" s="42"/>
      <c r="AJ35" s="43"/>
      <c r="AK35" s="42"/>
      <c r="AL35" s="35">
        <f>COUNTIFS(DataRegularSeason20242025!$E$2:$E$1315,TotalTeamGames20242025!AK$1,DataRegularSeason20242025!$D$2:$D$1315,TotalTeamGames20242025!$A35,DataRegularSeason20242025!$N$2:$N$1315,1)</f>
        <v>0</v>
      </c>
      <c r="AM35" s="42"/>
      <c r="AN35" s="35">
        <f>COUNTIFS(DataRegularSeason20242025!$E$2:$E$1315,TotalTeamGames20242025!AM$1,DataRegularSeason20242025!$D$2:$D$1315,TotalTeamGames20242025!$A35,DataRegularSeason20242025!$N$2:$N$1315,1)</f>
        <v>0</v>
      </c>
      <c r="AO35" s="42"/>
      <c r="AP35" s="35">
        <f>COUNTIFS(DataRegularSeason20242025!$E$2:$E$1315,TotalTeamGames20242025!AO$1,DataRegularSeason20242025!$D$2:$D$1315,TotalTeamGames20242025!$A35,DataRegularSeason20242025!$N$2:$N$1315,1)</f>
        <v>1</v>
      </c>
      <c r="AQ35" s="42"/>
      <c r="AR35" s="35">
        <f>COUNTIFS(DataRegularSeason20242025!$E$2:$E$1315,TotalTeamGames20242025!AQ$1,DataRegularSeason20242025!$D$2:$D$1315,TotalTeamGames20242025!$A35,DataRegularSeason20242025!$N$2:$N$1315,1)</f>
        <v>0</v>
      </c>
      <c r="AS35" s="42"/>
      <c r="AT35" s="35">
        <f>COUNTIFS(DataRegularSeason20242025!$E$2:$E$1315,TotalTeamGames20242025!AS$1,DataRegularSeason20242025!$D$2:$D$1315,TotalTeamGames20242025!$A35,DataRegularSeason20242025!$N$2:$N$1315,1)</f>
        <v>0</v>
      </c>
      <c r="AU35" s="42"/>
      <c r="AV35" s="35">
        <f>COUNTIFS(DataRegularSeason20242025!$E$2:$E$1315,TotalTeamGames20242025!AU$1,DataRegularSeason20242025!$D$2:$D$1315,TotalTeamGames20242025!$A35,DataRegularSeason20242025!$N$2:$N$1315,1)</f>
        <v>1</v>
      </c>
      <c r="AW35" s="42"/>
      <c r="AX35" s="35">
        <f>COUNTIFS(DataRegularSeason20242025!$E$2:$E$1315,TotalTeamGames20242025!AW$1,DataRegularSeason20242025!$D$2:$D$1315,TotalTeamGames20242025!$A35,DataRegularSeason20242025!$N$2:$N$1315,1)</f>
        <v>0</v>
      </c>
      <c r="AY35" s="42"/>
      <c r="AZ35" s="35">
        <f>COUNTIFS(DataRegularSeason20242025!$E$2:$E$1315,TotalTeamGames20242025!AY$1,DataRegularSeason20242025!$D$2:$D$1315,TotalTeamGames20242025!$A35,DataRegularSeason20242025!$N$2:$N$1315,1)</f>
        <v>1</v>
      </c>
      <c r="BA35" s="42"/>
      <c r="BB35" s="35">
        <f>COUNTIFS(DataRegularSeason20242025!$E$2:$E$1315,TotalTeamGames20242025!BA$1,DataRegularSeason20242025!$D$2:$D$1315,TotalTeamGames20242025!$A35,DataRegularSeason20242025!$N$2:$N$1315,1)</f>
        <v>1</v>
      </c>
      <c r="BC35" s="42"/>
      <c r="BD35" s="35">
        <f>COUNTIFS(DataRegularSeason20242025!$E$2:$E$1315,TotalTeamGames20242025!BC$1,DataRegularSeason20242025!$D$2:$D$1315,TotalTeamGames20242025!$A35,DataRegularSeason20242025!$N$2:$N$1315,1)</f>
        <v>1</v>
      </c>
      <c r="BE35" s="42"/>
      <c r="BF35" s="35">
        <f>COUNTIFS(DataRegularSeason20242025!$E$2:$E$1315,TotalTeamGames20242025!BE$1,DataRegularSeason20242025!$D$2:$D$1315,TotalTeamGames20242025!$A35,DataRegularSeason20242025!$N$2:$N$1315,1)</f>
        <v>0</v>
      </c>
      <c r="BG35" s="42"/>
      <c r="BH35" s="35">
        <f>COUNTIFS(DataRegularSeason20242025!$E$2:$E$1315,TotalTeamGames20242025!BG$1,DataRegularSeason20242025!$D$2:$D$1315,TotalTeamGames20242025!$A35,DataRegularSeason20242025!$N$2:$N$1315,1)</f>
        <v>2</v>
      </c>
      <c r="BI35" s="42"/>
      <c r="BJ35" s="35">
        <f>COUNTIFS(DataRegularSeason20242025!$E$2:$E$1315,TotalTeamGames20242025!BI$1,DataRegularSeason20242025!$D$2:$D$1315,TotalTeamGames20242025!$A35,DataRegularSeason20242025!$N$2:$N$1315,1)</f>
        <v>0</v>
      </c>
      <c r="BK35" s="42"/>
      <c r="BL35" s="35">
        <f>COUNTIFS(DataRegularSeason20242025!$E$2:$E$1315,TotalTeamGames20242025!BK$1,DataRegularSeason20242025!$D$2:$D$1315,TotalTeamGames20242025!$A35,DataRegularSeason20242025!$N$2:$N$1315,1)</f>
        <v>2</v>
      </c>
      <c r="BM35" s="42"/>
      <c r="BN35" s="35">
        <f>COUNTIFS(DataRegularSeason20242025!$E$2:$E$1315,TotalTeamGames20242025!BM$1,DataRegularSeason20242025!$D$2:$D$1315,TotalTeamGames20242025!$A35,DataRegularSeason20242025!$N$2:$N$1315,1)</f>
        <v>1</v>
      </c>
      <c r="BO35" s="37">
        <f t="shared" si="0"/>
        <v>23</v>
      </c>
      <c r="BP35" s="116">
        <f t="shared" ref="BP35" si="31">BO35+BO36</f>
        <v>46</v>
      </c>
      <c r="BQ35" s="117">
        <f t="shared" ref="BQ35" si="32">82-BP35</f>
        <v>36</v>
      </c>
    </row>
    <row r="36" spans="1:69" ht="9.9499999999999993" customHeight="1" x14ac:dyDescent="0.25">
      <c r="A36" s="118"/>
      <c r="B36" s="39" t="s">
        <v>80</v>
      </c>
      <c r="C36" s="45">
        <f>COUNTIFS(DataRegularSeason20242025!$D$2:$D$1315,TotalTeamGames20242025!C$1,DataRegularSeason20242025!$E$2:$E$1315,TotalTeamGames20242025!$A35,DataRegularSeason20242025!$N$2:$N$1315,1)</f>
        <v>0</v>
      </c>
      <c r="D36" s="46"/>
      <c r="E36" s="45">
        <f>COUNTIFS(DataRegularSeason20242025!$D$2:$D$1315,TotalTeamGames20242025!E$1,DataRegularSeason20242025!$E$2:$E$1315,TotalTeamGames20242025!$A35,DataRegularSeason20242025!$N$2:$N$1315,1)</f>
        <v>1</v>
      </c>
      <c r="F36" s="46"/>
      <c r="G36" s="45">
        <f>COUNTIFS(DataRegularSeason20242025!$D$2:$D$1315,TotalTeamGames20242025!G$1,DataRegularSeason20242025!$E$2:$E$1315,TotalTeamGames20242025!$A35,DataRegularSeason20242025!$N$2:$N$1315,1)</f>
        <v>0</v>
      </c>
      <c r="H36" s="46"/>
      <c r="I36" s="45">
        <f>COUNTIFS(DataRegularSeason20242025!$D$2:$D$1315,TotalTeamGames20242025!I$1,DataRegularSeason20242025!$E$2:$E$1315,TotalTeamGames20242025!$A35,DataRegularSeason20242025!$N$2:$N$1315,1)</f>
        <v>1</v>
      </c>
      <c r="J36" s="46"/>
      <c r="K36" s="45">
        <f>COUNTIFS(DataRegularSeason20242025!$D$2:$D$1315,TotalTeamGames20242025!K$1,DataRegularSeason20242025!$E$2:$E$1315,TotalTeamGames20242025!$A35,DataRegularSeason20242025!$N$2:$N$1315,1)</f>
        <v>1</v>
      </c>
      <c r="L36" s="46"/>
      <c r="M36" s="45">
        <f>COUNTIFS(DataRegularSeason20242025!$D$2:$D$1315,TotalTeamGames20242025!M$1,DataRegularSeason20242025!$E$2:$E$1315,TotalTeamGames20242025!$A35,DataRegularSeason20242025!$N$2:$N$1315,1)</f>
        <v>1</v>
      </c>
      <c r="N36" s="46"/>
      <c r="O36" s="45">
        <f>COUNTIFS(DataRegularSeason20242025!$D$2:$D$1315,TotalTeamGames20242025!O$1,DataRegularSeason20242025!$E$2:$E$1315,TotalTeamGames20242025!$A35,DataRegularSeason20242025!$N$2:$N$1315,1)</f>
        <v>1</v>
      </c>
      <c r="P36" s="46"/>
      <c r="Q36" s="45">
        <f>COUNTIFS(DataRegularSeason20242025!$D$2:$D$1315,TotalTeamGames20242025!Q$1,DataRegularSeason20242025!$E$2:$E$1315,TotalTeamGames20242025!$A35,DataRegularSeason20242025!$N$2:$N$1315,1)</f>
        <v>1</v>
      </c>
      <c r="R36" s="46"/>
      <c r="S36" s="45">
        <f>COUNTIFS(DataRegularSeason20242025!$D$2:$D$1315,TotalTeamGames20242025!S$1,DataRegularSeason20242025!$E$2:$E$1315,TotalTeamGames20242025!$A35,DataRegularSeason20242025!$N$2:$N$1315,1)</f>
        <v>1</v>
      </c>
      <c r="T36" s="46"/>
      <c r="U36" s="45">
        <f>COUNTIFS(DataRegularSeason20242025!$D$2:$D$1315,TotalTeamGames20242025!U$1,DataRegularSeason20242025!$E$2:$E$1315,TotalTeamGames20242025!$A35,DataRegularSeason20242025!$N$2:$N$1315,1)</f>
        <v>1</v>
      </c>
      <c r="V36" s="46"/>
      <c r="W36" s="45">
        <f>COUNTIFS(DataRegularSeason20242025!$D$2:$D$1315,TotalTeamGames20242025!W$1,DataRegularSeason20242025!$E$2:$E$1315,TotalTeamGames20242025!$A35,DataRegularSeason20242025!$N$2:$N$1315,1)</f>
        <v>2</v>
      </c>
      <c r="X36" s="46"/>
      <c r="Y36" s="45">
        <f>COUNTIFS(DataRegularSeason20242025!$D$2:$D$1315,TotalTeamGames20242025!Y$1,DataRegularSeason20242025!$E$2:$E$1315,TotalTeamGames20242025!$A35,DataRegularSeason20242025!$N$2:$N$1315,1)</f>
        <v>0</v>
      </c>
      <c r="Z36" s="46"/>
      <c r="AA36" s="45">
        <f>COUNTIFS(DataRegularSeason20242025!$D$2:$D$1315,TotalTeamGames20242025!AA$1,DataRegularSeason20242025!$E$2:$E$1315,TotalTeamGames20242025!$A35,DataRegularSeason20242025!$N$2:$N$1315,1)</f>
        <v>2</v>
      </c>
      <c r="AB36" s="46"/>
      <c r="AC36" s="45">
        <f>COUNTIFS(DataRegularSeason20242025!$D$2:$D$1315,TotalTeamGames20242025!AC$1,DataRegularSeason20242025!$E$2:$E$1315,TotalTeamGames20242025!$A35,DataRegularSeason20242025!$N$2:$N$1315,1)</f>
        <v>1</v>
      </c>
      <c r="AD36" s="46"/>
      <c r="AE36" s="45">
        <f>COUNTIFS(DataRegularSeason20242025!$D$2:$D$1315,TotalTeamGames20242025!AE$1,DataRegularSeason20242025!$E$2:$E$1315,TotalTeamGames20242025!$A35,DataRegularSeason20242025!$N$2:$N$1315,1)</f>
        <v>0</v>
      </c>
      <c r="AF36" s="46"/>
      <c r="AG36" s="45">
        <f>COUNTIFS(DataRegularSeason20242025!$D$2:$D$1315,TotalTeamGames20242025!AG$1,DataRegularSeason20242025!$E$2:$E$1315,TotalTeamGames20242025!$A35,DataRegularSeason20242025!$N$2:$N$1315,1)</f>
        <v>0</v>
      </c>
      <c r="AH36" s="46"/>
      <c r="AI36" s="45"/>
      <c r="AJ36" s="46"/>
      <c r="AK36" s="45">
        <f>COUNTIFS(DataRegularSeason20242025!$D$2:$D$1315,TotalTeamGames20242025!AK$1,DataRegularSeason20242025!$E$2:$E$1315,TotalTeamGames20242025!$A35,DataRegularSeason20242025!$N$2:$N$1315,1)</f>
        <v>0</v>
      </c>
      <c r="AL36" s="46"/>
      <c r="AM36" s="45">
        <f>COUNTIFS(DataRegularSeason20242025!$D$2:$D$1315,TotalTeamGames20242025!AM$1,DataRegularSeason20242025!$E$2:$E$1315,TotalTeamGames20242025!$A35,DataRegularSeason20242025!$N$2:$N$1315,1)</f>
        <v>1</v>
      </c>
      <c r="AN36" s="46"/>
      <c r="AO36" s="45">
        <f>COUNTIFS(DataRegularSeason20242025!$D$2:$D$1315,TotalTeamGames20242025!AO$1,DataRegularSeason20242025!$E$2:$E$1315,TotalTeamGames20242025!$A35,DataRegularSeason20242025!$N$2:$N$1315,1)</f>
        <v>0</v>
      </c>
      <c r="AP36" s="46"/>
      <c r="AQ36" s="45">
        <f>COUNTIFS(DataRegularSeason20242025!$D$2:$D$1315,TotalTeamGames20242025!AQ$1,DataRegularSeason20242025!$E$2:$E$1315,TotalTeamGames20242025!$A35,DataRegularSeason20242025!$N$2:$N$1315,1)</f>
        <v>1</v>
      </c>
      <c r="AR36" s="46"/>
      <c r="AS36" s="45">
        <f>COUNTIFS(DataRegularSeason20242025!$D$2:$D$1315,TotalTeamGames20242025!AS$1,DataRegularSeason20242025!$E$2:$E$1315,TotalTeamGames20242025!$A35,DataRegularSeason20242025!$N$2:$N$1315,1)</f>
        <v>1</v>
      </c>
      <c r="AT36" s="46"/>
      <c r="AU36" s="45">
        <f>COUNTIFS(DataRegularSeason20242025!$D$2:$D$1315,TotalTeamGames20242025!AU$1,DataRegularSeason20242025!$E$2:$E$1315,TotalTeamGames20242025!$A35,DataRegularSeason20242025!$N$2:$N$1315,1)</f>
        <v>1</v>
      </c>
      <c r="AV36" s="46"/>
      <c r="AW36" s="45">
        <f>COUNTIFS(DataRegularSeason20242025!$D$2:$D$1315,TotalTeamGames20242025!AW$1,DataRegularSeason20242025!$E$2:$E$1315,TotalTeamGames20242025!$A35,DataRegularSeason20242025!$N$2:$N$1315,1)</f>
        <v>1</v>
      </c>
      <c r="AX36" s="46"/>
      <c r="AY36" s="45">
        <f>COUNTIFS(DataRegularSeason20242025!$D$2:$D$1315,TotalTeamGames20242025!AY$1,DataRegularSeason20242025!$E$2:$E$1315,TotalTeamGames20242025!$A35,DataRegularSeason20242025!$N$2:$N$1315,1)</f>
        <v>0</v>
      </c>
      <c r="AZ36" s="46"/>
      <c r="BA36" s="45">
        <f>COUNTIFS(DataRegularSeason20242025!$D$2:$D$1315,TotalTeamGames20242025!BA$1,DataRegularSeason20242025!$E$2:$E$1315,TotalTeamGames20242025!$A35,DataRegularSeason20242025!$N$2:$N$1315,1)</f>
        <v>1</v>
      </c>
      <c r="BB36" s="46"/>
      <c r="BC36" s="45">
        <f>COUNTIFS(DataRegularSeason20242025!$D$2:$D$1315,TotalTeamGames20242025!BC$1,DataRegularSeason20242025!$E$2:$E$1315,TotalTeamGames20242025!$A35,DataRegularSeason20242025!$N$2:$N$1315,1)</f>
        <v>0</v>
      </c>
      <c r="BD36" s="46"/>
      <c r="BE36" s="45">
        <f>COUNTIFS(DataRegularSeason20242025!$D$2:$D$1315,TotalTeamGames20242025!BE$1,DataRegularSeason20242025!$E$2:$E$1315,TotalTeamGames20242025!$A35,DataRegularSeason20242025!$N$2:$N$1315,1)</f>
        <v>1</v>
      </c>
      <c r="BF36" s="46"/>
      <c r="BG36" s="45">
        <f>COUNTIFS(DataRegularSeason20242025!$D$2:$D$1315,TotalTeamGames20242025!BG$1,DataRegularSeason20242025!$E$2:$E$1315,TotalTeamGames20242025!$A35,DataRegularSeason20242025!$N$2:$N$1315,1)</f>
        <v>0</v>
      </c>
      <c r="BH36" s="46"/>
      <c r="BI36" s="45">
        <f>COUNTIFS(DataRegularSeason20242025!$D$2:$D$1315,TotalTeamGames20242025!BI$1,DataRegularSeason20242025!$E$2:$E$1315,TotalTeamGames20242025!$A35,DataRegularSeason20242025!$N$2:$N$1315,1)</f>
        <v>1</v>
      </c>
      <c r="BJ36" s="46"/>
      <c r="BK36" s="45">
        <f>COUNTIFS(DataRegularSeason20242025!$D$2:$D$1315,TotalTeamGames20242025!BK$1,DataRegularSeason20242025!$E$2:$E$1315,TotalTeamGames20242025!$A35,DataRegularSeason20242025!$N$2:$N$1315,1)</f>
        <v>1</v>
      </c>
      <c r="BL36" s="46"/>
      <c r="BM36" s="45">
        <f>COUNTIFS(DataRegularSeason20242025!$D$2:$D$1315,TotalTeamGames20242025!BM$1,DataRegularSeason20242025!$E$2:$E$1315,TotalTeamGames20242025!$A35,DataRegularSeason20242025!$N$2:$N$1315,1)</f>
        <v>1</v>
      </c>
      <c r="BN36" s="46"/>
      <c r="BO36" s="41">
        <f t="shared" si="0"/>
        <v>23</v>
      </c>
      <c r="BP36" s="116"/>
      <c r="BQ36" s="117"/>
    </row>
    <row r="37" spans="1:69" ht="9.9499999999999993" customHeight="1" x14ac:dyDescent="0.25">
      <c r="A37" s="123" t="s">
        <v>33</v>
      </c>
      <c r="B37" s="35" t="s">
        <v>81</v>
      </c>
      <c r="C37" s="42"/>
      <c r="D37" s="35">
        <f>COUNTIFS(DataRegularSeason20242025!$E$2:$E$1315,TotalTeamGames20242025!C$1,DataRegularSeason20242025!$D$2:$D$1315,TotalTeamGames20242025!$A37,DataRegularSeason20242025!$N$2:$N$1315,1)</f>
        <v>0</v>
      </c>
      <c r="E37" s="42"/>
      <c r="F37" s="35">
        <f>COUNTIFS(DataRegularSeason20242025!$E$2:$E$1315,TotalTeamGames20242025!E$1,DataRegularSeason20242025!$D$2:$D$1315,TotalTeamGames20242025!$A37,DataRegularSeason20242025!$N$2:$N$1315,1)</f>
        <v>1</v>
      </c>
      <c r="G37" s="42"/>
      <c r="H37" s="35">
        <f>COUNTIFS(DataRegularSeason20242025!$E$2:$E$1315,TotalTeamGames20242025!G$1,DataRegularSeason20242025!$D$2:$D$1315,TotalTeamGames20242025!$A37,DataRegularSeason20242025!$N$2:$N$1315,1)</f>
        <v>1</v>
      </c>
      <c r="I37" s="42"/>
      <c r="J37" s="35">
        <f>COUNTIFS(DataRegularSeason20242025!$E$2:$E$1315,TotalTeamGames20242025!I$1,DataRegularSeason20242025!$D$2:$D$1315,TotalTeamGames20242025!$A37,DataRegularSeason20242025!$N$2:$N$1315,1)</f>
        <v>1</v>
      </c>
      <c r="K37" s="42"/>
      <c r="L37" s="35">
        <f>COUNTIFS(DataRegularSeason20242025!$E$2:$E$1315,TotalTeamGames20242025!K$1,DataRegularSeason20242025!$D$2:$D$1315,TotalTeamGames20242025!$A37,DataRegularSeason20242025!$N$2:$N$1315,1)</f>
        <v>1</v>
      </c>
      <c r="M37" s="42"/>
      <c r="N37" s="35">
        <f>COUNTIFS(DataRegularSeason20242025!$E$2:$E$1315,TotalTeamGames20242025!M$1,DataRegularSeason20242025!$D$2:$D$1315,TotalTeamGames20242025!$A37,DataRegularSeason20242025!$N$2:$N$1315,1)</f>
        <v>1</v>
      </c>
      <c r="O37" s="42"/>
      <c r="P37" s="35">
        <f>COUNTIFS(DataRegularSeason20242025!$E$2:$E$1315,TotalTeamGames20242025!O$1,DataRegularSeason20242025!$D$2:$D$1315,TotalTeamGames20242025!$A37,DataRegularSeason20242025!$N$2:$N$1315,1)</f>
        <v>1</v>
      </c>
      <c r="Q37" s="42"/>
      <c r="R37" s="35">
        <f>COUNTIFS(DataRegularSeason20242025!$E$2:$E$1315,TotalTeamGames20242025!Q$1,DataRegularSeason20242025!$D$2:$D$1315,TotalTeamGames20242025!$A37,DataRegularSeason20242025!$N$2:$N$1315,1)</f>
        <v>1</v>
      </c>
      <c r="S37" s="42"/>
      <c r="T37" s="35">
        <f>COUNTIFS(DataRegularSeason20242025!$E$2:$E$1315,TotalTeamGames20242025!S$1,DataRegularSeason20242025!$D$2:$D$1315,TotalTeamGames20242025!$A37,DataRegularSeason20242025!$N$2:$N$1315,1)</f>
        <v>1</v>
      </c>
      <c r="U37" s="42"/>
      <c r="V37" s="35">
        <f>COUNTIFS(DataRegularSeason20242025!$E$2:$E$1315,TotalTeamGames20242025!U$1,DataRegularSeason20242025!$D$2:$D$1315,TotalTeamGames20242025!$A37,DataRegularSeason20242025!$N$2:$N$1315,1)</f>
        <v>1</v>
      </c>
      <c r="W37" s="42"/>
      <c r="X37" s="35">
        <f>COUNTIFS(DataRegularSeason20242025!$E$2:$E$1315,TotalTeamGames20242025!W$1,DataRegularSeason20242025!$D$2:$D$1315,TotalTeamGames20242025!$A37,DataRegularSeason20242025!$N$2:$N$1315,1)</f>
        <v>1</v>
      </c>
      <c r="Y37" s="42"/>
      <c r="Z37" s="35">
        <f>COUNTIFS(DataRegularSeason20242025!$E$2:$E$1315,TotalTeamGames20242025!Y$1,DataRegularSeason20242025!$D$2:$D$1315,TotalTeamGames20242025!$A37,DataRegularSeason20242025!$N$2:$N$1315,1)</f>
        <v>0</v>
      </c>
      <c r="AA37" s="42"/>
      <c r="AB37" s="35">
        <f>COUNTIFS(DataRegularSeason20242025!$E$2:$E$1315,TotalTeamGames20242025!AA$1,DataRegularSeason20242025!$D$2:$D$1315,TotalTeamGames20242025!$A37,DataRegularSeason20242025!$N$2:$N$1315,1)</f>
        <v>0</v>
      </c>
      <c r="AC37" s="42"/>
      <c r="AD37" s="35">
        <f>COUNTIFS(DataRegularSeason20242025!$E$2:$E$1315,TotalTeamGames20242025!AC$1,DataRegularSeason20242025!$D$2:$D$1315,TotalTeamGames20242025!$A37,DataRegularSeason20242025!$N$2:$N$1315,1)</f>
        <v>0</v>
      </c>
      <c r="AE37" s="42"/>
      <c r="AF37" s="35">
        <f>COUNTIFS(DataRegularSeason20242025!$E$2:$E$1315,TotalTeamGames20242025!AE$1,DataRegularSeason20242025!$D$2:$D$1315,TotalTeamGames20242025!$A37,DataRegularSeason20242025!$N$2:$N$1315,1)</f>
        <v>1</v>
      </c>
      <c r="AG37" s="42"/>
      <c r="AH37" s="35">
        <f>COUNTIFS(DataRegularSeason20242025!$E$2:$E$1315,TotalTeamGames20242025!AG$1,DataRegularSeason20242025!$D$2:$D$1315,TotalTeamGames20242025!$A37,DataRegularSeason20242025!$N$2:$N$1315,1)</f>
        <v>1</v>
      </c>
      <c r="AI37" s="42"/>
      <c r="AJ37" s="35">
        <f>COUNTIFS(DataRegularSeason20242025!$E$2:$E$1315,TotalTeamGames20242025!AI$1,DataRegularSeason20242025!$D$2:$D$1315,TotalTeamGames20242025!$A37,DataRegularSeason20242025!$N$2:$N$1315,1)</f>
        <v>0</v>
      </c>
      <c r="AK37" s="42"/>
      <c r="AL37" s="43"/>
      <c r="AM37" s="42"/>
      <c r="AN37" s="35">
        <f>COUNTIFS(DataRegularSeason20242025!$E$2:$E$1315,TotalTeamGames20242025!AM$1,DataRegularSeason20242025!$D$2:$D$1315,TotalTeamGames20242025!$A37,DataRegularSeason20242025!$N$2:$N$1315,1)</f>
        <v>1</v>
      </c>
      <c r="AO37" s="42"/>
      <c r="AP37" s="35">
        <f>COUNTIFS(DataRegularSeason20242025!$E$2:$E$1315,TotalTeamGames20242025!AO$1,DataRegularSeason20242025!$D$2:$D$1315,TotalTeamGames20242025!$A37,DataRegularSeason20242025!$N$2:$N$1315,1)</f>
        <v>2</v>
      </c>
      <c r="AQ37" s="42"/>
      <c r="AR37" s="35">
        <f>COUNTIFS(DataRegularSeason20242025!$E$2:$E$1315,TotalTeamGames20242025!AQ$1,DataRegularSeason20242025!$D$2:$D$1315,TotalTeamGames20242025!$A37,DataRegularSeason20242025!$N$2:$N$1315,1)</f>
        <v>0</v>
      </c>
      <c r="AS37" s="42"/>
      <c r="AT37" s="35">
        <f>COUNTIFS(DataRegularSeason20242025!$E$2:$E$1315,TotalTeamGames20242025!AS$1,DataRegularSeason20242025!$D$2:$D$1315,TotalTeamGames20242025!$A37,DataRegularSeason20242025!$N$2:$N$1315,1)</f>
        <v>1</v>
      </c>
      <c r="AU37" s="42"/>
      <c r="AV37" s="35">
        <f>COUNTIFS(DataRegularSeason20242025!$E$2:$E$1315,TotalTeamGames20242025!AU$1,DataRegularSeason20242025!$D$2:$D$1315,TotalTeamGames20242025!$A37,DataRegularSeason20242025!$N$2:$N$1315,1)</f>
        <v>1</v>
      </c>
      <c r="AW37" s="42"/>
      <c r="AX37" s="35">
        <f>COUNTIFS(DataRegularSeason20242025!$E$2:$E$1315,TotalTeamGames20242025!AW$1,DataRegularSeason20242025!$D$2:$D$1315,TotalTeamGames20242025!$A37,DataRegularSeason20242025!$N$2:$N$1315,1)</f>
        <v>0</v>
      </c>
      <c r="AY37" s="42"/>
      <c r="AZ37" s="35">
        <f>COUNTIFS(DataRegularSeason20242025!$E$2:$E$1315,TotalTeamGames20242025!AY$1,DataRegularSeason20242025!$D$2:$D$1315,TotalTeamGames20242025!$A37,DataRegularSeason20242025!$N$2:$N$1315,1)</f>
        <v>1</v>
      </c>
      <c r="BA37" s="42"/>
      <c r="BB37" s="35">
        <f>COUNTIFS(DataRegularSeason20242025!$E$2:$E$1315,TotalTeamGames20242025!BA$1,DataRegularSeason20242025!$D$2:$D$1315,TotalTeamGames20242025!$A37,DataRegularSeason20242025!$N$2:$N$1315,1)</f>
        <v>0</v>
      </c>
      <c r="BC37" s="42"/>
      <c r="BD37" s="35">
        <f>COUNTIFS(DataRegularSeason20242025!$E$2:$E$1315,TotalTeamGames20242025!BC$1,DataRegularSeason20242025!$D$2:$D$1315,TotalTeamGames20242025!$A37,DataRegularSeason20242025!$N$2:$N$1315,1)</f>
        <v>2</v>
      </c>
      <c r="BE37" s="42"/>
      <c r="BF37" s="35">
        <f>COUNTIFS(DataRegularSeason20242025!$E$2:$E$1315,TotalTeamGames20242025!BE$1,DataRegularSeason20242025!$D$2:$D$1315,TotalTeamGames20242025!$A37,DataRegularSeason20242025!$N$2:$N$1315,1)</f>
        <v>1</v>
      </c>
      <c r="BG37" s="42"/>
      <c r="BH37" s="35">
        <f>COUNTIFS(DataRegularSeason20242025!$E$2:$E$1315,TotalTeamGames20242025!BG$1,DataRegularSeason20242025!$D$2:$D$1315,TotalTeamGames20242025!$A37,DataRegularSeason20242025!$N$2:$N$1315,1)</f>
        <v>1</v>
      </c>
      <c r="BI37" s="42"/>
      <c r="BJ37" s="35">
        <f>COUNTIFS(DataRegularSeason20242025!$E$2:$E$1315,TotalTeamGames20242025!BI$1,DataRegularSeason20242025!$D$2:$D$1315,TotalTeamGames20242025!$A37,DataRegularSeason20242025!$N$2:$N$1315,1)</f>
        <v>1</v>
      </c>
      <c r="BK37" s="42"/>
      <c r="BL37" s="35">
        <f>COUNTIFS(DataRegularSeason20242025!$E$2:$E$1315,TotalTeamGames20242025!BK$1,DataRegularSeason20242025!$D$2:$D$1315,TotalTeamGames20242025!$A37,DataRegularSeason20242025!$N$2:$N$1315,1)</f>
        <v>0</v>
      </c>
      <c r="BM37" s="42"/>
      <c r="BN37" s="35">
        <f>COUNTIFS(DataRegularSeason20242025!$E$2:$E$1315,TotalTeamGames20242025!BM$1,DataRegularSeason20242025!$D$2:$D$1315,TotalTeamGames20242025!$A37,DataRegularSeason20242025!$N$2:$N$1315,1)</f>
        <v>1</v>
      </c>
      <c r="BO37" s="37">
        <f t="shared" si="0"/>
        <v>24</v>
      </c>
      <c r="BP37" s="116">
        <f t="shared" ref="BP37" si="33">BO37+BO38</f>
        <v>46</v>
      </c>
      <c r="BQ37" s="117">
        <f t="shared" ref="BQ37" si="34">82-BP37</f>
        <v>36</v>
      </c>
    </row>
    <row r="38" spans="1:69" ht="9.9499999999999993" customHeight="1" x14ac:dyDescent="0.25">
      <c r="A38" s="118"/>
      <c r="B38" s="39" t="s">
        <v>80</v>
      </c>
      <c r="C38" s="45">
        <f>COUNTIFS(DataRegularSeason20242025!$D$2:$D$1315,TotalTeamGames20242025!C$1,DataRegularSeason20242025!$E$2:$E$1315,TotalTeamGames20242025!$A37,DataRegularSeason20242025!$N$2:$N$1315,1)</f>
        <v>1</v>
      </c>
      <c r="D38" s="46"/>
      <c r="E38" s="45">
        <f>COUNTIFS(DataRegularSeason20242025!$D$2:$D$1315,TotalTeamGames20242025!E$1,DataRegularSeason20242025!$E$2:$E$1315,TotalTeamGames20242025!$A37,DataRegularSeason20242025!$N$2:$N$1315,1)</f>
        <v>1</v>
      </c>
      <c r="F38" s="46"/>
      <c r="G38" s="45">
        <f>COUNTIFS(DataRegularSeason20242025!$D$2:$D$1315,TotalTeamGames20242025!G$1,DataRegularSeason20242025!$E$2:$E$1315,TotalTeamGames20242025!$A37,DataRegularSeason20242025!$N$2:$N$1315,1)</f>
        <v>2</v>
      </c>
      <c r="H38" s="46"/>
      <c r="I38" s="45">
        <f>COUNTIFS(DataRegularSeason20242025!$D$2:$D$1315,TotalTeamGames20242025!I$1,DataRegularSeason20242025!$E$2:$E$1315,TotalTeamGames20242025!$A37,DataRegularSeason20242025!$N$2:$N$1315,1)</f>
        <v>1</v>
      </c>
      <c r="J38" s="46"/>
      <c r="K38" s="45">
        <f>COUNTIFS(DataRegularSeason20242025!$D$2:$D$1315,TotalTeamGames20242025!K$1,DataRegularSeason20242025!$E$2:$E$1315,TotalTeamGames20242025!$A37,DataRegularSeason20242025!$N$2:$N$1315,1)</f>
        <v>1</v>
      </c>
      <c r="L38" s="46"/>
      <c r="M38" s="45">
        <f>COUNTIFS(DataRegularSeason20242025!$D$2:$D$1315,TotalTeamGames20242025!M$1,DataRegularSeason20242025!$E$2:$E$1315,TotalTeamGames20242025!$A37,DataRegularSeason20242025!$N$2:$N$1315,1)</f>
        <v>0</v>
      </c>
      <c r="N38" s="46"/>
      <c r="O38" s="45">
        <f>COUNTIFS(DataRegularSeason20242025!$D$2:$D$1315,TotalTeamGames20242025!O$1,DataRegularSeason20242025!$E$2:$E$1315,TotalTeamGames20242025!$A37,DataRegularSeason20242025!$N$2:$N$1315,1)</f>
        <v>1</v>
      </c>
      <c r="P38" s="46"/>
      <c r="Q38" s="45">
        <f>COUNTIFS(DataRegularSeason20242025!$D$2:$D$1315,TotalTeamGames20242025!Q$1,DataRegularSeason20242025!$E$2:$E$1315,TotalTeamGames20242025!$A37,DataRegularSeason20242025!$N$2:$N$1315,1)</f>
        <v>0</v>
      </c>
      <c r="R38" s="46"/>
      <c r="S38" s="45">
        <f>COUNTIFS(DataRegularSeason20242025!$D$2:$D$1315,TotalTeamGames20242025!S$1,DataRegularSeason20242025!$E$2:$E$1315,TotalTeamGames20242025!$A37,DataRegularSeason20242025!$N$2:$N$1315,1)</f>
        <v>0</v>
      </c>
      <c r="T38" s="46"/>
      <c r="U38" s="45">
        <f>COUNTIFS(DataRegularSeason20242025!$D$2:$D$1315,TotalTeamGames20242025!U$1,DataRegularSeason20242025!$E$2:$E$1315,TotalTeamGames20242025!$A37,DataRegularSeason20242025!$N$2:$N$1315,1)</f>
        <v>2</v>
      </c>
      <c r="V38" s="46"/>
      <c r="W38" s="45">
        <f>COUNTIFS(DataRegularSeason20242025!$D$2:$D$1315,TotalTeamGames20242025!W$1,DataRegularSeason20242025!$E$2:$E$1315,TotalTeamGames20242025!$A37,DataRegularSeason20242025!$N$2:$N$1315,1)</f>
        <v>0</v>
      </c>
      <c r="X38" s="46"/>
      <c r="Y38" s="45">
        <f>COUNTIFS(DataRegularSeason20242025!$D$2:$D$1315,TotalTeamGames20242025!Y$1,DataRegularSeason20242025!$E$2:$E$1315,TotalTeamGames20242025!$A37,DataRegularSeason20242025!$N$2:$N$1315,1)</f>
        <v>1</v>
      </c>
      <c r="Z38" s="46"/>
      <c r="AA38" s="45">
        <f>COUNTIFS(DataRegularSeason20242025!$D$2:$D$1315,TotalTeamGames20242025!AA$1,DataRegularSeason20242025!$E$2:$E$1315,TotalTeamGames20242025!$A37,DataRegularSeason20242025!$N$2:$N$1315,1)</f>
        <v>1</v>
      </c>
      <c r="AB38" s="46"/>
      <c r="AC38" s="45">
        <f>COUNTIFS(DataRegularSeason20242025!$D$2:$D$1315,TotalTeamGames20242025!AC$1,DataRegularSeason20242025!$E$2:$E$1315,TotalTeamGames20242025!$A37,DataRegularSeason20242025!$N$2:$N$1315,1)</f>
        <v>0</v>
      </c>
      <c r="AD38" s="46"/>
      <c r="AE38" s="45">
        <f>COUNTIFS(DataRegularSeason20242025!$D$2:$D$1315,TotalTeamGames20242025!AE$1,DataRegularSeason20242025!$E$2:$E$1315,TotalTeamGames20242025!$A37,DataRegularSeason20242025!$N$2:$N$1315,1)</f>
        <v>1</v>
      </c>
      <c r="AF38" s="46"/>
      <c r="AG38" s="45">
        <f>COUNTIFS(DataRegularSeason20242025!$D$2:$D$1315,TotalTeamGames20242025!AG$1,DataRegularSeason20242025!$E$2:$E$1315,TotalTeamGames20242025!$A37,DataRegularSeason20242025!$N$2:$N$1315,1)</f>
        <v>1</v>
      </c>
      <c r="AH38" s="46"/>
      <c r="AI38" s="45">
        <f>COUNTIFS(DataRegularSeason20242025!$D$2:$D$1315,TotalTeamGames20242025!AI$1,DataRegularSeason20242025!$E$2:$E$1315,TotalTeamGames20242025!$A37,DataRegularSeason20242025!$N$2:$N$1315,1)</f>
        <v>0</v>
      </c>
      <c r="AJ38" s="46"/>
      <c r="AK38" s="45"/>
      <c r="AL38" s="46"/>
      <c r="AM38" s="45">
        <f>COUNTIFS(DataRegularSeason20242025!$D$2:$D$1315,TotalTeamGames20242025!AM$1,DataRegularSeason20242025!$E$2:$E$1315,TotalTeamGames20242025!$A37,DataRegularSeason20242025!$N$2:$N$1315,1)</f>
        <v>0</v>
      </c>
      <c r="AN38" s="46"/>
      <c r="AO38" s="45">
        <f>COUNTIFS(DataRegularSeason20242025!$D$2:$D$1315,TotalTeamGames20242025!AO$1,DataRegularSeason20242025!$E$2:$E$1315,TotalTeamGames20242025!$A37,DataRegularSeason20242025!$N$2:$N$1315,1)</f>
        <v>1</v>
      </c>
      <c r="AP38" s="46"/>
      <c r="AQ38" s="45">
        <f>COUNTIFS(DataRegularSeason20242025!$D$2:$D$1315,TotalTeamGames20242025!AQ$1,DataRegularSeason20242025!$E$2:$E$1315,TotalTeamGames20242025!$A37,DataRegularSeason20242025!$N$2:$N$1315,1)</f>
        <v>1</v>
      </c>
      <c r="AR38" s="46"/>
      <c r="AS38" s="45">
        <f>COUNTIFS(DataRegularSeason20242025!$D$2:$D$1315,TotalTeamGames20242025!AS$1,DataRegularSeason20242025!$E$2:$E$1315,TotalTeamGames20242025!$A37,DataRegularSeason20242025!$N$2:$N$1315,1)</f>
        <v>2</v>
      </c>
      <c r="AT38" s="46"/>
      <c r="AU38" s="45">
        <f>COUNTIFS(DataRegularSeason20242025!$D$2:$D$1315,TotalTeamGames20242025!AU$1,DataRegularSeason20242025!$E$2:$E$1315,TotalTeamGames20242025!$A37,DataRegularSeason20242025!$N$2:$N$1315,1)</f>
        <v>1</v>
      </c>
      <c r="AV38" s="46"/>
      <c r="AW38" s="45">
        <f>COUNTIFS(DataRegularSeason20242025!$D$2:$D$1315,TotalTeamGames20242025!AW$1,DataRegularSeason20242025!$E$2:$E$1315,TotalTeamGames20242025!$A37,DataRegularSeason20242025!$N$2:$N$1315,1)</f>
        <v>1</v>
      </c>
      <c r="AX38" s="46"/>
      <c r="AY38" s="45">
        <f>COUNTIFS(DataRegularSeason20242025!$D$2:$D$1315,TotalTeamGames20242025!AY$1,DataRegularSeason20242025!$E$2:$E$1315,TotalTeamGames20242025!$A37,DataRegularSeason20242025!$N$2:$N$1315,1)</f>
        <v>1</v>
      </c>
      <c r="AZ38" s="46"/>
      <c r="BA38" s="45">
        <f>COUNTIFS(DataRegularSeason20242025!$D$2:$D$1315,TotalTeamGames20242025!BA$1,DataRegularSeason20242025!$E$2:$E$1315,TotalTeamGames20242025!$A37,DataRegularSeason20242025!$N$2:$N$1315,1)</f>
        <v>0</v>
      </c>
      <c r="BB38" s="46"/>
      <c r="BC38" s="45">
        <f>COUNTIFS(DataRegularSeason20242025!$D$2:$D$1315,TotalTeamGames20242025!BC$1,DataRegularSeason20242025!$E$2:$E$1315,TotalTeamGames20242025!$A37,DataRegularSeason20242025!$N$2:$N$1315,1)</f>
        <v>1</v>
      </c>
      <c r="BD38" s="46"/>
      <c r="BE38" s="45">
        <f>COUNTIFS(DataRegularSeason20242025!$D$2:$D$1315,TotalTeamGames20242025!BE$1,DataRegularSeason20242025!$E$2:$E$1315,TotalTeamGames20242025!$A37,DataRegularSeason20242025!$N$2:$N$1315,1)</f>
        <v>1</v>
      </c>
      <c r="BF38" s="46"/>
      <c r="BG38" s="45">
        <f>COUNTIFS(DataRegularSeason20242025!$D$2:$D$1315,TotalTeamGames20242025!BG$1,DataRegularSeason20242025!$E$2:$E$1315,TotalTeamGames20242025!$A37,DataRegularSeason20242025!$N$2:$N$1315,1)</f>
        <v>0</v>
      </c>
      <c r="BH38" s="46"/>
      <c r="BI38" s="45">
        <f>COUNTIFS(DataRegularSeason20242025!$D$2:$D$1315,TotalTeamGames20242025!BI$1,DataRegularSeason20242025!$E$2:$E$1315,TotalTeamGames20242025!$A37,DataRegularSeason20242025!$N$2:$N$1315,1)</f>
        <v>0</v>
      </c>
      <c r="BJ38" s="46"/>
      <c r="BK38" s="45">
        <f>COUNTIFS(DataRegularSeason20242025!$D$2:$D$1315,TotalTeamGames20242025!BK$1,DataRegularSeason20242025!$E$2:$E$1315,TotalTeamGames20242025!$A37,DataRegularSeason20242025!$N$2:$N$1315,1)</f>
        <v>0</v>
      </c>
      <c r="BL38" s="46"/>
      <c r="BM38" s="45">
        <f>COUNTIFS(DataRegularSeason20242025!$D$2:$D$1315,TotalTeamGames20242025!BM$1,DataRegularSeason20242025!$E$2:$E$1315,TotalTeamGames20242025!$A37,DataRegularSeason20242025!$N$2:$N$1315,1)</f>
        <v>0</v>
      </c>
      <c r="BN38" s="46"/>
      <c r="BO38" s="41">
        <f t="shared" si="0"/>
        <v>22</v>
      </c>
      <c r="BP38" s="116"/>
      <c r="BQ38" s="117"/>
    </row>
    <row r="39" spans="1:69" ht="9.9499999999999993" customHeight="1" x14ac:dyDescent="0.25">
      <c r="A39" s="123" t="s">
        <v>20</v>
      </c>
      <c r="B39" s="35" t="s">
        <v>81</v>
      </c>
      <c r="C39" s="42"/>
      <c r="D39" s="35">
        <f>COUNTIFS(DataRegularSeason20242025!$E$2:$E$1315,TotalTeamGames20242025!C$1,DataRegularSeason20242025!$D$2:$D$1315,TotalTeamGames20242025!$A39,DataRegularSeason20242025!$N$2:$N$1315,1)</f>
        <v>0</v>
      </c>
      <c r="E39" s="42"/>
      <c r="F39" s="35">
        <f>COUNTIFS(DataRegularSeason20242025!$E$2:$E$1315,TotalTeamGames20242025!E$1,DataRegularSeason20242025!$D$2:$D$1315,TotalTeamGames20242025!$A39,DataRegularSeason20242025!$N$2:$N$1315,1)</f>
        <v>0</v>
      </c>
      <c r="G39" s="42"/>
      <c r="H39" s="35">
        <f>COUNTIFS(DataRegularSeason20242025!$E$2:$E$1315,TotalTeamGames20242025!G$1,DataRegularSeason20242025!$D$2:$D$1315,TotalTeamGames20242025!$A39,DataRegularSeason20242025!$N$2:$N$1315,1)</f>
        <v>1</v>
      </c>
      <c r="I39" s="42"/>
      <c r="J39" s="35">
        <f>COUNTIFS(DataRegularSeason20242025!$E$2:$E$1315,TotalTeamGames20242025!I$1,DataRegularSeason20242025!$D$2:$D$1315,TotalTeamGames20242025!$A39,DataRegularSeason20242025!$N$2:$N$1315,1)</f>
        <v>1</v>
      </c>
      <c r="K39" s="42"/>
      <c r="L39" s="35">
        <f>COUNTIFS(DataRegularSeason20242025!$E$2:$E$1315,TotalTeamGames20242025!K$1,DataRegularSeason20242025!$D$2:$D$1315,TotalTeamGames20242025!$A39,DataRegularSeason20242025!$N$2:$N$1315,1)</f>
        <v>0</v>
      </c>
      <c r="M39" s="42"/>
      <c r="N39" s="35">
        <f>COUNTIFS(DataRegularSeason20242025!$E$2:$E$1315,TotalTeamGames20242025!M$1,DataRegularSeason20242025!$D$2:$D$1315,TotalTeamGames20242025!$A39,DataRegularSeason20242025!$N$2:$N$1315,1)</f>
        <v>1</v>
      </c>
      <c r="O39" s="42"/>
      <c r="P39" s="35">
        <f>COUNTIFS(DataRegularSeason20242025!$E$2:$E$1315,TotalTeamGames20242025!O$1,DataRegularSeason20242025!$D$2:$D$1315,TotalTeamGames20242025!$A39,DataRegularSeason20242025!$N$2:$N$1315,1)</f>
        <v>1</v>
      </c>
      <c r="Q39" s="42"/>
      <c r="R39" s="35">
        <f>COUNTIFS(DataRegularSeason20242025!$E$2:$E$1315,TotalTeamGames20242025!Q$1,DataRegularSeason20242025!$D$2:$D$1315,TotalTeamGames20242025!$A39,DataRegularSeason20242025!$N$2:$N$1315,1)</f>
        <v>1</v>
      </c>
      <c r="S39" s="42"/>
      <c r="T39" s="35">
        <f>COUNTIFS(DataRegularSeason20242025!$E$2:$E$1315,TotalTeamGames20242025!S$1,DataRegularSeason20242025!$D$2:$D$1315,TotalTeamGames20242025!$A39,DataRegularSeason20242025!$N$2:$N$1315,1)</f>
        <v>1</v>
      </c>
      <c r="U39" s="42"/>
      <c r="V39" s="35">
        <f>COUNTIFS(DataRegularSeason20242025!$E$2:$E$1315,TotalTeamGames20242025!U$1,DataRegularSeason20242025!$D$2:$D$1315,TotalTeamGames20242025!$A39,DataRegularSeason20242025!$N$2:$N$1315,1)</f>
        <v>2</v>
      </c>
      <c r="W39" s="42"/>
      <c r="X39" s="35">
        <f>COUNTIFS(DataRegularSeason20242025!$E$2:$E$1315,TotalTeamGames20242025!W$1,DataRegularSeason20242025!$D$2:$D$1315,TotalTeamGames20242025!$A39,DataRegularSeason20242025!$N$2:$N$1315,1)</f>
        <v>1</v>
      </c>
      <c r="Y39" s="42"/>
      <c r="Z39" s="35">
        <f>COUNTIFS(DataRegularSeason20242025!$E$2:$E$1315,TotalTeamGames20242025!Y$1,DataRegularSeason20242025!$D$2:$D$1315,TotalTeamGames20242025!$A39,DataRegularSeason20242025!$N$2:$N$1315,1)</f>
        <v>1</v>
      </c>
      <c r="AA39" s="42"/>
      <c r="AB39" s="35">
        <f>COUNTIFS(DataRegularSeason20242025!$E$2:$E$1315,TotalTeamGames20242025!AA$1,DataRegularSeason20242025!$D$2:$D$1315,TotalTeamGames20242025!$A39,DataRegularSeason20242025!$N$2:$N$1315,1)</f>
        <v>0</v>
      </c>
      <c r="AC39" s="42"/>
      <c r="AD39" s="35">
        <f>COUNTIFS(DataRegularSeason20242025!$E$2:$E$1315,TotalTeamGames20242025!AC$1,DataRegularSeason20242025!$D$2:$D$1315,TotalTeamGames20242025!$A39,DataRegularSeason20242025!$N$2:$N$1315,1)</f>
        <v>0</v>
      </c>
      <c r="AE39" s="42"/>
      <c r="AF39" s="35">
        <f>COUNTIFS(DataRegularSeason20242025!$E$2:$E$1315,TotalTeamGames20242025!AE$1,DataRegularSeason20242025!$D$2:$D$1315,TotalTeamGames20242025!$A39,DataRegularSeason20242025!$N$2:$N$1315,1)</f>
        <v>2</v>
      </c>
      <c r="AG39" s="42"/>
      <c r="AH39" s="35">
        <f>COUNTIFS(DataRegularSeason20242025!$E$2:$E$1315,TotalTeamGames20242025!AG$1,DataRegularSeason20242025!$D$2:$D$1315,TotalTeamGames20242025!$A39,DataRegularSeason20242025!$N$2:$N$1315,1)</f>
        <v>1</v>
      </c>
      <c r="AI39" s="42"/>
      <c r="AJ39" s="35">
        <f>COUNTIFS(DataRegularSeason20242025!$E$2:$E$1315,TotalTeamGames20242025!AI$1,DataRegularSeason20242025!$D$2:$D$1315,TotalTeamGames20242025!$A39,DataRegularSeason20242025!$N$2:$N$1315,1)</f>
        <v>1</v>
      </c>
      <c r="AK39" s="42"/>
      <c r="AL39" s="35">
        <f>COUNTIFS(DataRegularSeason20242025!$E$2:$E$1315,TotalTeamGames20242025!AK$1,DataRegularSeason20242025!$D$2:$D$1315,TotalTeamGames20242025!$A39,DataRegularSeason20242025!$N$2:$N$1315,1)</f>
        <v>0</v>
      </c>
      <c r="AM39" s="42"/>
      <c r="AN39" s="43"/>
      <c r="AO39" s="42"/>
      <c r="AP39" s="35">
        <f>COUNTIFS(DataRegularSeason20242025!$E$2:$E$1315,TotalTeamGames20242025!AO$1,DataRegularSeason20242025!$D$2:$D$1315,TotalTeamGames20242025!$A39,DataRegularSeason20242025!$N$2:$N$1315,1)</f>
        <v>0</v>
      </c>
      <c r="AQ39" s="42"/>
      <c r="AR39" s="35">
        <f>COUNTIFS(DataRegularSeason20242025!$E$2:$E$1315,TotalTeamGames20242025!AQ$1,DataRegularSeason20242025!$D$2:$D$1315,TotalTeamGames20242025!$A39,DataRegularSeason20242025!$N$2:$N$1315,1)</f>
        <v>1</v>
      </c>
      <c r="AS39" s="42"/>
      <c r="AT39" s="35">
        <f>COUNTIFS(DataRegularSeason20242025!$E$2:$E$1315,TotalTeamGames20242025!AS$1,DataRegularSeason20242025!$D$2:$D$1315,TotalTeamGames20242025!$A39,DataRegularSeason20242025!$N$2:$N$1315,1)</f>
        <v>1</v>
      </c>
      <c r="AU39" s="42"/>
      <c r="AV39" s="35">
        <f>COUNTIFS(DataRegularSeason20242025!$E$2:$E$1315,TotalTeamGames20242025!AU$1,DataRegularSeason20242025!$D$2:$D$1315,TotalTeamGames20242025!$A39,DataRegularSeason20242025!$N$2:$N$1315,1)</f>
        <v>1</v>
      </c>
      <c r="AW39" s="42"/>
      <c r="AX39" s="35">
        <f>COUNTIFS(DataRegularSeason20242025!$E$2:$E$1315,TotalTeamGames20242025!AW$1,DataRegularSeason20242025!$D$2:$D$1315,TotalTeamGames20242025!$A39,DataRegularSeason20242025!$N$2:$N$1315,1)</f>
        <v>0</v>
      </c>
      <c r="AY39" s="42"/>
      <c r="AZ39" s="35">
        <f>COUNTIFS(DataRegularSeason20242025!$E$2:$E$1315,TotalTeamGames20242025!AY$1,DataRegularSeason20242025!$D$2:$D$1315,TotalTeamGames20242025!$A39,DataRegularSeason20242025!$N$2:$N$1315,1)</f>
        <v>1</v>
      </c>
      <c r="BA39" s="42"/>
      <c r="BB39" s="35">
        <f>COUNTIFS(DataRegularSeason20242025!$E$2:$E$1315,TotalTeamGames20242025!BA$1,DataRegularSeason20242025!$D$2:$D$1315,TotalTeamGames20242025!$A39,DataRegularSeason20242025!$N$2:$N$1315,1)</f>
        <v>1</v>
      </c>
      <c r="BC39" s="42"/>
      <c r="BD39" s="35">
        <f>COUNTIFS(DataRegularSeason20242025!$E$2:$E$1315,TotalTeamGames20242025!BC$1,DataRegularSeason20242025!$D$2:$D$1315,TotalTeamGames20242025!$A39,DataRegularSeason20242025!$N$2:$N$1315,1)</f>
        <v>1</v>
      </c>
      <c r="BE39" s="42"/>
      <c r="BF39" s="35">
        <f>COUNTIFS(DataRegularSeason20242025!$E$2:$E$1315,TotalTeamGames20242025!BE$1,DataRegularSeason20242025!$D$2:$D$1315,TotalTeamGames20242025!$A39,DataRegularSeason20242025!$N$2:$N$1315,1)</f>
        <v>1</v>
      </c>
      <c r="BG39" s="42"/>
      <c r="BH39" s="35">
        <f>COUNTIFS(DataRegularSeason20242025!$E$2:$E$1315,TotalTeamGames20242025!BG$1,DataRegularSeason20242025!$D$2:$D$1315,TotalTeamGames20242025!$A39,DataRegularSeason20242025!$N$2:$N$1315,1)</f>
        <v>1</v>
      </c>
      <c r="BI39" s="42"/>
      <c r="BJ39" s="35">
        <f>COUNTIFS(DataRegularSeason20242025!$E$2:$E$1315,TotalTeamGames20242025!BI$1,DataRegularSeason20242025!$D$2:$D$1315,TotalTeamGames20242025!$A39,DataRegularSeason20242025!$N$2:$N$1315,1)</f>
        <v>1</v>
      </c>
      <c r="BK39" s="42"/>
      <c r="BL39" s="35">
        <f>COUNTIFS(DataRegularSeason20242025!$E$2:$E$1315,TotalTeamGames20242025!BK$1,DataRegularSeason20242025!$D$2:$D$1315,TotalTeamGames20242025!$A39,DataRegularSeason20242025!$N$2:$N$1315,1)</f>
        <v>0</v>
      </c>
      <c r="BM39" s="42"/>
      <c r="BN39" s="35">
        <f>COUNTIFS(DataRegularSeason20242025!$E$2:$E$1315,TotalTeamGames20242025!BM$1,DataRegularSeason20242025!$D$2:$D$1315,TotalTeamGames20242025!$A39,DataRegularSeason20242025!$N$2:$N$1315,1)</f>
        <v>2</v>
      </c>
      <c r="BO39" s="37">
        <f t="shared" si="0"/>
        <v>25</v>
      </c>
      <c r="BP39" s="116">
        <f t="shared" ref="BP39" si="35">BO39+BO40</f>
        <v>47</v>
      </c>
      <c r="BQ39" s="117">
        <f t="shared" ref="BQ39" si="36">82-BP39</f>
        <v>35</v>
      </c>
    </row>
    <row r="40" spans="1:69" ht="9.9499999999999993" customHeight="1" x14ac:dyDescent="0.25">
      <c r="A40" s="118"/>
      <c r="B40" s="39" t="s">
        <v>80</v>
      </c>
      <c r="C40" s="45">
        <f>COUNTIFS(DataRegularSeason20242025!$D$2:$D$1315,TotalTeamGames20242025!C$1,DataRegularSeason20242025!$E$2:$E$1315,TotalTeamGames20242025!$A39,DataRegularSeason20242025!$N$2:$N$1315,1)</f>
        <v>1</v>
      </c>
      <c r="D40" s="46"/>
      <c r="E40" s="45">
        <f>COUNTIFS(DataRegularSeason20242025!$D$2:$D$1315,TotalTeamGames20242025!E$1,DataRegularSeason20242025!$E$2:$E$1315,TotalTeamGames20242025!$A39,DataRegularSeason20242025!$N$2:$N$1315,1)</f>
        <v>1</v>
      </c>
      <c r="F40" s="46"/>
      <c r="G40" s="45">
        <f>COUNTIFS(DataRegularSeason20242025!$D$2:$D$1315,TotalTeamGames20242025!G$1,DataRegularSeason20242025!$E$2:$E$1315,TotalTeamGames20242025!$A39,DataRegularSeason20242025!$N$2:$N$1315,1)</f>
        <v>1</v>
      </c>
      <c r="H40" s="46"/>
      <c r="I40" s="45">
        <f>COUNTIFS(DataRegularSeason20242025!$D$2:$D$1315,TotalTeamGames20242025!I$1,DataRegularSeason20242025!$E$2:$E$1315,TotalTeamGames20242025!$A39,DataRegularSeason20242025!$N$2:$N$1315,1)</f>
        <v>1</v>
      </c>
      <c r="J40" s="46"/>
      <c r="K40" s="45">
        <f>COUNTIFS(DataRegularSeason20242025!$D$2:$D$1315,TotalTeamGames20242025!K$1,DataRegularSeason20242025!$E$2:$E$1315,TotalTeamGames20242025!$A39,DataRegularSeason20242025!$N$2:$N$1315,1)</f>
        <v>1</v>
      </c>
      <c r="L40" s="46"/>
      <c r="M40" s="45">
        <f>COUNTIFS(DataRegularSeason20242025!$D$2:$D$1315,TotalTeamGames20242025!M$1,DataRegularSeason20242025!$E$2:$E$1315,TotalTeamGames20242025!$A39,DataRegularSeason20242025!$N$2:$N$1315,1)</f>
        <v>0</v>
      </c>
      <c r="N40" s="46"/>
      <c r="O40" s="45">
        <f>COUNTIFS(DataRegularSeason20242025!$D$2:$D$1315,TotalTeamGames20242025!O$1,DataRegularSeason20242025!$E$2:$E$1315,TotalTeamGames20242025!$A39,DataRegularSeason20242025!$N$2:$N$1315,1)</f>
        <v>1</v>
      </c>
      <c r="P40" s="46"/>
      <c r="Q40" s="45">
        <f>COUNTIFS(DataRegularSeason20242025!$D$2:$D$1315,TotalTeamGames20242025!Q$1,DataRegularSeason20242025!$E$2:$E$1315,TotalTeamGames20242025!$A39,DataRegularSeason20242025!$N$2:$N$1315,1)</f>
        <v>0</v>
      </c>
      <c r="R40" s="46"/>
      <c r="S40" s="45">
        <f>COUNTIFS(DataRegularSeason20242025!$D$2:$D$1315,TotalTeamGames20242025!S$1,DataRegularSeason20242025!$E$2:$E$1315,TotalTeamGames20242025!$A39,DataRegularSeason20242025!$N$2:$N$1315,1)</f>
        <v>1</v>
      </c>
      <c r="T40" s="46"/>
      <c r="U40" s="45">
        <f>COUNTIFS(DataRegularSeason20242025!$D$2:$D$1315,TotalTeamGames20242025!U$1,DataRegularSeason20242025!$E$2:$E$1315,TotalTeamGames20242025!$A39,DataRegularSeason20242025!$N$2:$N$1315,1)</f>
        <v>1</v>
      </c>
      <c r="V40" s="46"/>
      <c r="W40" s="45">
        <f>COUNTIFS(DataRegularSeason20242025!$D$2:$D$1315,TotalTeamGames20242025!W$1,DataRegularSeason20242025!$E$2:$E$1315,TotalTeamGames20242025!$A39,DataRegularSeason20242025!$N$2:$N$1315,1)</f>
        <v>0</v>
      </c>
      <c r="X40" s="46"/>
      <c r="Y40" s="45">
        <f>COUNTIFS(DataRegularSeason20242025!$D$2:$D$1315,TotalTeamGames20242025!Y$1,DataRegularSeason20242025!$E$2:$E$1315,TotalTeamGames20242025!$A39,DataRegularSeason20242025!$N$2:$N$1315,1)</f>
        <v>1</v>
      </c>
      <c r="Z40" s="46"/>
      <c r="AA40" s="45">
        <f>COUNTIFS(DataRegularSeason20242025!$D$2:$D$1315,TotalTeamGames20242025!AA$1,DataRegularSeason20242025!$E$2:$E$1315,TotalTeamGames20242025!$A39,DataRegularSeason20242025!$N$2:$N$1315,1)</f>
        <v>1</v>
      </c>
      <c r="AB40" s="46"/>
      <c r="AC40" s="45">
        <f>COUNTIFS(DataRegularSeason20242025!$D$2:$D$1315,TotalTeamGames20242025!AC$1,DataRegularSeason20242025!$E$2:$E$1315,TotalTeamGames20242025!$A39,DataRegularSeason20242025!$N$2:$N$1315,1)</f>
        <v>0</v>
      </c>
      <c r="AD40" s="46"/>
      <c r="AE40" s="45">
        <f>COUNTIFS(DataRegularSeason20242025!$D$2:$D$1315,TotalTeamGames20242025!AE$1,DataRegularSeason20242025!$E$2:$E$1315,TotalTeamGames20242025!$A39,DataRegularSeason20242025!$N$2:$N$1315,1)</f>
        <v>1</v>
      </c>
      <c r="AF40" s="46"/>
      <c r="AG40" s="45">
        <f>COUNTIFS(DataRegularSeason20242025!$D$2:$D$1315,TotalTeamGames20242025!AG$1,DataRegularSeason20242025!$E$2:$E$1315,TotalTeamGames20242025!$A39,DataRegularSeason20242025!$N$2:$N$1315,1)</f>
        <v>2</v>
      </c>
      <c r="AH40" s="46"/>
      <c r="AI40" s="45">
        <f>COUNTIFS(DataRegularSeason20242025!$D$2:$D$1315,TotalTeamGames20242025!AI$1,DataRegularSeason20242025!$E$2:$E$1315,TotalTeamGames20242025!$A39,DataRegularSeason20242025!$N$2:$N$1315,1)</f>
        <v>0</v>
      </c>
      <c r="AJ40" s="46"/>
      <c r="AK40" s="45">
        <f>COUNTIFS(DataRegularSeason20242025!$D$2:$D$1315,TotalTeamGames20242025!AK$1,DataRegularSeason20242025!$E$2:$E$1315,TotalTeamGames20242025!$A39,DataRegularSeason20242025!$N$2:$N$1315,1)</f>
        <v>1</v>
      </c>
      <c r="AL40" s="46"/>
      <c r="AM40" s="45"/>
      <c r="AN40" s="46"/>
      <c r="AO40" s="45">
        <f>COUNTIFS(DataRegularSeason20242025!$D$2:$D$1315,TotalTeamGames20242025!AO$1,DataRegularSeason20242025!$E$2:$E$1315,TotalTeamGames20242025!$A39,DataRegularSeason20242025!$N$2:$N$1315,1)</f>
        <v>2</v>
      </c>
      <c r="AP40" s="46"/>
      <c r="AQ40" s="45">
        <f>COUNTIFS(DataRegularSeason20242025!$D$2:$D$1315,TotalTeamGames20242025!AQ$1,DataRegularSeason20242025!$E$2:$E$1315,TotalTeamGames20242025!$A39,DataRegularSeason20242025!$N$2:$N$1315,1)</f>
        <v>0</v>
      </c>
      <c r="AR40" s="46"/>
      <c r="AS40" s="45">
        <f>COUNTIFS(DataRegularSeason20242025!$D$2:$D$1315,TotalTeamGames20242025!AS$1,DataRegularSeason20242025!$E$2:$E$1315,TotalTeamGames20242025!$A39,DataRegularSeason20242025!$N$2:$N$1315,1)</f>
        <v>1</v>
      </c>
      <c r="AT40" s="46"/>
      <c r="AU40" s="45">
        <f>COUNTIFS(DataRegularSeason20242025!$D$2:$D$1315,TotalTeamGames20242025!AU$1,DataRegularSeason20242025!$E$2:$E$1315,TotalTeamGames20242025!$A39,DataRegularSeason20242025!$N$2:$N$1315,1)</f>
        <v>1</v>
      </c>
      <c r="AV40" s="46"/>
      <c r="AW40" s="45">
        <f>COUNTIFS(DataRegularSeason20242025!$D$2:$D$1315,TotalTeamGames20242025!AW$1,DataRegularSeason20242025!$E$2:$E$1315,TotalTeamGames20242025!$A39,DataRegularSeason20242025!$N$2:$N$1315,1)</f>
        <v>1</v>
      </c>
      <c r="AX40" s="46"/>
      <c r="AY40" s="45">
        <f>COUNTIFS(DataRegularSeason20242025!$D$2:$D$1315,TotalTeamGames20242025!AY$1,DataRegularSeason20242025!$E$2:$E$1315,TotalTeamGames20242025!$A39,DataRegularSeason20242025!$N$2:$N$1315,1)</f>
        <v>1</v>
      </c>
      <c r="AZ40" s="46"/>
      <c r="BA40" s="45">
        <f>COUNTIFS(DataRegularSeason20242025!$D$2:$D$1315,TotalTeamGames20242025!BA$1,DataRegularSeason20242025!$E$2:$E$1315,TotalTeamGames20242025!$A39,DataRegularSeason20242025!$N$2:$N$1315,1)</f>
        <v>0</v>
      </c>
      <c r="BB40" s="46"/>
      <c r="BC40" s="45">
        <f>COUNTIFS(DataRegularSeason20242025!$D$2:$D$1315,TotalTeamGames20242025!BC$1,DataRegularSeason20242025!$E$2:$E$1315,TotalTeamGames20242025!$A39,DataRegularSeason20242025!$N$2:$N$1315,1)</f>
        <v>0</v>
      </c>
      <c r="BD40" s="46"/>
      <c r="BE40" s="45">
        <f>COUNTIFS(DataRegularSeason20242025!$D$2:$D$1315,TotalTeamGames20242025!BE$1,DataRegularSeason20242025!$E$2:$E$1315,TotalTeamGames20242025!$A39,DataRegularSeason20242025!$N$2:$N$1315,1)</f>
        <v>1</v>
      </c>
      <c r="BF40" s="46"/>
      <c r="BG40" s="45">
        <f>COUNTIFS(DataRegularSeason20242025!$D$2:$D$1315,TotalTeamGames20242025!BG$1,DataRegularSeason20242025!$E$2:$E$1315,TotalTeamGames20242025!$A39,DataRegularSeason20242025!$N$2:$N$1315,1)</f>
        <v>0</v>
      </c>
      <c r="BH40" s="46"/>
      <c r="BI40" s="45">
        <f>COUNTIFS(DataRegularSeason20242025!$D$2:$D$1315,TotalTeamGames20242025!BI$1,DataRegularSeason20242025!$E$2:$E$1315,TotalTeamGames20242025!$A39,DataRegularSeason20242025!$N$2:$N$1315,1)</f>
        <v>0</v>
      </c>
      <c r="BJ40" s="46"/>
      <c r="BK40" s="45">
        <f>COUNTIFS(DataRegularSeason20242025!$D$2:$D$1315,TotalTeamGames20242025!BK$1,DataRegularSeason20242025!$E$2:$E$1315,TotalTeamGames20242025!$A39,DataRegularSeason20242025!$N$2:$N$1315,1)</f>
        <v>1</v>
      </c>
      <c r="BL40" s="46"/>
      <c r="BM40" s="45">
        <f>COUNTIFS(DataRegularSeason20242025!$D$2:$D$1315,TotalTeamGames20242025!BM$1,DataRegularSeason20242025!$E$2:$E$1315,TotalTeamGames20242025!$A39,DataRegularSeason20242025!$N$2:$N$1315,1)</f>
        <v>0</v>
      </c>
      <c r="BN40" s="46"/>
      <c r="BO40" s="41">
        <f t="shared" si="0"/>
        <v>22</v>
      </c>
      <c r="BP40" s="116"/>
      <c r="BQ40" s="117"/>
    </row>
    <row r="41" spans="1:69" ht="9.9499999999999993" customHeight="1" x14ac:dyDescent="0.25">
      <c r="A41" s="123" t="s">
        <v>30</v>
      </c>
      <c r="B41" s="35" t="s">
        <v>81</v>
      </c>
      <c r="C41" s="42"/>
      <c r="D41" s="35">
        <f>COUNTIFS(DataRegularSeason20242025!$E$2:$E$1315,TotalTeamGames20242025!C$1,DataRegularSeason20242025!$D$2:$D$1315,TotalTeamGames20242025!$A41,DataRegularSeason20242025!$N$2:$N$1315,1)</f>
        <v>1</v>
      </c>
      <c r="E41" s="42"/>
      <c r="F41" s="35">
        <f>COUNTIFS(DataRegularSeason20242025!$E$2:$E$1315,TotalTeamGames20242025!E$1,DataRegularSeason20242025!$D$2:$D$1315,TotalTeamGames20242025!$A41,DataRegularSeason20242025!$N$2:$N$1315,1)</f>
        <v>1</v>
      </c>
      <c r="G41" s="42"/>
      <c r="H41" s="35">
        <f>COUNTIFS(DataRegularSeason20242025!$E$2:$E$1315,TotalTeamGames20242025!G$1,DataRegularSeason20242025!$D$2:$D$1315,TotalTeamGames20242025!$A41,DataRegularSeason20242025!$N$2:$N$1315,1)</f>
        <v>1</v>
      </c>
      <c r="I41" s="42"/>
      <c r="J41" s="35">
        <f>COUNTIFS(DataRegularSeason20242025!$E$2:$E$1315,TotalTeamGames20242025!I$1,DataRegularSeason20242025!$D$2:$D$1315,TotalTeamGames20242025!$A41,DataRegularSeason20242025!$N$2:$N$1315,1)</f>
        <v>2</v>
      </c>
      <c r="K41" s="42"/>
      <c r="L41" s="35">
        <f>COUNTIFS(DataRegularSeason20242025!$E$2:$E$1315,TotalTeamGames20242025!K$1,DataRegularSeason20242025!$D$2:$D$1315,TotalTeamGames20242025!$A41,DataRegularSeason20242025!$N$2:$N$1315,1)</f>
        <v>0</v>
      </c>
      <c r="M41" s="42"/>
      <c r="N41" s="35">
        <f>COUNTIFS(DataRegularSeason20242025!$E$2:$E$1315,TotalTeamGames20242025!M$1,DataRegularSeason20242025!$D$2:$D$1315,TotalTeamGames20242025!$A41,DataRegularSeason20242025!$N$2:$N$1315,1)</f>
        <v>1</v>
      </c>
      <c r="O41" s="42"/>
      <c r="P41" s="35">
        <f>COUNTIFS(DataRegularSeason20242025!$E$2:$E$1315,TotalTeamGames20242025!O$1,DataRegularSeason20242025!$D$2:$D$1315,TotalTeamGames20242025!$A41,DataRegularSeason20242025!$N$2:$N$1315,1)</f>
        <v>0</v>
      </c>
      <c r="Q41" s="42"/>
      <c r="R41" s="35">
        <f>COUNTIFS(DataRegularSeason20242025!$E$2:$E$1315,TotalTeamGames20242025!Q$1,DataRegularSeason20242025!$D$2:$D$1315,TotalTeamGames20242025!$A41,DataRegularSeason20242025!$N$2:$N$1315,1)</f>
        <v>1</v>
      </c>
      <c r="S41" s="42"/>
      <c r="T41" s="35">
        <f>COUNTIFS(DataRegularSeason20242025!$E$2:$E$1315,TotalTeamGames20242025!S$1,DataRegularSeason20242025!$D$2:$D$1315,TotalTeamGames20242025!$A41,DataRegularSeason20242025!$N$2:$N$1315,1)</f>
        <v>1</v>
      </c>
      <c r="U41" s="42"/>
      <c r="V41" s="35">
        <f>COUNTIFS(DataRegularSeason20242025!$E$2:$E$1315,TotalTeamGames20242025!U$1,DataRegularSeason20242025!$D$2:$D$1315,TotalTeamGames20242025!$A41,DataRegularSeason20242025!$N$2:$N$1315,1)</f>
        <v>1</v>
      </c>
      <c r="W41" s="42"/>
      <c r="X41" s="35">
        <f>COUNTIFS(DataRegularSeason20242025!$E$2:$E$1315,TotalTeamGames20242025!W$1,DataRegularSeason20242025!$D$2:$D$1315,TotalTeamGames20242025!$A41,DataRegularSeason20242025!$N$2:$N$1315,1)</f>
        <v>1</v>
      </c>
      <c r="Y41" s="42"/>
      <c r="Z41" s="35">
        <f>COUNTIFS(DataRegularSeason20242025!$E$2:$E$1315,TotalTeamGames20242025!Y$1,DataRegularSeason20242025!$D$2:$D$1315,TotalTeamGames20242025!$A41,DataRegularSeason20242025!$N$2:$N$1315,1)</f>
        <v>0</v>
      </c>
      <c r="AA41" s="42"/>
      <c r="AB41" s="35">
        <f>COUNTIFS(DataRegularSeason20242025!$E$2:$E$1315,TotalTeamGames20242025!AA$1,DataRegularSeason20242025!$D$2:$D$1315,TotalTeamGames20242025!$A41,DataRegularSeason20242025!$N$2:$N$1315,1)</f>
        <v>1</v>
      </c>
      <c r="AC41" s="42"/>
      <c r="AD41" s="35">
        <f>COUNTIFS(DataRegularSeason20242025!$E$2:$E$1315,TotalTeamGames20242025!AC$1,DataRegularSeason20242025!$D$2:$D$1315,TotalTeamGames20242025!$A41,DataRegularSeason20242025!$N$2:$N$1315,1)</f>
        <v>1</v>
      </c>
      <c r="AE41" s="42"/>
      <c r="AF41" s="35">
        <f>COUNTIFS(DataRegularSeason20242025!$E$2:$E$1315,TotalTeamGames20242025!AE$1,DataRegularSeason20242025!$D$2:$D$1315,TotalTeamGames20242025!$A41,DataRegularSeason20242025!$N$2:$N$1315,1)</f>
        <v>1</v>
      </c>
      <c r="AG41" s="42"/>
      <c r="AH41" s="35">
        <f>COUNTIFS(DataRegularSeason20242025!$E$2:$E$1315,TotalTeamGames20242025!AG$1,DataRegularSeason20242025!$D$2:$D$1315,TotalTeamGames20242025!$A41,DataRegularSeason20242025!$N$2:$N$1315,1)</f>
        <v>1</v>
      </c>
      <c r="AI41" s="42"/>
      <c r="AJ41" s="35">
        <f>COUNTIFS(DataRegularSeason20242025!$E$2:$E$1315,TotalTeamGames20242025!AI$1,DataRegularSeason20242025!$D$2:$D$1315,TotalTeamGames20242025!$A41,DataRegularSeason20242025!$N$2:$N$1315,1)</f>
        <v>0</v>
      </c>
      <c r="AK41" s="42"/>
      <c r="AL41" s="35">
        <f>COUNTIFS(DataRegularSeason20242025!$E$2:$E$1315,TotalTeamGames20242025!AK$1,DataRegularSeason20242025!$D$2:$D$1315,TotalTeamGames20242025!$A41,DataRegularSeason20242025!$N$2:$N$1315,1)</f>
        <v>1</v>
      </c>
      <c r="AM41" s="42"/>
      <c r="AN41" s="35">
        <f>COUNTIFS(DataRegularSeason20242025!$E$2:$E$1315,TotalTeamGames20242025!AM$1,DataRegularSeason20242025!$D$2:$D$1315,TotalTeamGames20242025!$A41,DataRegularSeason20242025!$N$2:$N$1315,1)</f>
        <v>2</v>
      </c>
      <c r="AO41" s="42"/>
      <c r="AP41" s="43"/>
      <c r="AQ41" s="42"/>
      <c r="AR41" s="35">
        <f>COUNTIFS(DataRegularSeason20242025!$E$2:$E$1315,TotalTeamGames20242025!AQ$1,DataRegularSeason20242025!$D$2:$D$1315,TotalTeamGames20242025!$A41,DataRegularSeason20242025!$N$2:$N$1315,1)</f>
        <v>0</v>
      </c>
      <c r="AS41" s="42"/>
      <c r="AT41" s="35">
        <f>COUNTIFS(DataRegularSeason20242025!$E$2:$E$1315,TotalTeamGames20242025!AS$1,DataRegularSeason20242025!$D$2:$D$1315,TotalTeamGames20242025!$A41,DataRegularSeason20242025!$N$2:$N$1315,1)</f>
        <v>1</v>
      </c>
      <c r="AU41" s="42"/>
      <c r="AV41" s="35">
        <f>COUNTIFS(DataRegularSeason20242025!$E$2:$E$1315,TotalTeamGames20242025!AU$1,DataRegularSeason20242025!$D$2:$D$1315,TotalTeamGames20242025!$A41,DataRegularSeason20242025!$N$2:$N$1315,1)</f>
        <v>1</v>
      </c>
      <c r="AW41" s="42"/>
      <c r="AX41" s="35">
        <f>COUNTIFS(DataRegularSeason20242025!$E$2:$E$1315,TotalTeamGames20242025!AW$1,DataRegularSeason20242025!$D$2:$D$1315,TotalTeamGames20242025!$A41,DataRegularSeason20242025!$N$2:$N$1315,1)</f>
        <v>1</v>
      </c>
      <c r="AY41" s="42"/>
      <c r="AZ41" s="35">
        <f>COUNTIFS(DataRegularSeason20242025!$E$2:$E$1315,TotalTeamGames20242025!AY$1,DataRegularSeason20242025!$D$2:$D$1315,TotalTeamGames20242025!$A41,DataRegularSeason20242025!$N$2:$N$1315,1)</f>
        <v>1</v>
      </c>
      <c r="BA41" s="42"/>
      <c r="BB41" s="35">
        <f>COUNTIFS(DataRegularSeason20242025!$E$2:$E$1315,TotalTeamGames20242025!BA$1,DataRegularSeason20242025!$D$2:$D$1315,TotalTeamGames20242025!$A41,DataRegularSeason20242025!$N$2:$N$1315,1)</f>
        <v>0</v>
      </c>
      <c r="BC41" s="42"/>
      <c r="BD41" s="35">
        <f>COUNTIFS(DataRegularSeason20242025!$E$2:$E$1315,TotalTeamGames20242025!BC$1,DataRegularSeason20242025!$D$2:$D$1315,TotalTeamGames20242025!$A41,DataRegularSeason20242025!$N$2:$N$1315,1)</f>
        <v>1</v>
      </c>
      <c r="BE41" s="42"/>
      <c r="BF41" s="35">
        <f>COUNTIFS(DataRegularSeason20242025!$E$2:$E$1315,TotalTeamGames20242025!BE$1,DataRegularSeason20242025!$D$2:$D$1315,TotalTeamGames20242025!$A41,DataRegularSeason20242025!$N$2:$N$1315,1)</f>
        <v>1</v>
      </c>
      <c r="BG41" s="42"/>
      <c r="BH41" s="35">
        <f>COUNTIFS(DataRegularSeason20242025!$E$2:$E$1315,TotalTeamGames20242025!BG$1,DataRegularSeason20242025!$D$2:$D$1315,TotalTeamGames20242025!$A41,DataRegularSeason20242025!$N$2:$N$1315,1)</f>
        <v>1</v>
      </c>
      <c r="BI41" s="42"/>
      <c r="BJ41" s="35">
        <f>COUNTIFS(DataRegularSeason20242025!$E$2:$E$1315,TotalTeamGames20242025!BI$1,DataRegularSeason20242025!$D$2:$D$1315,TotalTeamGames20242025!$A41,DataRegularSeason20242025!$N$2:$N$1315,1)</f>
        <v>1</v>
      </c>
      <c r="BK41" s="42"/>
      <c r="BL41" s="35">
        <f>COUNTIFS(DataRegularSeason20242025!$E$2:$E$1315,TotalTeamGames20242025!BK$1,DataRegularSeason20242025!$D$2:$D$1315,TotalTeamGames20242025!$A41,DataRegularSeason20242025!$N$2:$N$1315,1)</f>
        <v>1</v>
      </c>
      <c r="BM41" s="42"/>
      <c r="BN41" s="35">
        <f>COUNTIFS(DataRegularSeason20242025!$E$2:$E$1315,TotalTeamGames20242025!BM$1,DataRegularSeason20242025!$D$2:$D$1315,TotalTeamGames20242025!$A41,DataRegularSeason20242025!$N$2:$N$1315,1)</f>
        <v>0</v>
      </c>
      <c r="BO41" s="37">
        <f t="shared" si="0"/>
        <v>26</v>
      </c>
      <c r="BP41" s="116">
        <f t="shared" ref="BP41" si="37">BO41+BO42</f>
        <v>47</v>
      </c>
      <c r="BQ41" s="117">
        <f t="shared" ref="BQ41" si="38">82-BP41</f>
        <v>35</v>
      </c>
    </row>
    <row r="42" spans="1:69" ht="9.9499999999999993" customHeight="1" x14ac:dyDescent="0.25">
      <c r="A42" s="118"/>
      <c r="B42" s="39" t="s">
        <v>80</v>
      </c>
      <c r="C42" s="45">
        <f>COUNTIFS(DataRegularSeason20242025!$D$2:$D$1315,TotalTeamGames20242025!C$1,DataRegularSeason20242025!$E$2:$E$1315,TotalTeamGames20242025!$A41,DataRegularSeason20242025!$N$2:$N$1315,1)</f>
        <v>1</v>
      </c>
      <c r="D42" s="46"/>
      <c r="E42" s="45">
        <f>COUNTIFS(DataRegularSeason20242025!$D$2:$D$1315,TotalTeamGames20242025!E$1,DataRegularSeason20242025!$E$2:$E$1315,TotalTeamGames20242025!$A41,DataRegularSeason20242025!$N$2:$N$1315,1)</f>
        <v>1</v>
      </c>
      <c r="F42" s="46"/>
      <c r="G42" s="45">
        <f>COUNTIFS(DataRegularSeason20242025!$D$2:$D$1315,TotalTeamGames20242025!G$1,DataRegularSeason20242025!$E$2:$E$1315,TotalTeamGames20242025!$A41,DataRegularSeason20242025!$N$2:$N$1315,1)</f>
        <v>1</v>
      </c>
      <c r="H42" s="46"/>
      <c r="I42" s="45">
        <f>COUNTIFS(DataRegularSeason20242025!$D$2:$D$1315,TotalTeamGames20242025!I$1,DataRegularSeason20242025!$E$2:$E$1315,TotalTeamGames20242025!$A41,DataRegularSeason20242025!$N$2:$N$1315,1)</f>
        <v>0</v>
      </c>
      <c r="J42" s="46"/>
      <c r="K42" s="45">
        <f>COUNTIFS(DataRegularSeason20242025!$D$2:$D$1315,TotalTeamGames20242025!K$1,DataRegularSeason20242025!$E$2:$E$1315,TotalTeamGames20242025!$A41,DataRegularSeason20242025!$N$2:$N$1315,1)</f>
        <v>0</v>
      </c>
      <c r="L42" s="46"/>
      <c r="M42" s="45">
        <f>COUNTIFS(DataRegularSeason20242025!$D$2:$D$1315,TotalTeamGames20242025!M$1,DataRegularSeason20242025!$E$2:$E$1315,TotalTeamGames20242025!$A41,DataRegularSeason20242025!$N$2:$N$1315,1)</f>
        <v>1</v>
      </c>
      <c r="N42" s="46"/>
      <c r="O42" s="45">
        <f>COUNTIFS(DataRegularSeason20242025!$D$2:$D$1315,TotalTeamGames20242025!O$1,DataRegularSeason20242025!$E$2:$E$1315,TotalTeamGames20242025!$A41,DataRegularSeason20242025!$N$2:$N$1315,1)</f>
        <v>0</v>
      </c>
      <c r="P42" s="46"/>
      <c r="Q42" s="45">
        <f>COUNTIFS(DataRegularSeason20242025!$D$2:$D$1315,TotalTeamGames20242025!Q$1,DataRegularSeason20242025!$E$2:$E$1315,TotalTeamGames20242025!$A41,DataRegularSeason20242025!$N$2:$N$1315,1)</f>
        <v>0</v>
      </c>
      <c r="R42" s="46"/>
      <c r="S42" s="45">
        <f>COUNTIFS(DataRegularSeason20242025!$D$2:$D$1315,TotalTeamGames20242025!S$1,DataRegularSeason20242025!$E$2:$E$1315,TotalTeamGames20242025!$A41,DataRegularSeason20242025!$N$2:$N$1315,1)</f>
        <v>1</v>
      </c>
      <c r="T42" s="46"/>
      <c r="U42" s="45">
        <f>COUNTIFS(DataRegularSeason20242025!$D$2:$D$1315,TotalTeamGames20242025!U$1,DataRegularSeason20242025!$E$2:$E$1315,TotalTeamGames20242025!$A41,DataRegularSeason20242025!$N$2:$N$1315,1)</f>
        <v>1</v>
      </c>
      <c r="V42" s="46"/>
      <c r="W42" s="45">
        <f>COUNTIFS(DataRegularSeason20242025!$D$2:$D$1315,TotalTeamGames20242025!W$1,DataRegularSeason20242025!$E$2:$E$1315,TotalTeamGames20242025!$A41,DataRegularSeason20242025!$N$2:$N$1315,1)</f>
        <v>1</v>
      </c>
      <c r="X42" s="46"/>
      <c r="Y42" s="45">
        <f>COUNTIFS(DataRegularSeason20242025!$D$2:$D$1315,TotalTeamGames20242025!Y$1,DataRegularSeason20242025!$E$2:$E$1315,TotalTeamGames20242025!$A41,DataRegularSeason20242025!$N$2:$N$1315,1)</f>
        <v>1</v>
      </c>
      <c r="Z42" s="46"/>
      <c r="AA42" s="45">
        <f>COUNTIFS(DataRegularSeason20242025!$D$2:$D$1315,TotalTeamGames20242025!AA$1,DataRegularSeason20242025!$E$2:$E$1315,TotalTeamGames20242025!$A41,DataRegularSeason20242025!$N$2:$N$1315,1)</f>
        <v>1</v>
      </c>
      <c r="AB42" s="46"/>
      <c r="AC42" s="45">
        <f>COUNTIFS(DataRegularSeason20242025!$D$2:$D$1315,TotalTeamGames20242025!AC$1,DataRegularSeason20242025!$E$2:$E$1315,TotalTeamGames20242025!$A41,DataRegularSeason20242025!$N$2:$N$1315,1)</f>
        <v>0</v>
      </c>
      <c r="AD42" s="46"/>
      <c r="AE42" s="45">
        <f>COUNTIFS(DataRegularSeason20242025!$D$2:$D$1315,TotalTeamGames20242025!AE$1,DataRegularSeason20242025!$E$2:$E$1315,TotalTeamGames20242025!$A41,DataRegularSeason20242025!$N$2:$N$1315,1)</f>
        <v>0</v>
      </c>
      <c r="AF42" s="46"/>
      <c r="AG42" s="45">
        <f>COUNTIFS(DataRegularSeason20242025!$D$2:$D$1315,TotalTeamGames20242025!AG$1,DataRegularSeason20242025!$E$2:$E$1315,TotalTeamGames20242025!$A41,DataRegularSeason20242025!$N$2:$N$1315,1)</f>
        <v>1</v>
      </c>
      <c r="AH42" s="46"/>
      <c r="AI42" s="45">
        <f>COUNTIFS(DataRegularSeason20242025!$D$2:$D$1315,TotalTeamGames20242025!AI$1,DataRegularSeason20242025!$E$2:$E$1315,TotalTeamGames20242025!$A41,DataRegularSeason20242025!$N$2:$N$1315,1)</f>
        <v>1</v>
      </c>
      <c r="AJ42" s="46"/>
      <c r="AK42" s="45">
        <f>COUNTIFS(DataRegularSeason20242025!$D$2:$D$1315,TotalTeamGames20242025!AK$1,DataRegularSeason20242025!$E$2:$E$1315,TotalTeamGames20242025!$A41,DataRegularSeason20242025!$N$2:$N$1315,1)</f>
        <v>2</v>
      </c>
      <c r="AL42" s="46"/>
      <c r="AM42" s="45">
        <f>COUNTIFS(DataRegularSeason20242025!$D$2:$D$1315,TotalTeamGames20242025!AM$1,DataRegularSeason20242025!$E$2:$E$1315,TotalTeamGames20242025!$A41,DataRegularSeason20242025!$N$2:$N$1315,1)</f>
        <v>0</v>
      </c>
      <c r="AN42" s="46"/>
      <c r="AO42" s="45"/>
      <c r="AP42" s="46"/>
      <c r="AQ42" s="45">
        <f>COUNTIFS(DataRegularSeason20242025!$D$2:$D$1315,TotalTeamGames20242025!AQ$1,DataRegularSeason20242025!$E$2:$E$1315,TotalTeamGames20242025!$A41,DataRegularSeason20242025!$N$2:$N$1315,1)</f>
        <v>1</v>
      </c>
      <c r="AR42" s="46"/>
      <c r="AS42" s="45">
        <f>COUNTIFS(DataRegularSeason20242025!$D$2:$D$1315,TotalTeamGames20242025!AS$1,DataRegularSeason20242025!$E$2:$E$1315,TotalTeamGames20242025!$A41,DataRegularSeason20242025!$N$2:$N$1315,1)</f>
        <v>1</v>
      </c>
      <c r="AT42" s="46"/>
      <c r="AU42" s="45">
        <f>COUNTIFS(DataRegularSeason20242025!$D$2:$D$1315,TotalTeamGames20242025!AU$1,DataRegularSeason20242025!$E$2:$E$1315,TotalTeamGames20242025!$A41,DataRegularSeason20242025!$N$2:$N$1315,1)</f>
        <v>1</v>
      </c>
      <c r="AV42" s="46"/>
      <c r="AW42" s="45">
        <f>COUNTIFS(DataRegularSeason20242025!$D$2:$D$1315,TotalTeamGames20242025!AW$1,DataRegularSeason20242025!$E$2:$E$1315,TotalTeamGames20242025!$A41,DataRegularSeason20242025!$N$2:$N$1315,1)</f>
        <v>0</v>
      </c>
      <c r="AX42" s="46"/>
      <c r="AY42" s="45">
        <f>COUNTIFS(DataRegularSeason20242025!$D$2:$D$1315,TotalTeamGames20242025!AY$1,DataRegularSeason20242025!$E$2:$E$1315,TotalTeamGames20242025!$A41,DataRegularSeason20242025!$N$2:$N$1315,1)</f>
        <v>1</v>
      </c>
      <c r="AZ42" s="46"/>
      <c r="BA42" s="45">
        <f>COUNTIFS(DataRegularSeason20242025!$D$2:$D$1315,TotalTeamGames20242025!BA$1,DataRegularSeason20242025!$E$2:$E$1315,TotalTeamGames20242025!$A41,DataRegularSeason20242025!$N$2:$N$1315,1)</f>
        <v>1</v>
      </c>
      <c r="BB42" s="46"/>
      <c r="BC42" s="45">
        <f>COUNTIFS(DataRegularSeason20242025!$D$2:$D$1315,TotalTeamGames20242025!BC$1,DataRegularSeason20242025!$E$2:$E$1315,TotalTeamGames20242025!$A41,DataRegularSeason20242025!$N$2:$N$1315,1)</f>
        <v>0</v>
      </c>
      <c r="BD42" s="46"/>
      <c r="BE42" s="45">
        <f>COUNTIFS(DataRegularSeason20242025!$D$2:$D$1315,TotalTeamGames20242025!BE$1,DataRegularSeason20242025!$E$2:$E$1315,TotalTeamGames20242025!$A41,DataRegularSeason20242025!$N$2:$N$1315,1)</f>
        <v>0</v>
      </c>
      <c r="BF42" s="46"/>
      <c r="BG42" s="45">
        <f>COUNTIFS(DataRegularSeason20242025!$D$2:$D$1315,TotalTeamGames20242025!BG$1,DataRegularSeason20242025!$E$2:$E$1315,TotalTeamGames20242025!$A41,DataRegularSeason20242025!$N$2:$N$1315,1)</f>
        <v>1</v>
      </c>
      <c r="BH42" s="46"/>
      <c r="BI42" s="45">
        <f>COUNTIFS(DataRegularSeason20242025!$D$2:$D$1315,TotalTeamGames20242025!BI$1,DataRegularSeason20242025!$E$2:$E$1315,TotalTeamGames20242025!$A41,DataRegularSeason20242025!$N$2:$N$1315,1)</f>
        <v>1</v>
      </c>
      <c r="BJ42" s="46"/>
      <c r="BK42" s="45">
        <f>COUNTIFS(DataRegularSeason20242025!$D$2:$D$1315,TotalTeamGames20242025!BK$1,DataRegularSeason20242025!$E$2:$E$1315,TotalTeamGames20242025!$A41,DataRegularSeason20242025!$N$2:$N$1315,1)</f>
        <v>0</v>
      </c>
      <c r="BL42" s="46"/>
      <c r="BM42" s="45">
        <f>COUNTIFS(DataRegularSeason20242025!$D$2:$D$1315,TotalTeamGames20242025!BM$1,DataRegularSeason20242025!$E$2:$E$1315,TotalTeamGames20242025!$A41,DataRegularSeason20242025!$N$2:$N$1315,1)</f>
        <v>1</v>
      </c>
      <c r="BN42" s="46"/>
      <c r="BO42" s="41">
        <f t="shared" si="0"/>
        <v>21</v>
      </c>
      <c r="BP42" s="116"/>
      <c r="BQ42" s="117"/>
    </row>
    <row r="43" spans="1:69" ht="9.9499999999999993" customHeight="1" x14ac:dyDescent="0.25">
      <c r="A43" s="123" t="s">
        <v>45</v>
      </c>
      <c r="B43" s="35" t="s">
        <v>81</v>
      </c>
      <c r="C43" s="42"/>
      <c r="D43" s="35">
        <f>COUNTIFS(DataRegularSeason20242025!$E$2:$E$1315,TotalTeamGames20242025!C$1,DataRegularSeason20242025!$D$2:$D$1315,TotalTeamGames20242025!$A43,DataRegularSeason20242025!$N$2:$N$1315,1)</f>
        <v>1</v>
      </c>
      <c r="E43" s="42"/>
      <c r="F43" s="35">
        <f>COUNTIFS(DataRegularSeason20242025!$E$2:$E$1315,TotalTeamGames20242025!E$1,DataRegularSeason20242025!$D$2:$D$1315,TotalTeamGames20242025!$A43,DataRegularSeason20242025!$N$2:$N$1315,1)</f>
        <v>2</v>
      </c>
      <c r="G43" s="42"/>
      <c r="H43" s="35">
        <f>COUNTIFS(DataRegularSeason20242025!$E$2:$E$1315,TotalTeamGames20242025!G$1,DataRegularSeason20242025!$D$2:$D$1315,TotalTeamGames20242025!$A43,DataRegularSeason20242025!$N$2:$N$1315,1)</f>
        <v>0</v>
      </c>
      <c r="I43" s="42"/>
      <c r="J43" s="35">
        <f>COUNTIFS(DataRegularSeason20242025!$E$2:$E$1315,TotalTeamGames20242025!I$1,DataRegularSeason20242025!$D$2:$D$1315,TotalTeamGames20242025!$A43,DataRegularSeason20242025!$N$2:$N$1315,1)</f>
        <v>1</v>
      </c>
      <c r="K43" s="42"/>
      <c r="L43" s="35">
        <f>COUNTIFS(DataRegularSeason20242025!$E$2:$E$1315,TotalTeamGames20242025!K$1,DataRegularSeason20242025!$D$2:$D$1315,TotalTeamGames20242025!$A43,DataRegularSeason20242025!$N$2:$N$1315,1)</f>
        <v>2</v>
      </c>
      <c r="M43" s="42"/>
      <c r="N43" s="35">
        <f>COUNTIFS(DataRegularSeason20242025!$E$2:$E$1315,TotalTeamGames20242025!M$1,DataRegularSeason20242025!$D$2:$D$1315,TotalTeamGames20242025!$A43,DataRegularSeason20242025!$N$2:$N$1315,1)</f>
        <v>1</v>
      </c>
      <c r="O43" s="42"/>
      <c r="P43" s="35">
        <f>COUNTIFS(DataRegularSeason20242025!$E$2:$E$1315,TotalTeamGames20242025!O$1,DataRegularSeason20242025!$D$2:$D$1315,TotalTeamGames20242025!$A43,DataRegularSeason20242025!$N$2:$N$1315,1)</f>
        <v>0</v>
      </c>
      <c r="Q43" s="42"/>
      <c r="R43" s="35">
        <f>COUNTIFS(DataRegularSeason20242025!$E$2:$E$1315,TotalTeamGames20242025!Q$1,DataRegularSeason20242025!$D$2:$D$1315,TotalTeamGames20242025!$A43,DataRegularSeason20242025!$N$2:$N$1315,1)</f>
        <v>0</v>
      </c>
      <c r="S43" s="42"/>
      <c r="T43" s="35">
        <f>COUNTIFS(DataRegularSeason20242025!$E$2:$E$1315,TotalTeamGames20242025!S$1,DataRegularSeason20242025!$D$2:$D$1315,TotalTeamGames20242025!$A43,DataRegularSeason20242025!$N$2:$N$1315,1)</f>
        <v>0</v>
      </c>
      <c r="U43" s="42"/>
      <c r="V43" s="35">
        <f>COUNTIFS(DataRegularSeason20242025!$E$2:$E$1315,TotalTeamGames20242025!U$1,DataRegularSeason20242025!$D$2:$D$1315,TotalTeamGames20242025!$A43,DataRegularSeason20242025!$N$2:$N$1315,1)</f>
        <v>1</v>
      </c>
      <c r="W43" s="42"/>
      <c r="X43" s="35">
        <f>COUNTIFS(DataRegularSeason20242025!$E$2:$E$1315,TotalTeamGames20242025!W$1,DataRegularSeason20242025!$D$2:$D$1315,TotalTeamGames20242025!$A43,DataRegularSeason20242025!$N$2:$N$1315,1)</f>
        <v>1</v>
      </c>
      <c r="Y43" s="42"/>
      <c r="Z43" s="35">
        <f>COUNTIFS(DataRegularSeason20242025!$E$2:$E$1315,TotalTeamGames20242025!Y$1,DataRegularSeason20242025!$D$2:$D$1315,TotalTeamGames20242025!$A43,DataRegularSeason20242025!$N$2:$N$1315,1)</f>
        <v>1</v>
      </c>
      <c r="AA43" s="42"/>
      <c r="AB43" s="35">
        <f>COUNTIFS(DataRegularSeason20242025!$E$2:$E$1315,TotalTeamGames20242025!AA$1,DataRegularSeason20242025!$D$2:$D$1315,TotalTeamGames20242025!$A43,DataRegularSeason20242025!$N$2:$N$1315,1)</f>
        <v>1</v>
      </c>
      <c r="AC43" s="42"/>
      <c r="AD43" s="35">
        <f>COUNTIFS(DataRegularSeason20242025!$E$2:$E$1315,TotalTeamGames20242025!AC$1,DataRegularSeason20242025!$D$2:$D$1315,TotalTeamGames20242025!$A43,DataRegularSeason20242025!$N$2:$N$1315,1)</f>
        <v>1</v>
      </c>
      <c r="AE43" s="42"/>
      <c r="AF43" s="35">
        <f>COUNTIFS(DataRegularSeason20242025!$E$2:$E$1315,TotalTeamGames20242025!AE$1,DataRegularSeason20242025!$D$2:$D$1315,TotalTeamGames20242025!$A43,DataRegularSeason20242025!$N$2:$N$1315,1)</f>
        <v>0</v>
      </c>
      <c r="AG43" s="42"/>
      <c r="AH43" s="35">
        <f>COUNTIFS(DataRegularSeason20242025!$E$2:$E$1315,TotalTeamGames20242025!AG$1,DataRegularSeason20242025!$D$2:$D$1315,TotalTeamGames20242025!$A43,DataRegularSeason20242025!$N$2:$N$1315,1)</f>
        <v>1</v>
      </c>
      <c r="AI43" s="42"/>
      <c r="AJ43" s="35">
        <f>COUNTIFS(DataRegularSeason20242025!$E$2:$E$1315,TotalTeamGames20242025!AI$1,DataRegularSeason20242025!$D$2:$D$1315,TotalTeamGames20242025!$A43,DataRegularSeason20242025!$N$2:$N$1315,1)</f>
        <v>1</v>
      </c>
      <c r="AK43" s="42"/>
      <c r="AL43" s="35">
        <f>COUNTIFS(DataRegularSeason20242025!$E$2:$E$1315,TotalTeamGames20242025!AK$1,DataRegularSeason20242025!$D$2:$D$1315,TotalTeamGames20242025!$A43,DataRegularSeason20242025!$N$2:$N$1315,1)</f>
        <v>1</v>
      </c>
      <c r="AM43" s="42"/>
      <c r="AN43" s="35">
        <f>COUNTIFS(DataRegularSeason20242025!$E$2:$E$1315,TotalTeamGames20242025!AM$1,DataRegularSeason20242025!$D$2:$D$1315,TotalTeamGames20242025!$A43,DataRegularSeason20242025!$N$2:$N$1315,1)</f>
        <v>0</v>
      </c>
      <c r="AO43" s="42"/>
      <c r="AP43" s="35">
        <f>COUNTIFS(DataRegularSeason20242025!$E$2:$E$1315,TotalTeamGames20242025!AO$1,DataRegularSeason20242025!$D$2:$D$1315,TotalTeamGames20242025!$A43,DataRegularSeason20242025!$N$2:$N$1315,1)</f>
        <v>1</v>
      </c>
      <c r="AQ43" s="42"/>
      <c r="AR43" s="43"/>
      <c r="AS43" s="42"/>
      <c r="AT43" s="35">
        <f>COUNTIFS(DataRegularSeason20242025!$E$2:$E$1315,TotalTeamGames20242025!AS$1,DataRegularSeason20242025!$D$2:$D$1315,TotalTeamGames20242025!$A43,DataRegularSeason20242025!$N$2:$N$1315,1)</f>
        <v>1</v>
      </c>
      <c r="AU43" s="42"/>
      <c r="AV43" s="35">
        <f>COUNTIFS(DataRegularSeason20242025!$E$2:$E$1315,TotalTeamGames20242025!AU$1,DataRegularSeason20242025!$D$2:$D$1315,TotalTeamGames20242025!$A43,DataRegularSeason20242025!$N$2:$N$1315,1)</f>
        <v>1</v>
      </c>
      <c r="AW43" s="42"/>
      <c r="AX43" s="35">
        <f>COUNTIFS(DataRegularSeason20242025!$E$2:$E$1315,TotalTeamGames20242025!AW$1,DataRegularSeason20242025!$D$2:$D$1315,TotalTeamGames20242025!$A43,DataRegularSeason20242025!$N$2:$N$1315,1)</f>
        <v>1</v>
      </c>
      <c r="AY43" s="42"/>
      <c r="AZ43" s="35">
        <f>COUNTIFS(DataRegularSeason20242025!$E$2:$E$1315,TotalTeamGames20242025!AY$1,DataRegularSeason20242025!$D$2:$D$1315,TotalTeamGames20242025!$A43,DataRegularSeason20242025!$N$2:$N$1315,1)</f>
        <v>1</v>
      </c>
      <c r="BA43" s="42"/>
      <c r="BB43" s="35">
        <f>COUNTIFS(DataRegularSeason20242025!$E$2:$E$1315,TotalTeamGames20242025!BA$1,DataRegularSeason20242025!$D$2:$D$1315,TotalTeamGames20242025!$A43,DataRegularSeason20242025!$N$2:$N$1315,1)</f>
        <v>1</v>
      </c>
      <c r="BC43" s="42"/>
      <c r="BD43" s="35">
        <f>COUNTIFS(DataRegularSeason20242025!$E$2:$E$1315,TotalTeamGames20242025!BC$1,DataRegularSeason20242025!$D$2:$D$1315,TotalTeamGames20242025!$A43,DataRegularSeason20242025!$N$2:$N$1315,1)</f>
        <v>1</v>
      </c>
      <c r="BE43" s="42"/>
      <c r="BF43" s="35">
        <f>COUNTIFS(DataRegularSeason20242025!$E$2:$E$1315,TotalTeamGames20242025!BE$1,DataRegularSeason20242025!$D$2:$D$1315,TotalTeamGames20242025!$A43,DataRegularSeason20242025!$N$2:$N$1315,1)</f>
        <v>0</v>
      </c>
      <c r="BG43" s="42"/>
      <c r="BH43" s="35">
        <f>COUNTIFS(DataRegularSeason20242025!$E$2:$E$1315,TotalTeamGames20242025!BG$1,DataRegularSeason20242025!$D$2:$D$1315,TotalTeamGames20242025!$A43,DataRegularSeason20242025!$N$2:$N$1315,1)</f>
        <v>1</v>
      </c>
      <c r="BI43" s="42"/>
      <c r="BJ43" s="35">
        <f>COUNTIFS(DataRegularSeason20242025!$E$2:$E$1315,TotalTeamGames20242025!BI$1,DataRegularSeason20242025!$D$2:$D$1315,TotalTeamGames20242025!$A43,DataRegularSeason20242025!$N$2:$N$1315,1)</f>
        <v>1</v>
      </c>
      <c r="BK43" s="42"/>
      <c r="BL43" s="35">
        <f>COUNTIFS(DataRegularSeason20242025!$E$2:$E$1315,TotalTeamGames20242025!BK$1,DataRegularSeason20242025!$D$2:$D$1315,TotalTeamGames20242025!$A43,DataRegularSeason20242025!$N$2:$N$1315,1)</f>
        <v>0</v>
      </c>
      <c r="BM43" s="42"/>
      <c r="BN43" s="35">
        <f>COUNTIFS(DataRegularSeason20242025!$E$2:$E$1315,TotalTeamGames20242025!BM$1,DataRegularSeason20242025!$D$2:$D$1315,TotalTeamGames20242025!$A43,DataRegularSeason20242025!$N$2:$N$1315,1)</f>
        <v>1</v>
      </c>
      <c r="BO43" s="37">
        <f t="shared" si="0"/>
        <v>25</v>
      </c>
      <c r="BP43" s="116">
        <f t="shared" ref="BP43" si="39">BO43+BO44</f>
        <v>48</v>
      </c>
      <c r="BQ43" s="117">
        <f t="shared" ref="BQ43" si="40">82-BP43</f>
        <v>34</v>
      </c>
    </row>
    <row r="44" spans="1:69" ht="9.9499999999999993" customHeight="1" x14ac:dyDescent="0.25">
      <c r="A44" s="118"/>
      <c r="B44" s="39" t="s">
        <v>80</v>
      </c>
      <c r="C44" s="45">
        <f>COUNTIFS(DataRegularSeason20242025!$D$2:$D$1315,TotalTeamGames20242025!C$1,DataRegularSeason20242025!$E$2:$E$1315,TotalTeamGames20242025!$A43,DataRegularSeason20242025!$N$2:$N$1315,1)</f>
        <v>1</v>
      </c>
      <c r="D44" s="46"/>
      <c r="E44" s="45">
        <f>COUNTIFS(DataRegularSeason20242025!$D$2:$D$1315,TotalTeamGames20242025!E$1,DataRegularSeason20242025!$E$2:$E$1315,TotalTeamGames20242025!$A43,DataRegularSeason20242025!$N$2:$N$1315,1)</f>
        <v>1</v>
      </c>
      <c r="F44" s="46"/>
      <c r="G44" s="45">
        <f>COUNTIFS(DataRegularSeason20242025!$D$2:$D$1315,TotalTeamGames20242025!G$1,DataRegularSeason20242025!$E$2:$E$1315,TotalTeamGames20242025!$A43,DataRegularSeason20242025!$N$2:$N$1315,1)</f>
        <v>1</v>
      </c>
      <c r="H44" s="46"/>
      <c r="I44" s="45">
        <f>COUNTIFS(DataRegularSeason20242025!$D$2:$D$1315,TotalTeamGames20242025!I$1,DataRegularSeason20242025!$E$2:$E$1315,TotalTeamGames20242025!$A43,DataRegularSeason20242025!$N$2:$N$1315,1)</f>
        <v>1</v>
      </c>
      <c r="J44" s="46"/>
      <c r="K44" s="45">
        <f>COUNTIFS(DataRegularSeason20242025!$D$2:$D$1315,TotalTeamGames20242025!K$1,DataRegularSeason20242025!$E$2:$E$1315,TotalTeamGames20242025!$A43,DataRegularSeason20242025!$N$2:$N$1315,1)</f>
        <v>1</v>
      </c>
      <c r="L44" s="46"/>
      <c r="M44" s="45">
        <f>COUNTIFS(DataRegularSeason20242025!$D$2:$D$1315,TotalTeamGames20242025!M$1,DataRegularSeason20242025!$E$2:$E$1315,TotalTeamGames20242025!$A43,DataRegularSeason20242025!$N$2:$N$1315,1)</f>
        <v>0</v>
      </c>
      <c r="N44" s="46"/>
      <c r="O44" s="45">
        <f>COUNTIFS(DataRegularSeason20242025!$D$2:$D$1315,TotalTeamGames20242025!O$1,DataRegularSeason20242025!$E$2:$E$1315,TotalTeamGames20242025!$A43,DataRegularSeason20242025!$N$2:$N$1315,1)</f>
        <v>1</v>
      </c>
      <c r="P44" s="46"/>
      <c r="Q44" s="45">
        <f>COUNTIFS(DataRegularSeason20242025!$D$2:$D$1315,TotalTeamGames20242025!Q$1,DataRegularSeason20242025!$E$2:$E$1315,TotalTeamGames20242025!$A43,DataRegularSeason20242025!$N$2:$N$1315,1)</f>
        <v>1</v>
      </c>
      <c r="R44" s="46"/>
      <c r="S44" s="45">
        <f>COUNTIFS(DataRegularSeason20242025!$D$2:$D$1315,TotalTeamGames20242025!S$1,DataRegularSeason20242025!$E$2:$E$1315,TotalTeamGames20242025!$A43,DataRegularSeason20242025!$N$2:$N$1315,1)</f>
        <v>1</v>
      </c>
      <c r="T44" s="46"/>
      <c r="U44" s="45">
        <f>COUNTIFS(DataRegularSeason20242025!$D$2:$D$1315,TotalTeamGames20242025!U$1,DataRegularSeason20242025!$E$2:$E$1315,TotalTeamGames20242025!$A43,DataRegularSeason20242025!$N$2:$N$1315,1)</f>
        <v>2</v>
      </c>
      <c r="V44" s="46"/>
      <c r="W44" s="45">
        <f>COUNTIFS(DataRegularSeason20242025!$D$2:$D$1315,TotalTeamGames20242025!W$1,DataRegularSeason20242025!$E$2:$E$1315,TotalTeamGames20242025!$A43,DataRegularSeason20242025!$N$2:$N$1315,1)</f>
        <v>0</v>
      </c>
      <c r="X44" s="46"/>
      <c r="Y44" s="45">
        <f>COUNTIFS(DataRegularSeason20242025!$D$2:$D$1315,TotalTeamGames20242025!Y$1,DataRegularSeason20242025!$E$2:$E$1315,TotalTeamGames20242025!$A43,DataRegularSeason20242025!$N$2:$N$1315,1)</f>
        <v>2</v>
      </c>
      <c r="Z44" s="46"/>
      <c r="AA44" s="45">
        <f>COUNTIFS(DataRegularSeason20242025!$D$2:$D$1315,TotalTeamGames20242025!AA$1,DataRegularSeason20242025!$E$2:$E$1315,TotalTeamGames20242025!$A43,DataRegularSeason20242025!$N$2:$N$1315,1)</f>
        <v>1</v>
      </c>
      <c r="AB44" s="46"/>
      <c r="AC44" s="45">
        <f>COUNTIFS(DataRegularSeason20242025!$D$2:$D$1315,TotalTeamGames20242025!AC$1,DataRegularSeason20242025!$E$2:$E$1315,TotalTeamGames20242025!$A43,DataRegularSeason20242025!$N$2:$N$1315,1)</f>
        <v>1</v>
      </c>
      <c r="AD44" s="46"/>
      <c r="AE44" s="45">
        <f>COUNTIFS(DataRegularSeason20242025!$D$2:$D$1315,TotalTeamGames20242025!AE$1,DataRegularSeason20242025!$E$2:$E$1315,TotalTeamGames20242025!$A43,DataRegularSeason20242025!$N$2:$N$1315,1)</f>
        <v>1</v>
      </c>
      <c r="AF44" s="46"/>
      <c r="AG44" s="45">
        <f>COUNTIFS(DataRegularSeason20242025!$D$2:$D$1315,TotalTeamGames20242025!AG$1,DataRegularSeason20242025!$E$2:$E$1315,TotalTeamGames20242025!$A43,DataRegularSeason20242025!$N$2:$N$1315,1)</f>
        <v>0</v>
      </c>
      <c r="AH44" s="46"/>
      <c r="AI44" s="45">
        <f>COUNTIFS(DataRegularSeason20242025!$D$2:$D$1315,TotalTeamGames20242025!AI$1,DataRegularSeason20242025!$E$2:$E$1315,TotalTeamGames20242025!$A43,DataRegularSeason20242025!$N$2:$N$1315,1)</f>
        <v>0</v>
      </c>
      <c r="AJ44" s="46"/>
      <c r="AK44" s="45">
        <f>COUNTIFS(DataRegularSeason20242025!$D$2:$D$1315,TotalTeamGames20242025!AK$1,DataRegularSeason20242025!$E$2:$E$1315,TotalTeamGames20242025!$A43,DataRegularSeason20242025!$N$2:$N$1315,1)</f>
        <v>0</v>
      </c>
      <c r="AL44" s="46"/>
      <c r="AM44" s="45">
        <f>COUNTIFS(DataRegularSeason20242025!$D$2:$D$1315,TotalTeamGames20242025!AM$1,DataRegularSeason20242025!$E$2:$E$1315,TotalTeamGames20242025!$A43,DataRegularSeason20242025!$N$2:$N$1315,1)</f>
        <v>1</v>
      </c>
      <c r="AN44" s="46"/>
      <c r="AO44" s="45">
        <f>COUNTIFS(DataRegularSeason20242025!$D$2:$D$1315,TotalTeamGames20242025!AO$1,DataRegularSeason20242025!$E$2:$E$1315,TotalTeamGames20242025!$A43,DataRegularSeason20242025!$N$2:$N$1315,1)</f>
        <v>0</v>
      </c>
      <c r="AP44" s="46"/>
      <c r="AQ44" s="45"/>
      <c r="AR44" s="46"/>
      <c r="AS44" s="45">
        <f>COUNTIFS(DataRegularSeason20242025!$D$2:$D$1315,TotalTeamGames20242025!AS$1,DataRegularSeason20242025!$E$2:$E$1315,TotalTeamGames20242025!$A43,DataRegularSeason20242025!$N$2:$N$1315,1)</f>
        <v>0</v>
      </c>
      <c r="AT44" s="46"/>
      <c r="AU44" s="45">
        <f>COUNTIFS(DataRegularSeason20242025!$D$2:$D$1315,TotalTeamGames20242025!AU$1,DataRegularSeason20242025!$E$2:$E$1315,TotalTeamGames20242025!$A43,DataRegularSeason20242025!$N$2:$N$1315,1)</f>
        <v>0</v>
      </c>
      <c r="AV44" s="46"/>
      <c r="AW44" s="45">
        <f>COUNTIFS(DataRegularSeason20242025!$D$2:$D$1315,TotalTeamGames20242025!AW$1,DataRegularSeason20242025!$E$2:$E$1315,TotalTeamGames20242025!$A43,DataRegularSeason20242025!$N$2:$N$1315,1)</f>
        <v>1</v>
      </c>
      <c r="AX44" s="46"/>
      <c r="AY44" s="45">
        <f>COUNTIFS(DataRegularSeason20242025!$D$2:$D$1315,TotalTeamGames20242025!AY$1,DataRegularSeason20242025!$E$2:$E$1315,TotalTeamGames20242025!$A43,DataRegularSeason20242025!$N$2:$N$1315,1)</f>
        <v>1</v>
      </c>
      <c r="AZ44" s="46"/>
      <c r="BA44" s="45">
        <f>COUNTIFS(DataRegularSeason20242025!$D$2:$D$1315,TotalTeamGames20242025!BA$1,DataRegularSeason20242025!$E$2:$E$1315,TotalTeamGames20242025!$A43,DataRegularSeason20242025!$N$2:$N$1315,1)</f>
        <v>0</v>
      </c>
      <c r="BB44" s="46"/>
      <c r="BC44" s="45">
        <f>COUNTIFS(DataRegularSeason20242025!$D$2:$D$1315,TotalTeamGames20242025!BC$1,DataRegularSeason20242025!$E$2:$E$1315,TotalTeamGames20242025!$A43,DataRegularSeason20242025!$N$2:$N$1315,1)</f>
        <v>1</v>
      </c>
      <c r="BD44" s="46"/>
      <c r="BE44" s="45">
        <f>COUNTIFS(DataRegularSeason20242025!$D$2:$D$1315,TotalTeamGames20242025!BE$1,DataRegularSeason20242025!$E$2:$E$1315,TotalTeamGames20242025!$A43,DataRegularSeason20242025!$N$2:$N$1315,1)</f>
        <v>1</v>
      </c>
      <c r="BF44" s="46"/>
      <c r="BG44" s="45">
        <f>COUNTIFS(DataRegularSeason20242025!$D$2:$D$1315,TotalTeamGames20242025!BG$1,DataRegularSeason20242025!$E$2:$E$1315,TotalTeamGames20242025!$A43,DataRegularSeason20242025!$N$2:$N$1315,1)</f>
        <v>1</v>
      </c>
      <c r="BH44" s="46"/>
      <c r="BI44" s="45">
        <f>COUNTIFS(DataRegularSeason20242025!$D$2:$D$1315,TotalTeamGames20242025!BI$1,DataRegularSeason20242025!$E$2:$E$1315,TotalTeamGames20242025!$A43,DataRegularSeason20242025!$N$2:$N$1315,1)</f>
        <v>1</v>
      </c>
      <c r="BJ44" s="46"/>
      <c r="BK44" s="45">
        <f>COUNTIFS(DataRegularSeason20242025!$D$2:$D$1315,TotalTeamGames20242025!BK$1,DataRegularSeason20242025!$E$2:$E$1315,TotalTeamGames20242025!$A43,DataRegularSeason20242025!$N$2:$N$1315,1)</f>
        <v>0</v>
      </c>
      <c r="BL44" s="46"/>
      <c r="BM44" s="45">
        <f>COUNTIFS(DataRegularSeason20242025!$D$2:$D$1315,TotalTeamGames20242025!BM$1,DataRegularSeason20242025!$E$2:$E$1315,TotalTeamGames20242025!$A43,DataRegularSeason20242025!$N$2:$N$1315,1)</f>
        <v>1</v>
      </c>
      <c r="BN44" s="46"/>
      <c r="BO44" s="41">
        <f t="shared" si="0"/>
        <v>23</v>
      </c>
      <c r="BP44" s="116"/>
      <c r="BQ44" s="117"/>
    </row>
    <row r="45" spans="1:69" ht="9.9499999999999993" customHeight="1" x14ac:dyDescent="0.25">
      <c r="A45" s="123" t="s">
        <v>21</v>
      </c>
      <c r="B45" s="35" t="s">
        <v>81</v>
      </c>
      <c r="C45" s="42"/>
      <c r="D45" s="35">
        <f>COUNTIFS(DataRegularSeason20242025!$E$2:$E$1315,TotalTeamGames20242025!C$1,DataRegularSeason20242025!$D$2:$D$1315,TotalTeamGames20242025!$A45,DataRegularSeason20242025!$N$2:$N$1315,1)</f>
        <v>0</v>
      </c>
      <c r="E45" s="42"/>
      <c r="F45" s="35">
        <f>COUNTIFS(DataRegularSeason20242025!$E$2:$E$1315,TotalTeamGames20242025!E$1,DataRegularSeason20242025!$D$2:$D$1315,TotalTeamGames20242025!$A45,DataRegularSeason20242025!$N$2:$N$1315,1)</f>
        <v>1</v>
      </c>
      <c r="G45" s="42"/>
      <c r="H45" s="35">
        <f>COUNTIFS(DataRegularSeason20242025!$E$2:$E$1315,TotalTeamGames20242025!G$1,DataRegularSeason20242025!$D$2:$D$1315,TotalTeamGames20242025!$A45,DataRegularSeason20242025!$N$2:$N$1315,1)</f>
        <v>1</v>
      </c>
      <c r="I45" s="42"/>
      <c r="J45" s="35">
        <f>COUNTIFS(DataRegularSeason20242025!$E$2:$E$1315,TotalTeamGames20242025!I$1,DataRegularSeason20242025!$D$2:$D$1315,TotalTeamGames20242025!$A45,DataRegularSeason20242025!$N$2:$N$1315,1)</f>
        <v>2</v>
      </c>
      <c r="K45" s="42"/>
      <c r="L45" s="35">
        <f>COUNTIFS(DataRegularSeason20242025!$E$2:$E$1315,TotalTeamGames20242025!K$1,DataRegularSeason20242025!$D$2:$D$1315,TotalTeamGames20242025!$A45,DataRegularSeason20242025!$N$2:$N$1315,1)</f>
        <v>1</v>
      </c>
      <c r="M45" s="42"/>
      <c r="N45" s="35">
        <f>COUNTIFS(DataRegularSeason20242025!$E$2:$E$1315,TotalTeamGames20242025!M$1,DataRegularSeason20242025!$D$2:$D$1315,TotalTeamGames20242025!$A45,DataRegularSeason20242025!$N$2:$N$1315,1)</f>
        <v>1</v>
      </c>
      <c r="O45" s="42"/>
      <c r="P45" s="35">
        <f>COUNTIFS(DataRegularSeason20242025!$E$2:$E$1315,TotalTeamGames20242025!O$1,DataRegularSeason20242025!$D$2:$D$1315,TotalTeamGames20242025!$A45,DataRegularSeason20242025!$N$2:$N$1315,1)</f>
        <v>0</v>
      </c>
      <c r="Q45" s="42"/>
      <c r="R45" s="35">
        <f>COUNTIFS(DataRegularSeason20242025!$E$2:$E$1315,TotalTeamGames20242025!Q$1,DataRegularSeason20242025!$D$2:$D$1315,TotalTeamGames20242025!$A45,DataRegularSeason20242025!$N$2:$N$1315,1)</f>
        <v>0</v>
      </c>
      <c r="S45" s="42"/>
      <c r="T45" s="35">
        <f>COUNTIFS(DataRegularSeason20242025!$E$2:$E$1315,TotalTeamGames20242025!S$1,DataRegularSeason20242025!$D$2:$D$1315,TotalTeamGames20242025!$A45,DataRegularSeason20242025!$N$2:$N$1315,1)</f>
        <v>0</v>
      </c>
      <c r="U45" s="42"/>
      <c r="V45" s="35">
        <f>COUNTIFS(DataRegularSeason20242025!$E$2:$E$1315,TotalTeamGames20242025!U$1,DataRegularSeason20242025!$D$2:$D$1315,TotalTeamGames20242025!$A45,DataRegularSeason20242025!$N$2:$N$1315,1)</f>
        <v>2</v>
      </c>
      <c r="W45" s="42"/>
      <c r="X45" s="35">
        <f>COUNTIFS(DataRegularSeason20242025!$E$2:$E$1315,TotalTeamGames20242025!W$1,DataRegularSeason20242025!$D$2:$D$1315,TotalTeamGames20242025!$A45,DataRegularSeason20242025!$N$2:$N$1315,1)</f>
        <v>1</v>
      </c>
      <c r="Y45" s="42"/>
      <c r="Z45" s="35">
        <f>COUNTIFS(DataRegularSeason20242025!$E$2:$E$1315,TotalTeamGames20242025!Y$1,DataRegularSeason20242025!$D$2:$D$1315,TotalTeamGames20242025!$A45,DataRegularSeason20242025!$N$2:$N$1315,1)</f>
        <v>1</v>
      </c>
      <c r="AA45" s="42"/>
      <c r="AB45" s="35">
        <f>COUNTIFS(DataRegularSeason20242025!$E$2:$E$1315,TotalTeamGames20242025!AA$1,DataRegularSeason20242025!$D$2:$D$1315,TotalTeamGames20242025!$A45,DataRegularSeason20242025!$N$2:$N$1315,1)</f>
        <v>1</v>
      </c>
      <c r="AC45" s="42"/>
      <c r="AD45" s="35">
        <f>COUNTIFS(DataRegularSeason20242025!$E$2:$E$1315,TotalTeamGames20242025!AC$1,DataRegularSeason20242025!$D$2:$D$1315,TotalTeamGames20242025!$A45,DataRegularSeason20242025!$N$2:$N$1315,1)</f>
        <v>0</v>
      </c>
      <c r="AE45" s="42"/>
      <c r="AF45" s="35">
        <f>COUNTIFS(DataRegularSeason20242025!$E$2:$E$1315,TotalTeamGames20242025!AE$1,DataRegularSeason20242025!$D$2:$D$1315,TotalTeamGames20242025!$A45,DataRegularSeason20242025!$N$2:$N$1315,1)</f>
        <v>2</v>
      </c>
      <c r="AG45" s="42"/>
      <c r="AH45" s="35">
        <f>COUNTIFS(DataRegularSeason20242025!$E$2:$E$1315,TotalTeamGames20242025!AG$1,DataRegularSeason20242025!$D$2:$D$1315,TotalTeamGames20242025!$A45,DataRegularSeason20242025!$N$2:$N$1315,1)</f>
        <v>1</v>
      </c>
      <c r="AI45" s="42"/>
      <c r="AJ45" s="35">
        <f>COUNTIFS(DataRegularSeason20242025!$E$2:$E$1315,TotalTeamGames20242025!AI$1,DataRegularSeason20242025!$D$2:$D$1315,TotalTeamGames20242025!$A45,DataRegularSeason20242025!$N$2:$N$1315,1)</f>
        <v>1</v>
      </c>
      <c r="AK45" s="42"/>
      <c r="AL45" s="35">
        <f>COUNTIFS(DataRegularSeason20242025!$E$2:$E$1315,TotalTeamGames20242025!AK$1,DataRegularSeason20242025!$D$2:$D$1315,TotalTeamGames20242025!$A45,DataRegularSeason20242025!$N$2:$N$1315,1)</f>
        <v>2</v>
      </c>
      <c r="AM45" s="42"/>
      <c r="AN45" s="35">
        <f>COUNTIFS(DataRegularSeason20242025!$E$2:$E$1315,TotalTeamGames20242025!AM$1,DataRegularSeason20242025!$D$2:$D$1315,TotalTeamGames20242025!$A45,DataRegularSeason20242025!$N$2:$N$1315,1)</f>
        <v>1</v>
      </c>
      <c r="AO45" s="42"/>
      <c r="AP45" s="35">
        <f>COUNTIFS(DataRegularSeason20242025!$E$2:$E$1315,TotalTeamGames20242025!AO$1,DataRegularSeason20242025!$D$2:$D$1315,TotalTeamGames20242025!$A45,DataRegularSeason20242025!$N$2:$N$1315,1)</f>
        <v>1</v>
      </c>
      <c r="AQ45" s="42"/>
      <c r="AR45" s="35">
        <f>COUNTIFS(DataRegularSeason20242025!$E$2:$E$1315,TotalTeamGames20242025!AQ$1,DataRegularSeason20242025!$D$2:$D$1315,TotalTeamGames20242025!$A45,DataRegularSeason20242025!$N$2:$N$1315,1)</f>
        <v>0</v>
      </c>
      <c r="AS45" s="42"/>
      <c r="AT45" s="43"/>
      <c r="AU45" s="42"/>
      <c r="AV45" s="35">
        <f>COUNTIFS(DataRegularSeason20242025!$E$2:$E$1315,TotalTeamGames20242025!AU$1,DataRegularSeason20242025!$D$2:$D$1315,TotalTeamGames20242025!$A45,DataRegularSeason20242025!$N$2:$N$1315,1)</f>
        <v>0</v>
      </c>
      <c r="AW45" s="42"/>
      <c r="AX45" s="35">
        <f>COUNTIFS(DataRegularSeason20242025!$E$2:$E$1315,TotalTeamGames20242025!AW$1,DataRegularSeason20242025!$D$2:$D$1315,TotalTeamGames20242025!$A45,DataRegularSeason20242025!$N$2:$N$1315,1)</f>
        <v>0</v>
      </c>
      <c r="AY45" s="42"/>
      <c r="AZ45" s="35">
        <f>COUNTIFS(DataRegularSeason20242025!$E$2:$E$1315,TotalTeamGames20242025!AY$1,DataRegularSeason20242025!$D$2:$D$1315,TotalTeamGames20242025!$A45,DataRegularSeason20242025!$N$2:$N$1315,1)</f>
        <v>0</v>
      </c>
      <c r="BA45" s="42"/>
      <c r="BB45" s="35">
        <f>COUNTIFS(DataRegularSeason20242025!$E$2:$E$1315,TotalTeamGames20242025!BA$1,DataRegularSeason20242025!$D$2:$D$1315,TotalTeamGames20242025!$A45,DataRegularSeason20242025!$N$2:$N$1315,1)</f>
        <v>0</v>
      </c>
      <c r="BC45" s="42"/>
      <c r="BD45" s="35">
        <f>COUNTIFS(DataRegularSeason20242025!$E$2:$E$1315,TotalTeamGames20242025!BC$1,DataRegularSeason20242025!$D$2:$D$1315,TotalTeamGames20242025!$A45,DataRegularSeason20242025!$N$2:$N$1315,1)</f>
        <v>1</v>
      </c>
      <c r="BE45" s="42"/>
      <c r="BF45" s="35">
        <f>COUNTIFS(DataRegularSeason20242025!$E$2:$E$1315,TotalTeamGames20242025!BE$1,DataRegularSeason20242025!$D$2:$D$1315,TotalTeamGames20242025!$A45,DataRegularSeason20242025!$N$2:$N$1315,1)</f>
        <v>0</v>
      </c>
      <c r="BG45" s="42"/>
      <c r="BH45" s="35">
        <f>COUNTIFS(DataRegularSeason20242025!$E$2:$E$1315,TotalTeamGames20242025!BG$1,DataRegularSeason20242025!$D$2:$D$1315,TotalTeamGames20242025!$A45,DataRegularSeason20242025!$N$2:$N$1315,1)</f>
        <v>1</v>
      </c>
      <c r="BI45" s="42"/>
      <c r="BJ45" s="35">
        <f>COUNTIFS(DataRegularSeason20242025!$E$2:$E$1315,TotalTeamGames20242025!BI$1,DataRegularSeason20242025!$D$2:$D$1315,TotalTeamGames20242025!$A45,DataRegularSeason20242025!$N$2:$N$1315,1)</f>
        <v>0</v>
      </c>
      <c r="BK45" s="42"/>
      <c r="BL45" s="35">
        <f>COUNTIFS(DataRegularSeason20242025!$E$2:$E$1315,TotalTeamGames20242025!BK$1,DataRegularSeason20242025!$D$2:$D$1315,TotalTeamGames20242025!$A45,DataRegularSeason20242025!$N$2:$N$1315,1)</f>
        <v>1</v>
      </c>
      <c r="BM45" s="42"/>
      <c r="BN45" s="35">
        <f>COUNTIFS(DataRegularSeason20242025!$E$2:$E$1315,TotalTeamGames20242025!BM$1,DataRegularSeason20242025!$D$2:$D$1315,TotalTeamGames20242025!$A45,DataRegularSeason20242025!$N$2:$N$1315,1)</f>
        <v>2</v>
      </c>
      <c r="BO45" s="37">
        <f t="shared" si="0"/>
        <v>24</v>
      </c>
      <c r="BP45" s="116">
        <f t="shared" ref="BP45" si="41">BO45+BO46</f>
        <v>49</v>
      </c>
      <c r="BQ45" s="117">
        <f t="shared" ref="BQ45" si="42">82-BP45</f>
        <v>33</v>
      </c>
    </row>
    <row r="46" spans="1:69" ht="9.9499999999999993" customHeight="1" x14ac:dyDescent="0.25">
      <c r="A46" s="118"/>
      <c r="B46" s="39" t="s">
        <v>80</v>
      </c>
      <c r="C46" s="45">
        <f>COUNTIFS(DataRegularSeason20242025!$D$2:$D$1315,TotalTeamGames20242025!C$1,DataRegularSeason20242025!$E$2:$E$1315,TotalTeamGames20242025!$A45,DataRegularSeason20242025!$N$2:$N$1315,1)</f>
        <v>1</v>
      </c>
      <c r="D46" s="46"/>
      <c r="E46" s="45">
        <f>COUNTIFS(DataRegularSeason20242025!$D$2:$D$1315,TotalTeamGames20242025!E$1,DataRegularSeason20242025!$E$2:$E$1315,TotalTeamGames20242025!$A45,DataRegularSeason20242025!$N$2:$N$1315,1)</f>
        <v>0</v>
      </c>
      <c r="F46" s="46"/>
      <c r="G46" s="45">
        <f>COUNTIFS(DataRegularSeason20242025!$D$2:$D$1315,TotalTeamGames20242025!G$1,DataRegularSeason20242025!$E$2:$E$1315,TotalTeamGames20242025!$A45,DataRegularSeason20242025!$N$2:$N$1315,1)</f>
        <v>1</v>
      </c>
      <c r="H46" s="46"/>
      <c r="I46" s="45">
        <f>COUNTIFS(DataRegularSeason20242025!$D$2:$D$1315,TotalTeamGames20242025!I$1,DataRegularSeason20242025!$E$2:$E$1315,TotalTeamGames20242025!$A45,DataRegularSeason20242025!$N$2:$N$1315,1)</f>
        <v>1</v>
      </c>
      <c r="J46" s="46"/>
      <c r="K46" s="45">
        <f>COUNTIFS(DataRegularSeason20242025!$D$2:$D$1315,TotalTeamGames20242025!K$1,DataRegularSeason20242025!$E$2:$E$1315,TotalTeamGames20242025!$A45,DataRegularSeason20242025!$N$2:$N$1315,1)</f>
        <v>1</v>
      </c>
      <c r="L46" s="46"/>
      <c r="M46" s="45">
        <f>COUNTIFS(DataRegularSeason20242025!$D$2:$D$1315,TotalTeamGames20242025!M$1,DataRegularSeason20242025!$E$2:$E$1315,TotalTeamGames20242025!$A45,DataRegularSeason20242025!$N$2:$N$1315,1)</f>
        <v>1</v>
      </c>
      <c r="N46" s="46"/>
      <c r="O46" s="45">
        <f>COUNTIFS(DataRegularSeason20242025!$D$2:$D$1315,TotalTeamGames20242025!O$1,DataRegularSeason20242025!$E$2:$E$1315,TotalTeamGames20242025!$A45,DataRegularSeason20242025!$N$2:$N$1315,1)</f>
        <v>0</v>
      </c>
      <c r="P46" s="46"/>
      <c r="Q46" s="45">
        <f>COUNTIFS(DataRegularSeason20242025!$D$2:$D$1315,TotalTeamGames20242025!Q$1,DataRegularSeason20242025!$E$2:$E$1315,TotalTeamGames20242025!$A45,DataRegularSeason20242025!$N$2:$N$1315,1)</f>
        <v>1</v>
      </c>
      <c r="R46" s="46"/>
      <c r="S46" s="45">
        <f>COUNTIFS(DataRegularSeason20242025!$D$2:$D$1315,TotalTeamGames20242025!S$1,DataRegularSeason20242025!$E$2:$E$1315,TotalTeamGames20242025!$A45,DataRegularSeason20242025!$N$2:$N$1315,1)</f>
        <v>1</v>
      </c>
      <c r="T46" s="46"/>
      <c r="U46" s="45">
        <f>COUNTIFS(DataRegularSeason20242025!$D$2:$D$1315,TotalTeamGames20242025!U$1,DataRegularSeason20242025!$E$2:$E$1315,TotalTeamGames20242025!$A45,DataRegularSeason20242025!$N$2:$N$1315,1)</f>
        <v>1</v>
      </c>
      <c r="V46" s="46"/>
      <c r="W46" s="45">
        <f>COUNTIFS(DataRegularSeason20242025!$D$2:$D$1315,TotalTeamGames20242025!W$1,DataRegularSeason20242025!$E$2:$E$1315,TotalTeamGames20242025!$A45,DataRegularSeason20242025!$N$2:$N$1315,1)</f>
        <v>1</v>
      </c>
      <c r="X46" s="46"/>
      <c r="Y46" s="45">
        <f>COUNTIFS(DataRegularSeason20242025!$D$2:$D$1315,TotalTeamGames20242025!Y$1,DataRegularSeason20242025!$E$2:$E$1315,TotalTeamGames20242025!$A45,DataRegularSeason20242025!$N$2:$N$1315,1)</f>
        <v>1</v>
      </c>
      <c r="Z46" s="46"/>
      <c r="AA46" s="45">
        <f>COUNTIFS(DataRegularSeason20242025!$D$2:$D$1315,TotalTeamGames20242025!AA$1,DataRegularSeason20242025!$E$2:$E$1315,TotalTeamGames20242025!$A45,DataRegularSeason20242025!$N$2:$N$1315,1)</f>
        <v>1</v>
      </c>
      <c r="AB46" s="46"/>
      <c r="AC46" s="45">
        <f>COUNTIFS(DataRegularSeason20242025!$D$2:$D$1315,TotalTeamGames20242025!AC$1,DataRegularSeason20242025!$E$2:$E$1315,TotalTeamGames20242025!$A45,DataRegularSeason20242025!$N$2:$N$1315,1)</f>
        <v>1</v>
      </c>
      <c r="AD46" s="46"/>
      <c r="AE46" s="45">
        <f>COUNTIFS(DataRegularSeason20242025!$D$2:$D$1315,TotalTeamGames20242025!AE$1,DataRegularSeason20242025!$E$2:$E$1315,TotalTeamGames20242025!$A45,DataRegularSeason20242025!$N$2:$N$1315,1)</f>
        <v>1</v>
      </c>
      <c r="AF46" s="46"/>
      <c r="AG46" s="45">
        <f>COUNTIFS(DataRegularSeason20242025!$D$2:$D$1315,TotalTeamGames20242025!AG$1,DataRegularSeason20242025!$E$2:$E$1315,TotalTeamGames20242025!$A45,DataRegularSeason20242025!$N$2:$N$1315,1)</f>
        <v>0</v>
      </c>
      <c r="AH46" s="46"/>
      <c r="AI46" s="45">
        <f>COUNTIFS(DataRegularSeason20242025!$D$2:$D$1315,TotalTeamGames20242025!AI$1,DataRegularSeason20242025!$E$2:$E$1315,TotalTeamGames20242025!$A45,DataRegularSeason20242025!$N$2:$N$1315,1)</f>
        <v>0</v>
      </c>
      <c r="AJ46" s="46"/>
      <c r="AK46" s="45">
        <f>COUNTIFS(DataRegularSeason20242025!$D$2:$D$1315,TotalTeamGames20242025!AK$1,DataRegularSeason20242025!$E$2:$E$1315,TotalTeamGames20242025!$A45,DataRegularSeason20242025!$N$2:$N$1315,1)</f>
        <v>1</v>
      </c>
      <c r="AL46" s="46"/>
      <c r="AM46" s="45">
        <f>COUNTIFS(DataRegularSeason20242025!$D$2:$D$1315,TotalTeamGames20242025!AM$1,DataRegularSeason20242025!$E$2:$E$1315,TotalTeamGames20242025!$A45,DataRegularSeason20242025!$N$2:$N$1315,1)</f>
        <v>1</v>
      </c>
      <c r="AN46" s="46"/>
      <c r="AO46" s="45">
        <f>COUNTIFS(DataRegularSeason20242025!$D$2:$D$1315,TotalTeamGames20242025!AO$1,DataRegularSeason20242025!$E$2:$E$1315,TotalTeamGames20242025!$A45,DataRegularSeason20242025!$N$2:$N$1315,1)</f>
        <v>1</v>
      </c>
      <c r="AP46" s="46"/>
      <c r="AQ46" s="45">
        <f>COUNTIFS(DataRegularSeason20242025!$D$2:$D$1315,TotalTeamGames20242025!AQ$1,DataRegularSeason20242025!$E$2:$E$1315,TotalTeamGames20242025!$A45,DataRegularSeason20242025!$N$2:$N$1315,1)</f>
        <v>1</v>
      </c>
      <c r="AR46" s="46"/>
      <c r="AS46" s="45"/>
      <c r="AT46" s="46"/>
      <c r="AU46" s="45">
        <f>COUNTIFS(DataRegularSeason20242025!$D$2:$D$1315,TotalTeamGames20242025!AU$1,DataRegularSeason20242025!$E$2:$E$1315,TotalTeamGames20242025!$A45,DataRegularSeason20242025!$N$2:$N$1315,1)</f>
        <v>1</v>
      </c>
      <c r="AV46" s="46"/>
      <c r="AW46" s="45">
        <f>COUNTIFS(DataRegularSeason20242025!$D$2:$D$1315,TotalTeamGames20242025!AW$1,DataRegularSeason20242025!$E$2:$E$1315,TotalTeamGames20242025!$A45,DataRegularSeason20242025!$N$2:$N$1315,1)</f>
        <v>1</v>
      </c>
      <c r="AX46" s="46"/>
      <c r="AY46" s="45">
        <f>COUNTIFS(DataRegularSeason20242025!$D$2:$D$1315,TotalTeamGames20242025!AY$1,DataRegularSeason20242025!$E$2:$E$1315,TotalTeamGames20242025!$A45,DataRegularSeason20242025!$N$2:$N$1315,1)</f>
        <v>0</v>
      </c>
      <c r="AZ46" s="46"/>
      <c r="BA46" s="45">
        <f>COUNTIFS(DataRegularSeason20242025!$D$2:$D$1315,TotalTeamGames20242025!BA$1,DataRegularSeason20242025!$E$2:$E$1315,TotalTeamGames20242025!$A45,DataRegularSeason20242025!$N$2:$N$1315,1)</f>
        <v>2</v>
      </c>
      <c r="BB46" s="46"/>
      <c r="BC46" s="45">
        <f>COUNTIFS(DataRegularSeason20242025!$D$2:$D$1315,TotalTeamGames20242025!BC$1,DataRegularSeason20242025!$E$2:$E$1315,TotalTeamGames20242025!$A45,DataRegularSeason20242025!$N$2:$N$1315,1)</f>
        <v>1</v>
      </c>
      <c r="BD46" s="46"/>
      <c r="BE46" s="45">
        <f>COUNTIFS(DataRegularSeason20242025!$D$2:$D$1315,TotalTeamGames20242025!BE$1,DataRegularSeason20242025!$E$2:$E$1315,TotalTeamGames20242025!$A45,DataRegularSeason20242025!$N$2:$N$1315,1)</f>
        <v>1</v>
      </c>
      <c r="BF46" s="46"/>
      <c r="BG46" s="45">
        <f>COUNTIFS(DataRegularSeason20242025!$D$2:$D$1315,TotalTeamGames20242025!BG$1,DataRegularSeason20242025!$E$2:$E$1315,TotalTeamGames20242025!$A45,DataRegularSeason20242025!$N$2:$N$1315,1)</f>
        <v>1</v>
      </c>
      <c r="BH46" s="46"/>
      <c r="BI46" s="45">
        <f>COUNTIFS(DataRegularSeason20242025!$D$2:$D$1315,TotalTeamGames20242025!BI$1,DataRegularSeason20242025!$E$2:$E$1315,TotalTeamGames20242025!$A45,DataRegularSeason20242025!$N$2:$N$1315,1)</f>
        <v>0</v>
      </c>
      <c r="BJ46" s="46"/>
      <c r="BK46" s="45">
        <f>COUNTIFS(DataRegularSeason20242025!$D$2:$D$1315,TotalTeamGames20242025!BK$1,DataRegularSeason20242025!$E$2:$E$1315,TotalTeamGames20242025!$A45,DataRegularSeason20242025!$N$2:$N$1315,1)</f>
        <v>1</v>
      </c>
      <c r="BL46" s="46"/>
      <c r="BM46" s="45">
        <f>COUNTIFS(DataRegularSeason20242025!$D$2:$D$1315,TotalTeamGames20242025!BM$1,DataRegularSeason20242025!$E$2:$E$1315,TotalTeamGames20242025!$A45,DataRegularSeason20242025!$N$2:$N$1315,1)</f>
        <v>0</v>
      </c>
      <c r="BN46" s="46"/>
      <c r="BO46" s="41">
        <f t="shared" si="0"/>
        <v>25</v>
      </c>
      <c r="BP46" s="116"/>
      <c r="BQ46" s="117"/>
    </row>
    <row r="47" spans="1:69" ht="9.9499999999999993" customHeight="1" x14ac:dyDescent="0.25">
      <c r="A47" s="123" t="s">
        <v>12</v>
      </c>
      <c r="B47" s="35" t="s">
        <v>81</v>
      </c>
      <c r="C47" s="42"/>
      <c r="D47" s="35">
        <f>COUNTIFS(DataRegularSeason20242025!$E$2:$E$1315,TotalTeamGames20242025!C$1,DataRegularSeason20242025!$D$2:$D$1315,TotalTeamGames20242025!$A47,DataRegularSeason20242025!$N$2:$N$1315,1)</f>
        <v>1</v>
      </c>
      <c r="E47" s="42"/>
      <c r="F47" s="35">
        <f>COUNTIFS(DataRegularSeason20242025!$E$2:$E$1315,TotalTeamGames20242025!E$1,DataRegularSeason20242025!$D$2:$D$1315,TotalTeamGames20242025!$A47,DataRegularSeason20242025!$N$2:$N$1315,1)</f>
        <v>1</v>
      </c>
      <c r="G47" s="42"/>
      <c r="H47" s="35">
        <f>COUNTIFS(DataRegularSeason20242025!$E$2:$E$1315,TotalTeamGames20242025!G$1,DataRegularSeason20242025!$D$2:$D$1315,TotalTeamGames20242025!$A47,DataRegularSeason20242025!$N$2:$N$1315,1)</f>
        <v>1</v>
      </c>
      <c r="I47" s="42"/>
      <c r="J47" s="35">
        <f>COUNTIFS(DataRegularSeason20242025!$E$2:$E$1315,TotalTeamGames20242025!I$1,DataRegularSeason20242025!$D$2:$D$1315,TotalTeamGames20242025!$A47,DataRegularSeason20242025!$N$2:$N$1315,1)</f>
        <v>1</v>
      </c>
      <c r="K47" s="42"/>
      <c r="L47" s="35">
        <f>COUNTIFS(DataRegularSeason20242025!$E$2:$E$1315,TotalTeamGames20242025!K$1,DataRegularSeason20242025!$D$2:$D$1315,TotalTeamGames20242025!$A47,DataRegularSeason20242025!$N$2:$N$1315,1)</f>
        <v>1</v>
      </c>
      <c r="M47" s="42"/>
      <c r="N47" s="35">
        <f>COUNTIFS(DataRegularSeason20242025!$E$2:$E$1315,TotalTeamGames20242025!M$1,DataRegularSeason20242025!$D$2:$D$1315,TotalTeamGames20242025!$A47,DataRegularSeason20242025!$N$2:$N$1315,1)</f>
        <v>0</v>
      </c>
      <c r="O47" s="42"/>
      <c r="P47" s="35">
        <f>COUNTIFS(DataRegularSeason20242025!$E$2:$E$1315,TotalTeamGames20242025!O$1,DataRegularSeason20242025!$D$2:$D$1315,TotalTeamGames20242025!$A47,DataRegularSeason20242025!$N$2:$N$1315,1)</f>
        <v>1</v>
      </c>
      <c r="Q47" s="42"/>
      <c r="R47" s="35">
        <f>COUNTIFS(DataRegularSeason20242025!$E$2:$E$1315,TotalTeamGames20242025!Q$1,DataRegularSeason20242025!$D$2:$D$1315,TotalTeamGames20242025!$A47,DataRegularSeason20242025!$N$2:$N$1315,1)</f>
        <v>2</v>
      </c>
      <c r="S47" s="42"/>
      <c r="T47" s="35">
        <f>COUNTIFS(DataRegularSeason20242025!$E$2:$E$1315,TotalTeamGames20242025!S$1,DataRegularSeason20242025!$D$2:$D$1315,TotalTeamGames20242025!$A47,DataRegularSeason20242025!$N$2:$N$1315,1)</f>
        <v>1</v>
      </c>
      <c r="U47" s="42"/>
      <c r="V47" s="35">
        <f>COUNTIFS(DataRegularSeason20242025!$E$2:$E$1315,TotalTeamGames20242025!U$1,DataRegularSeason20242025!$D$2:$D$1315,TotalTeamGames20242025!$A47,DataRegularSeason20242025!$N$2:$N$1315,1)</f>
        <v>1</v>
      </c>
      <c r="W47" s="42"/>
      <c r="X47" s="35">
        <f>COUNTIFS(DataRegularSeason20242025!$E$2:$E$1315,TotalTeamGames20242025!W$1,DataRegularSeason20242025!$D$2:$D$1315,TotalTeamGames20242025!$A47,DataRegularSeason20242025!$N$2:$N$1315,1)</f>
        <v>0</v>
      </c>
      <c r="Y47" s="42"/>
      <c r="Z47" s="35">
        <f>COUNTIFS(DataRegularSeason20242025!$E$2:$E$1315,TotalTeamGames20242025!Y$1,DataRegularSeason20242025!$D$2:$D$1315,TotalTeamGames20242025!$A47,DataRegularSeason20242025!$N$2:$N$1315,1)</f>
        <v>0</v>
      </c>
      <c r="AA47" s="42"/>
      <c r="AB47" s="35">
        <f>COUNTIFS(DataRegularSeason20242025!$E$2:$E$1315,TotalTeamGames20242025!AA$1,DataRegularSeason20242025!$D$2:$D$1315,TotalTeamGames20242025!$A47,DataRegularSeason20242025!$N$2:$N$1315,1)</f>
        <v>1</v>
      </c>
      <c r="AC47" s="42"/>
      <c r="AD47" s="35">
        <f>COUNTIFS(DataRegularSeason20242025!$E$2:$E$1315,TotalTeamGames20242025!AC$1,DataRegularSeason20242025!$D$2:$D$1315,TotalTeamGames20242025!$A47,DataRegularSeason20242025!$N$2:$N$1315,1)</f>
        <v>1</v>
      </c>
      <c r="AE47" s="42"/>
      <c r="AF47" s="35">
        <f>COUNTIFS(DataRegularSeason20242025!$E$2:$E$1315,TotalTeamGames20242025!AE$1,DataRegularSeason20242025!$D$2:$D$1315,TotalTeamGames20242025!$A47,DataRegularSeason20242025!$N$2:$N$1315,1)</f>
        <v>1</v>
      </c>
      <c r="AG47" s="42"/>
      <c r="AH47" s="35">
        <f>COUNTIFS(DataRegularSeason20242025!$E$2:$E$1315,TotalTeamGames20242025!AG$1,DataRegularSeason20242025!$D$2:$D$1315,TotalTeamGames20242025!$A47,DataRegularSeason20242025!$N$2:$N$1315,1)</f>
        <v>1</v>
      </c>
      <c r="AI47" s="42"/>
      <c r="AJ47" s="35">
        <f>COUNTIFS(DataRegularSeason20242025!$E$2:$E$1315,TotalTeamGames20242025!AI$1,DataRegularSeason20242025!$D$2:$D$1315,TotalTeamGames20242025!$A47,DataRegularSeason20242025!$N$2:$N$1315,1)</f>
        <v>1</v>
      </c>
      <c r="AK47" s="42"/>
      <c r="AL47" s="35">
        <f>COUNTIFS(DataRegularSeason20242025!$E$2:$E$1315,TotalTeamGames20242025!AK$1,DataRegularSeason20242025!$D$2:$D$1315,TotalTeamGames20242025!$A47,DataRegularSeason20242025!$N$2:$N$1315,1)</f>
        <v>1</v>
      </c>
      <c r="AM47" s="42"/>
      <c r="AN47" s="35">
        <f>COUNTIFS(DataRegularSeason20242025!$E$2:$E$1315,TotalTeamGames20242025!AM$1,DataRegularSeason20242025!$D$2:$D$1315,TotalTeamGames20242025!$A47,DataRegularSeason20242025!$N$2:$N$1315,1)</f>
        <v>1</v>
      </c>
      <c r="AO47" s="42"/>
      <c r="AP47" s="35">
        <f>COUNTIFS(DataRegularSeason20242025!$E$2:$E$1315,TotalTeamGames20242025!AO$1,DataRegularSeason20242025!$D$2:$D$1315,TotalTeamGames20242025!$A47,DataRegularSeason20242025!$N$2:$N$1315,1)</f>
        <v>1</v>
      </c>
      <c r="AQ47" s="42"/>
      <c r="AR47" s="35">
        <f>COUNTIFS(DataRegularSeason20242025!$E$2:$E$1315,TotalTeamGames20242025!AQ$1,DataRegularSeason20242025!$D$2:$D$1315,TotalTeamGames20242025!$A47,DataRegularSeason20242025!$N$2:$N$1315,1)</f>
        <v>0</v>
      </c>
      <c r="AS47" s="42"/>
      <c r="AT47" s="35">
        <f>COUNTIFS(DataRegularSeason20242025!$E$2:$E$1315,TotalTeamGames20242025!AS$1,DataRegularSeason20242025!$D$2:$D$1315,TotalTeamGames20242025!$A47,DataRegularSeason20242025!$N$2:$N$1315,1)</f>
        <v>1</v>
      </c>
      <c r="AU47" s="42"/>
      <c r="AV47" s="43"/>
      <c r="AW47" s="42"/>
      <c r="AX47" s="35">
        <f>COUNTIFS(DataRegularSeason20242025!$E$2:$E$1315,TotalTeamGames20242025!AW$1,DataRegularSeason20242025!$D$2:$D$1315,TotalTeamGames20242025!$A47,DataRegularSeason20242025!$N$2:$N$1315,1)</f>
        <v>1</v>
      </c>
      <c r="AY47" s="42"/>
      <c r="AZ47" s="35">
        <f>COUNTIFS(DataRegularSeason20242025!$E$2:$E$1315,TotalTeamGames20242025!AY$1,DataRegularSeason20242025!$D$2:$D$1315,TotalTeamGames20242025!$A47,DataRegularSeason20242025!$N$2:$N$1315,1)</f>
        <v>0</v>
      </c>
      <c r="BA47" s="42"/>
      <c r="BB47" s="35">
        <f>COUNTIFS(DataRegularSeason20242025!$E$2:$E$1315,TotalTeamGames20242025!BA$1,DataRegularSeason20242025!$D$2:$D$1315,TotalTeamGames20242025!$A47,DataRegularSeason20242025!$N$2:$N$1315,1)</f>
        <v>0</v>
      </c>
      <c r="BC47" s="42"/>
      <c r="BD47" s="35">
        <f>COUNTIFS(DataRegularSeason20242025!$E$2:$E$1315,TotalTeamGames20242025!BC$1,DataRegularSeason20242025!$D$2:$D$1315,TotalTeamGames20242025!$A47,DataRegularSeason20242025!$N$2:$N$1315,1)</f>
        <v>1</v>
      </c>
      <c r="BE47" s="42"/>
      <c r="BF47" s="35">
        <f>COUNTIFS(DataRegularSeason20242025!$E$2:$E$1315,TotalTeamGames20242025!BE$1,DataRegularSeason20242025!$D$2:$D$1315,TotalTeamGames20242025!$A47,DataRegularSeason20242025!$N$2:$N$1315,1)</f>
        <v>0</v>
      </c>
      <c r="BG47" s="42"/>
      <c r="BH47" s="35">
        <f>COUNTIFS(DataRegularSeason20242025!$E$2:$E$1315,TotalTeamGames20242025!BG$1,DataRegularSeason20242025!$D$2:$D$1315,TotalTeamGames20242025!$A47,DataRegularSeason20242025!$N$2:$N$1315,1)</f>
        <v>1</v>
      </c>
      <c r="BI47" s="42"/>
      <c r="BJ47" s="35">
        <f>COUNTIFS(DataRegularSeason20242025!$E$2:$E$1315,TotalTeamGames20242025!BI$1,DataRegularSeason20242025!$D$2:$D$1315,TotalTeamGames20242025!$A47,DataRegularSeason20242025!$N$2:$N$1315,1)</f>
        <v>1</v>
      </c>
      <c r="BK47" s="42"/>
      <c r="BL47" s="35">
        <f>COUNTIFS(DataRegularSeason20242025!$E$2:$E$1315,TotalTeamGames20242025!BK$1,DataRegularSeason20242025!$D$2:$D$1315,TotalTeamGames20242025!$A47,DataRegularSeason20242025!$N$2:$N$1315,1)</f>
        <v>1</v>
      </c>
      <c r="BM47" s="42"/>
      <c r="BN47" s="35">
        <f>COUNTIFS(DataRegularSeason20242025!$E$2:$E$1315,TotalTeamGames20242025!BM$1,DataRegularSeason20242025!$D$2:$D$1315,TotalTeamGames20242025!$A47,DataRegularSeason20242025!$N$2:$N$1315,1)</f>
        <v>0</v>
      </c>
      <c r="BO47" s="37">
        <f t="shared" si="0"/>
        <v>24</v>
      </c>
      <c r="BP47" s="116">
        <f t="shared" ref="BP47" si="43">BO47+BO48</f>
        <v>48</v>
      </c>
      <c r="BQ47" s="117">
        <f t="shared" ref="BQ47" si="44">82-BP47</f>
        <v>34</v>
      </c>
    </row>
    <row r="48" spans="1:69" ht="9.9499999999999993" customHeight="1" x14ac:dyDescent="0.25">
      <c r="A48" s="118"/>
      <c r="B48" s="39" t="s">
        <v>80</v>
      </c>
      <c r="C48" s="45">
        <f>COUNTIFS(DataRegularSeason20242025!$D$2:$D$1315,TotalTeamGames20242025!C$1,DataRegularSeason20242025!$E$2:$E$1315,TotalTeamGames20242025!$A47,DataRegularSeason20242025!$N$2:$N$1315,1)</f>
        <v>1</v>
      </c>
      <c r="D48" s="46"/>
      <c r="E48" s="45">
        <f>COUNTIFS(DataRegularSeason20242025!$D$2:$D$1315,TotalTeamGames20242025!E$1,DataRegularSeason20242025!$E$2:$E$1315,TotalTeamGames20242025!$A47,DataRegularSeason20242025!$N$2:$N$1315,1)</f>
        <v>1</v>
      </c>
      <c r="F48" s="46"/>
      <c r="G48" s="45">
        <f>COUNTIFS(DataRegularSeason20242025!$D$2:$D$1315,TotalTeamGames20242025!G$1,DataRegularSeason20242025!$E$2:$E$1315,TotalTeamGames20242025!$A47,DataRegularSeason20242025!$N$2:$N$1315,1)</f>
        <v>1</v>
      </c>
      <c r="H48" s="46"/>
      <c r="I48" s="45">
        <f>COUNTIFS(DataRegularSeason20242025!$D$2:$D$1315,TotalTeamGames20242025!I$1,DataRegularSeason20242025!$E$2:$E$1315,TotalTeamGames20242025!$A47,DataRegularSeason20242025!$N$2:$N$1315,1)</f>
        <v>1</v>
      </c>
      <c r="J48" s="46"/>
      <c r="K48" s="45">
        <f>COUNTIFS(DataRegularSeason20242025!$D$2:$D$1315,TotalTeamGames20242025!K$1,DataRegularSeason20242025!$E$2:$E$1315,TotalTeamGames20242025!$A47,DataRegularSeason20242025!$N$2:$N$1315,1)</f>
        <v>1</v>
      </c>
      <c r="L48" s="46"/>
      <c r="M48" s="45">
        <f>COUNTIFS(DataRegularSeason20242025!$D$2:$D$1315,TotalTeamGames20242025!M$1,DataRegularSeason20242025!$E$2:$E$1315,TotalTeamGames20242025!$A47,DataRegularSeason20242025!$N$2:$N$1315,1)</f>
        <v>1</v>
      </c>
      <c r="N48" s="46"/>
      <c r="O48" s="45">
        <f>COUNTIFS(DataRegularSeason20242025!$D$2:$D$1315,TotalTeamGames20242025!O$1,DataRegularSeason20242025!$E$2:$E$1315,TotalTeamGames20242025!$A47,DataRegularSeason20242025!$N$2:$N$1315,1)</f>
        <v>1</v>
      </c>
      <c r="P48" s="46"/>
      <c r="Q48" s="45">
        <f>COUNTIFS(DataRegularSeason20242025!$D$2:$D$1315,TotalTeamGames20242025!Q$1,DataRegularSeason20242025!$E$2:$E$1315,TotalTeamGames20242025!$A47,DataRegularSeason20242025!$N$2:$N$1315,1)</f>
        <v>1</v>
      </c>
      <c r="R48" s="46"/>
      <c r="S48" s="45">
        <f>COUNTIFS(DataRegularSeason20242025!$D$2:$D$1315,TotalTeamGames20242025!S$1,DataRegularSeason20242025!$E$2:$E$1315,TotalTeamGames20242025!$A47,DataRegularSeason20242025!$N$2:$N$1315,1)</f>
        <v>0</v>
      </c>
      <c r="T48" s="46"/>
      <c r="U48" s="45">
        <f>COUNTIFS(DataRegularSeason20242025!$D$2:$D$1315,TotalTeamGames20242025!U$1,DataRegularSeason20242025!$E$2:$E$1315,TotalTeamGames20242025!$A47,DataRegularSeason20242025!$N$2:$N$1315,1)</f>
        <v>0</v>
      </c>
      <c r="V48" s="46"/>
      <c r="W48" s="45">
        <f>COUNTIFS(DataRegularSeason20242025!$D$2:$D$1315,TotalTeamGames20242025!W$1,DataRegularSeason20242025!$E$2:$E$1315,TotalTeamGames20242025!$A47,DataRegularSeason20242025!$N$2:$N$1315,1)</f>
        <v>1</v>
      </c>
      <c r="X48" s="46"/>
      <c r="Y48" s="45">
        <f>COUNTIFS(DataRegularSeason20242025!$D$2:$D$1315,TotalTeamGames20242025!Y$1,DataRegularSeason20242025!$E$2:$E$1315,TotalTeamGames20242025!$A47,DataRegularSeason20242025!$N$2:$N$1315,1)</f>
        <v>1</v>
      </c>
      <c r="Z48" s="46"/>
      <c r="AA48" s="45">
        <f>COUNTIFS(DataRegularSeason20242025!$D$2:$D$1315,TotalTeamGames20242025!AA$1,DataRegularSeason20242025!$E$2:$E$1315,TotalTeamGames20242025!$A47,DataRegularSeason20242025!$N$2:$N$1315,1)</f>
        <v>1</v>
      </c>
      <c r="AB48" s="46"/>
      <c r="AC48" s="45">
        <f>COUNTIFS(DataRegularSeason20242025!$D$2:$D$1315,TotalTeamGames20242025!AC$1,DataRegularSeason20242025!$E$2:$E$1315,TotalTeamGames20242025!$A47,DataRegularSeason20242025!$N$2:$N$1315,1)</f>
        <v>0</v>
      </c>
      <c r="AD48" s="46"/>
      <c r="AE48" s="45">
        <f>COUNTIFS(DataRegularSeason20242025!$D$2:$D$1315,TotalTeamGames20242025!AE$1,DataRegularSeason20242025!$E$2:$E$1315,TotalTeamGames20242025!$A47,DataRegularSeason20242025!$N$2:$N$1315,1)</f>
        <v>0</v>
      </c>
      <c r="AF48" s="46"/>
      <c r="AG48" s="45">
        <f>COUNTIFS(DataRegularSeason20242025!$D$2:$D$1315,TotalTeamGames20242025!AG$1,DataRegularSeason20242025!$E$2:$E$1315,TotalTeamGames20242025!$A47,DataRegularSeason20242025!$N$2:$N$1315,1)</f>
        <v>1</v>
      </c>
      <c r="AH48" s="46"/>
      <c r="AI48" s="45">
        <f>COUNTIFS(DataRegularSeason20242025!$D$2:$D$1315,TotalTeamGames20242025!AI$1,DataRegularSeason20242025!$E$2:$E$1315,TotalTeamGames20242025!$A47,DataRegularSeason20242025!$N$2:$N$1315,1)</f>
        <v>1</v>
      </c>
      <c r="AJ48" s="46"/>
      <c r="AK48" s="45">
        <f>COUNTIFS(DataRegularSeason20242025!$D$2:$D$1315,TotalTeamGames20242025!AK$1,DataRegularSeason20242025!$E$2:$E$1315,TotalTeamGames20242025!$A47,DataRegularSeason20242025!$N$2:$N$1315,1)</f>
        <v>1</v>
      </c>
      <c r="AL48" s="46"/>
      <c r="AM48" s="45">
        <f>COUNTIFS(DataRegularSeason20242025!$D$2:$D$1315,TotalTeamGames20242025!AM$1,DataRegularSeason20242025!$E$2:$E$1315,TotalTeamGames20242025!$A47,DataRegularSeason20242025!$N$2:$N$1315,1)</f>
        <v>1</v>
      </c>
      <c r="AN48" s="46"/>
      <c r="AO48" s="45">
        <f>COUNTIFS(DataRegularSeason20242025!$D$2:$D$1315,TotalTeamGames20242025!AO$1,DataRegularSeason20242025!$E$2:$E$1315,TotalTeamGames20242025!$A47,DataRegularSeason20242025!$N$2:$N$1315,1)</f>
        <v>1</v>
      </c>
      <c r="AP48" s="46"/>
      <c r="AQ48" s="45">
        <f>COUNTIFS(DataRegularSeason20242025!$D$2:$D$1315,TotalTeamGames20242025!AQ$1,DataRegularSeason20242025!$E$2:$E$1315,TotalTeamGames20242025!$A47,DataRegularSeason20242025!$N$2:$N$1315,1)</f>
        <v>1</v>
      </c>
      <c r="AR48" s="46"/>
      <c r="AS48" s="45">
        <f>COUNTIFS(DataRegularSeason20242025!$D$2:$D$1315,TotalTeamGames20242025!AS$1,DataRegularSeason20242025!$E$2:$E$1315,TotalTeamGames20242025!$A47,DataRegularSeason20242025!$N$2:$N$1315,1)</f>
        <v>0</v>
      </c>
      <c r="AT48" s="46"/>
      <c r="AU48" s="45"/>
      <c r="AV48" s="46"/>
      <c r="AW48" s="45">
        <f>COUNTIFS(DataRegularSeason20242025!$D$2:$D$1315,TotalTeamGames20242025!AW$1,DataRegularSeason20242025!$E$2:$E$1315,TotalTeamGames20242025!$A47,DataRegularSeason20242025!$N$2:$N$1315,1)</f>
        <v>1</v>
      </c>
      <c r="AX48" s="46"/>
      <c r="AY48" s="45">
        <f>COUNTIFS(DataRegularSeason20242025!$D$2:$D$1315,TotalTeamGames20242025!AY$1,DataRegularSeason20242025!$E$2:$E$1315,TotalTeamGames20242025!$A47,DataRegularSeason20242025!$N$2:$N$1315,1)</f>
        <v>1</v>
      </c>
      <c r="AZ48" s="46"/>
      <c r="BA48" s="45">
        <f>COUNTIFS(DataRegularSeason20242025!$D$2:$D$1315,TotalTeamGames20242025!BA$1,DataRegularSeason20242025!$E$2:$E$1315,TotalTeamGames20242025!$A47,DataRegularSeason20242025!$N$2:$N$1315,1)</f>
        <v>1</v>
      </c>
      <c r="BB48" s="46"/>
      <c r="BC48" s="45">
        <f>COUNTIFS(DataRegularSeason20242025!$D$2:$D$1315,TotalTeamGames20242025!BC$1,DataRegularSeason20242025!$E$2:$E$1315,TotalTeamGames20242025!$A47,DataRegularSeason20242025!$N$2:$N$1315,1)</f>
        <v>0</v>
      </c>
      <c r="BD48" s="46"/>
      <c r="BE48" s="45">
        <f>COUNTIFS(DataRegularSeason20242025!$D$2:$D$1315,TotalTeamGames20242025!BE$1,DataRegularSeason20242025!$E$2:$E$1315,TotalTeamGames20242025!$A47,DataRegularSeason20242025!$N$2:$N$1315,1)</f>
        <v>1</v>
      </c>
      <c r="BF48" s="46"/>
      <c r="BG48" s="45">
        <f>COUNTIFS(DataRegularSeason20242025!$D$2:$D$1315,TotalTeamGames20242025!BG$1,DataRegularSeason20242025!$E$2:$E$1315,TotalTeamGames20242025!$A47,DataRegularSeason20242025!$N$2:$N$1315,1)</f>
        <v>1</v>
      </c>
      <c r="BH48" s="46"/>
      <c r="BI48" s="45">
        <f>COUNTIFS(DataRegularSeason20242025!$D$2:$D$1315,TotalTeamGames20242025!BI$1,DataRegularSeason20242025!$E$2:$E$1315,TotalTeamGames20242025!$A47,DataRegularSeason20242025!$N$2:$N$1315,1)</f>
        <v>1</v>
      </c>
      <c r="BJ48" s="46"/>
      <c r="BK48" s="45">
        <f>COUNTIFS(DataRegularSeason20242025!$D$2:$D$1315,TotalTeamGames20242025!BK$1,DataRegularSeason20242025!$E$2:$E$1315,TotalTeamGames20242025!$A47,DataRegularSeason20242025!$N$2:$N$1315,1)</f>
        <v>1</v>
      </c>
      <c r="BL48" s="46"/>
      <c r="BM48" s="45">
        <f>COUNTIFS(DataRegularSeason20242025!$D$2:$D$1315,TotalTeamGames20242025!BM$1,DataRegularSeason20242025!$E$2:$E$1315,TotalTeamGames20242025!$A47,DataRegularSeason20242025!$N$2:$N$1315,1)</f>
        <v>0</v>
      </c>
      <c r="BN48" s="46"/>
      <c r="BO48" s="41">
        <f t="shared" si="0"/>
        <v>24</v>
      </c>
      <c r="BP48" s="116"/>
      <c r="BQ48" s="117"/>
    </row>
    <row r="49" spans="1:69" ht="9.9499999999999993" customHeight="1" x14ac:dyDescent="0.25">
      <c r="A49" s="123" t="s">
        <v>38</v>
      </c>
      <c r="B49" s="35" t="s">
        <v>81</v>
      </c>
      <c r="C49" s="42"/>
      <c r="D49" s="35">
        <f>COUNTIFS(DataRegularSeason20242025!$E$2:$E$1315,TotalTeamGames20242025!C$1,DataRegularSeason20242025!$D$2:$D$1315,TotalTeamGames20242025!$A49,DataRegularSeason20242025!$N$2:$N$1315,1)</f>
        <v>1</v>
      </c>
      <c r="E49" s="42"/>
      <c r="F49" s="35">
        <f>COUNTIFS(DataRegularSeason20242025!$E$2:$E$1315,TotalTeamGames20242025!E$1,DataRegularSeason20242025!$D$2:$D$1315,TotalTeamGames20242025!$A49,DataRegularSeason20242025!$N$2:$N$1315,1)</f>
        <v>1</v>
      </c>
      <c r="G49" s="42"/>
      <c r="H49" s="35">
        <f>COUNTIFS(DataRegularSeason20242025!$E$2:$E$1315,TotalTeamGames20242025!G$1,DataRegularSeason20242025!$D$2:$D$1315,TotalTeamGames20242025!$A49,DataRegularSeason20242025!$N$2:$N$1315,1)</f>
        <v>0</v>
      </c>
      <c r="I49" s="42"/>
      <c r="J49" s="35">
        <f>COUNTIFS(DataRegularSeason20242025!$E$2:$E$1315,TotalTeamGames20242025!I$1,DataRegularSeason20242025!$D$2:$D$1315,TotalTeamGames20242025!$A49,DataRegularSeason20242025!$N$2:$N$1315,1)</f>
        <v>1</v>
      </c>
      <c r="K49" s="42"/>
      <c r="L49" s="35">
        <f>COUNTIFS(DataRegularSeason20242025!$E$2:$E$1315,TotalTeamGames20242025!K$1,DataRegularSeason20242025!$D$2:$D$1315,TotalTeamGames20242025!$A49,DataRegularSeason20242025!$N$2:$N$1315,1)</f>
        <v>1</v>
      </c>
      <c r="M49" s="42"/>
      <c r="N49" s="35">
        <f>COUNTIFS(DataRegularSeason20242025!$E$2:$E$1315,TotalTeamGames20242025!M$1,DataRegularSeason20242025!$D$2:$D$1315,TotalTeamGames20242025!$A49,DataRegularSeason20242025!$N$2:$N$1315,1)</f>
        <v>0</v>
      </c>
      <c r="O49" s="42"/>
      <c r="P49" s="35">
        <f>COUNTIFS(DataRegularSeason20242025!$E$2:$E$1315,TotalTeamGames20242025!O$1,DataRegularSeason20242025!$D$2:$D$1315,TotalTeamGames20242025!$A49,DataRegularSeason20242025!$N$2:$N$1315,1)</f>
        <v>1</v>
      </c>
      <c r="Q49" s="42"/>
      <c r="R49" s="35">
        <f>COUNTIFS(DataRegularSeason20242025!$E$2:$E$1315,TotalTeamGames20242025!Q$1,DataRegularSeason20242025!$D$2:$D$1315,TotalTeamGames20242025!$A49,DataRegularSeason20242025!$N$2:$N$1315,1)</f>
        <v>0</v>
      </c>
      <c r="S49" s="42"/>
      <c r="T49" s="35">
        <f>COUNTIFS(DataRegularSeason20242025!$E$2:$E$1315,TotalTeamGames20242025!S$1,DataRegularSeason20242025!$D$2:$D$1315,TotalTeamGames20242025!$A49,DataRegularSeason20242025!$N$2:$N$1315,1)</f>
        <v>2</v>
      </c>
      <c r="U49" s="42"/>
      <c r="V49" s="35">
        <f>COUNTIFS(DataRegularSeason20242025!$E$2:$E$1315,TotalTeamGames20242025!U$1,DataRegularSeason20242025!$D$2:$D$1315,TotalTeamGames20242025!$A49,DataRegularSeason20242025!$N$2:$N$1315,1)</f>
        <v>1</v>
      </c>
      <c r="W49" s="42"/>
      <c r="X49" s="35">
        <f>COUNTIFS(DataRegularSeason20242025!$E$2:$E$1315,TotalTeamGames20242025!W$1,DataRegularSeason20242025!$D$2:$D$1315,TotalTeamGames20242025!$A49,DataRegularSeason20242025!$N$2:$N$1315,1)</f>
        <v>1</v>
      </c>
      <c r="Y49" s="42"/>
      <c r="Z49" s="35">
        <f>COUNTIFS(DataRegularSeason20242025!$E$2:$E$1315,TotalTeamGames20242025!Y$1,DataRegularSeason20242025!$D$2:$D$1315,TotalTeamGames20242025!$A49,DataRegularSeason20242025!$N$2:$N$1315,1)</f>
        <v>1</v>
      </c>
      <c r="AA49" s="42"/>
      <c r="AB49" s="35">
        <f>COUNTIFS(DataRegularSeason20242025!$E$2:$E$1315,TotalTeamGames20242025!AA$1,DataRegularSeason20242025!$D$2:$D$1315,TotalTeamGames20242025!$A49,DataRegularSeason20242025!$N$2:$N$1315,1)</f>
        <v>1</v>
      </c>
      <c r="AC49" s="42"/>
      <c r="AD49" s="35">
        <f>COUNTIFS(DataRegularSeason20242025!$E$2:$E$1315,TotalTeamGames20242025!AC$1,DataRegularSeason20242025!$D$2:$D$1315,TotalTeamGames20242025!$A49,DataRegularSeason20242025!$N$2:$N$1315,1)</f>
        <v>0</v>
      </c>
      <c r="AE49" s="42"/>
      <c r="AF49" s="35">
        <f>COUNTIFS(DataRegularSeason20242025!$E$2:$E$1315,TotalTeamGames20242025!AE$1,DataRegularSeason20242025!$D$2:$D$1315,TotalTeamGames20242025!$A49,DataRegularSeason20242025!$N$2:$N$1315,1)</f>
        <v>0</v>
      </c>
      <c r="AG49" s="42"/>
      <c r="AH49" s="35">
        <f>COUNTIFS(DataRegularSeason20242025!$E$2:$E$1315,TotalTeamGames20242025!AG$1,DataRegularSeason20242025!$D$2:$D$1315,TotalTeamGames20242025!$A49,DataRegularSeason20242025!$N$2:$N$1315,1)</f>
        <v>1</v>
      </c>
      <c r="AI49" s="42"/>
      <c r="AJ49" s="35">
        <f>COUNTIFS(DataRegularSeason20242025!$E$2:$E$1315,TotalTeamGames20242025!AI$1,DataRegularSeason20242025!$D$2:$D$1315,TotalTeamGames20242025!$A49,DataRegularSeason20242025!$N$2:$N$1315,1)</f>
        <v>1</v>
      </c>
      <c r="AK49" s="42"/>
      <c r="AL49" s="35">
        <f>COUNTIFS(DataRegularSeason20242025!$E$2:$E$1315,TotalTeamGames20242025!AK$1,DataRegularSeason20242025!$D$2:$D$1315,TotalTeamGames20242025!$A49,DataRegularSeason20242025!$N$2:$N$1315,1)</f>
        <v>1</v>
      </c>
      <c r="AM49" s="42"/>
      <c r="AN49" s="35">
        <f>COUNTIFS(DataRegularSeason20242025!$E$2:$E$1315,TotalTeamGames20242025!AM$1,DataRegularSeason20242025!$D$2:$D$1315,TotalTeamGames20242025!$A49,DataRegularSeason20242025!$N$2:$N$1315,1)</f>
        <v>1</v>
      </c>
      <c r="AO49" s="42"/>
      <c r="AP49" s="35">
        <f>COUNTIFS(DataRegularSeason20242025!$E$2:$E$1315,TotalTeamGames20242025!AO$1,DataRegularSeason20242025!$D$2:$D$1315,TotalTeamGames20242025!$A49,DataRegularSeason20242025!$N$2:$N$1315,1)</f>
        <v>0</v>
      </c>
      <c r="AQ49" s="42"/>
      <c r="AR49" s="35">
        <f>COUNTIFS(DataRegularSeason20242025!$E$2:$E$1315,TotalTeamGames20242025!AQ$1,DataRegularSeason20242025!$D$2:$D$1315,TotalTeamGames20242025!$A49,DataRegularSeason20242025!$N$2:$N$1315,1)</f>
        <v>1</v>
      </c>
      <c r="AS49" s="42"/>
      <c r="AT49" s="35">
        <f>COUNTIFS(DataRegularSeason20242025!$E$2:$E$1315,TotalTeamGames20242025!AS$1,DataRegularSeason20242025!$D$2:$D$1315,TotalTeamGames20242025!$A49,DataRegularSeason20242025!$N$2:$N$1315,1)</f>
        <v>1</v>
      </c>
      <c r="AU49" s="42"/>
      <c r="AV49" s="35">
        <f>COUNTIFS(DataRegularSeason20242025!$E$2:$E$1315,TotalTeamGames20242025!AU$1,DataRegularSeason20242025!$D$2:$D$1315,TotalTeamGames20242025!$A49,DataRegularSeason20242025!$N$2:$N$1315,1)</f>
        <v>1</v>
      </c>
      <c r="AW49" s="42"/>
      <c r="AX49" s="43"/>
      <c r="AY49" s="42"/>
      <c r="AZ49" s="35">
        <f>COUNTIFS(DataRegularSeason20242025!$E$2:$E$1315,TotalTeamGames20242025!AY$1,DataRegularSeason20242025!$D$2:$D$1315,TotalTeamGames20242025!$A49,DataRegularSeason20242025!$N$2:$N$1315,1)</f>
        <v>2</v>
      </c>
      <c r="BA49" s="42"/>
      <c r="BB49" s="35">
        <f>COUNTIFS(DataRegularSeason20242025!$E$2:$E$1315,TotalTeamGames20242025!BA$1,DataRegularSeason20242025!$D$2:$D$1315,TotalTeamGames20242025!$A49,DataRegularSeason20242025!$N$2:$N$1315,1)</f>
        <v>1</v>
      </c>
      <c r="BC49" s="42"/>
      <c r="BD49" s="35">
        <f>COUNTIFS(DataRegularSeason20242025!$E$2:$E$1315,TotalTeamGames20242025!BC$1,DataRegularSeason20242025!$D$2:$D$1315,TotalTeamGames20242025!$A49,DataRegularSeason20242025!$N$2:$N$1315,1)</f>
        <v>0</v>
      </c>
      <c r="BE49" s="42"/>
      <c r="BF49" s="35">
        <f>COUNTIFS(DataRegularSeason20242025!$E$2:$E$1315,TotalTeamGames20242025!BE$1,DataRegularSeason20242025!$D$2:$D$1315,TotalTeamGames20242025!$A49,DataRegularSeason20242025!$N$2:$N$1315,1)</f>
        <v>2</v>
      </c>
      <c r="BG49" s="42"/>
      <c r="BH49" s="35">
        <f>COUNTIFS(DataRegularSeason20242025!$E$2:$E$1315,TotalTeamGames20242025!BG$1,DataRegularSeason20242025!$D$2:$D$1315,TotalTeamGames20242025!$A49,DataRegularSeason20242025!$N$2:$N$1315,1)</f>
        <v>1</v>
      </c>
      <c r="BI49" s="42"/>
      <c r="BJ49" s="35">
        <f>COUNTIFS(DataRegularSeason20242025!$E$2:$E$1315,TotalTeamGames20242025!BI$1,DataRegularSeason20242025!$D$2:$D$1315,TotalTeamGames20242025!$A49,DataRegularSeason20242025!$N$2:$N$1315,1)</f>
        <v>1</v>
      </c>
      <c r="BK49" s="42"/>
      <c r="BL49" s="35">
        <f>COUNTIFS(DataRegularSeason20242025!$E$2:$E$1315,TotalTeamGames20242025!BK$1,DataRegularSeason20242025!$D$2:$D$1315,TotalTeamGames20242025!$A49,DataRegularSeason20242025!$N$2:$N$1315,1)</f>
        <v>1</v>
      </c>
      <c r="BM49" s="42"/>
      <c r="BN49" s="35">
        <f>COUNTIFS(DataRegularSeason20242025!$E$2:$E$1315,TotalTeamGames20242025!BM$1,DataRegularSeason20242025!$D$2:$D$1315,TotalTeamGames20242025!$A49,DataRegularSeason20242025!$N$2:$N$1315,1)</f>
        <v>1</v>
      </c>
      <c r="BO49" s="37">
        <f t="shared" si="0"/>
        <v>27</v>
      </c>
      <c r="BP49" s="116">
        <f t="shared" ref="BP49" si="45">BO49+BO50</f>
        <v>50</v>
      </c>
      <c r="BQ49" s="117">
        <f t="shared" ref="BQ49" si="46">82-BP49</f>
        <v>32</v>
      </c>
    </row>
    <row r="50" spans="1:69" ht="9.9499999999999993" customHeight="1" x14ac:dyDescent="0.25">
      <c r="A50" s="118"/>
      <c r="B50" s="39" t="s">
        <v>80</v>
      </c>
      <c r="C50" s="45">
        <f>COUNTIFS(DataRegularSeason20242025!$D$2:$D$1315,TotalTeamGames20242025!C$1,DataRegularSeason20242025!$E$2:$E$1315,TotalTeamGames20242025!$A49,DataRegularSeason20242025!$N$2:$N$1315,1)</f>
        <v>1</v>
      </c>
      <c r="D50" s="46"/>
      <c r="E50" s="45">
        <f>COUNTIFS(DataRegularSeason20242025!$D$2:$D$1315,TotalTeamGames20242025!E$1,DataRegularSeason20242025!$E$2:$E$1315,TotalTeamGames20242025!$A49,DataRegularSeason20242025!$N$2:$N$1315,1)</f>
        <v>0</v>
      </c>
      <c r="F50" s="46"/>
      <c r="G50" s="45">
        <f>COUNTIFS(DataRegularSeason20242025!$D$2:$D$1315,TotalTeamGames20242025!G$1,DataRegularSeason20242025!$E$2:$E$1315,TotalTeamGames20242025!$A49,DataRegularSeason20242025!$N$2:$N$1315,1)</f>
        <v>1</v>
      </c>
      <c r="H50" s="46"/>
      <c r="I50" s="45">
        <f>COUNTIFS(DataRegularSeason20242025!$D$2:$D$1315,TotalTeamGames20242025!I$1,DataRegularSeason20242025!$E$2:$E$1315,TotalTeamGames20242025!$A49,DataRegularSeason20242025!$N$2:$N$1315,1)</f>
        <v>0</v>
      </c>
      <c r="J50" s="46"/>
      <c r="K50" s="45">
        <f>COUNTIFS(DataRegularSeason20242025!$D$2:$D$1315,TotalTeamGames20242025!K$1,DataRegularSeason20242025!$E$2:$E$1315,TotalTeamGames20242025!$A49,DataRegularSeason20242025!$N$2:$N$1315,1)</f>
        <v>1</v>
      </c>
      <c r="L50" s="46"/>
      <c r="M50" s="45">
        <f>COUNTIFS(DataRegularSeason20242025!$D$2:$D$1315,TotalTeamGames20242025!M$1,DataRegularSeason20242025!$E$2:$E$1315,TotalTeamGames20242025!$A49,DataRegularSeason20242025!$N$2:$N$1315,1)</f>
        <v>1</v>
      </c>
      <c r="N50" s="46"/>
      <c r="O50" s="45">
        <f>COUNTIFS(DataRegularSeason20242025!$D$2:$D$1315,TotalTeamGames20242025!O$1,DataRegularSeason20242025!$E$2:$E$1315,TotalTeamGames20242025!$A49,DataRegularSeason20242025!$N$2:$N$1315,1)</f>
        <v>1</v>
      </c>
      <c r="P50" s="46"/>
      <c r="Q50" s="45">
        <f>COUNTIFS(DataRegularSeason20242025!$D$2:$D$1315,TotalTeamGames20242025!Q$1,DataRegularSeason20242025!$E$2:$E$1315,TotalTeamGames20242025!$A49,DataRegularSeason20242025!$N$2:$N$1315,1)</f>
        <v>2</v>
      </c>
      <c r="R50" s="46"/>
      <c r="S50" s="45">
        <f>COUNTIFS(DataRegularSeason20242025!$D$2:$D$1315,TotalTeamGames20242025!S$1,DataRegularSeason20242025!$E$2:$E$1315,TotalTeamGames20242025!$A49,DataRegularSeason20242025!$N$2:$N$1315,1)</f>
        <v>0</v>
      </c>
      <c r="T50" s="46"/>
      <c r="U50" s="45">
        <f>COUNTIFS(DataRegularSeason20242025!$D$2:$D$1315,TotalTeamGames20242025!U$1,DataRegularSeason20242025!$E$2:$E$1315,TotalTeamGames20242025!$A49,DataRegularSeason20242025!$N$2:$N$1315,1)</f>
        <v>1</v>
      </c>
      <c r="V50" s="46"/>
      <c r="W50" s="45">
        <f>COUNTIFS(DataRegularSeason20242025!$D$2:$D$1315,TotalTeamGames20242025!W$1,DataRegularSeason20242025!$E$2:$E$1315,TotalTeamGames20242025!$A49,DataRegularSeason20242025!$N$2:$N$1315,1)</f>
        <v>0</v>
      </c>
      <c r="X50" s="46"/>
      <c r="Y50" s="45">
        <f>COUNTIFS(DataRegularSeason20242025!$D$2:$D$1315,TotalTeamGames20242025!Y$1,DataRegularSeason20242025!$E$2:$E$1315,TotalTeamGames20242025!$A49,DataRegularSeason20242025!$N$2:$N$1315,1)</f>
        <v>0</v>
      </c>
      <c r="Z50" s="46"/>
      <c r="AA50" s="45">
        <f>COUNTIFS(DataRegularSeason20242025!$D$2:$D$1315,TotalTeamGames20242025!AA$1,DataRegularSeason20242025!$E$2:$E$1315,TotalTeamGames20242025!$A49,DataRegularSeason20242025!$N$2:$N$1315,1)</f>
        <v>2</v>
      </c>
      <c r="AB50" s="46"/>
      <c r="AC50" s="45">
        <f>COUNTIFS(DataRegularSeason20242025!$D$2:$D$1315,TotalTeamGames20242025!AC$1,DataRegularSeason20242025!$E$2:$E$1315,TotalTeamGames20242025!$A49,DataRegularSeason20242025!$N$2:$N$1315,1)</f>
        <v>2</v>
      </c>
      <c r="AD50" s="46"/>
      <c r="AE50" s="45">
        <f>COUNTIFS(DataRegularSeason20242025!$D$2:$D$1315,TotalTeamGames20242025!AE$1,DataRegularSeason20242025!$E$2:$E$1315,TotalTeamGames20242025!$A49,DataRegularSeason20242025!$N$2:$N$1315,1)</f>
        <v>0</v>
      </c>
      <c r="AF50" s="46"/>
      <c r="AG50" s="45">
        <f>COUNTIFS(DataRegularSeason20242025!$D$2:$D$1315,TotalTeamGames20242025!AG$1,DataRegularSeason20242025!$E$2:$E$1315,TotalTeamGames20242025!$A49,DataRegularSeason20242025!$N$2:$N$1315,1)</f>
        <v>1</v>
      </c>
      <c r="AH50" s="46"/>
      <c r="AI50" s="45">
        <f>COUNTIFS(DataRegularSeason20242025!$D$2:$D$1315,TotalTeamGames20242025!AI$1,DataRegularSeason20242025!$E$2:$E$1315,TotalTeamGames20242025!$A49,DataRegularSeason20242025!$N$2:$N$1315,1)</f>
        <v>0</v>
      </c>
      <c r="AJ50" s="46"/>
      <c r="AK50" s="45">
        <f>COUNTIFS(DataRegularSeason20242025!$D$2:$D$1315,TotalTeamGames20242025!AK$1,DataRegularSeason20242025!$E$2:$E$1315,TotalTeamGames20242025!$A49,DataRegularSeason20242025!$N$2:$N$1315,1)</f>
        <v>0</v>
      </c>
      <c r="AL50" s="46"/>
      <c r="AM50" s="45">
        <f>COUNTIFS(DataRegularSeason20242025!$D$2:$D$1315,TotalTeamGames20242025!AM$1,DataRegularSeason20242025!$E$2:$E$1315,TotalTeamGames20242025!$A49,DataRegularSeason20242025!$N$2:$N$1315,1)</f>
        <v>0</v>
      </c>
      <c r="AN50" s="46"/>
      <c r="AO50" s="45">
        <f>COUNTIFS(DataRegularSeason20242025!$D$2:$D$1315,TotalTeamGames20242025!AO$1,DataRegularSeason20242025!$E$2:$E$1315,TotalTeamGames20242025!$A49,DataRegularSeason20242025!$N$2:$N$1315,1)</f>
        <v>1</v>
      </c>
      <c r="AP50" s="46"/>
      <c r="AQ50" s="45">
        <f>COUNTIFS(DataRegularSeason20242025!$D$2:$D$1315,TotalTeamGames20242025!AQ$1,DataRegularSeason20242025!$E$2:$E$1315,TotalTeamGames20242025!$A49,DataRegularSeason20242025!$N$2:$N$1315,1)</f>
        <v>1</v>
      </c>
      <c r="AR50" s="46"/>
      <c r="AS50" s="45">
        <f>COUNTIFS(DataRegularSeason20242025!$D$2:$D$1315,TotalTeamGames20242025!AS$1,DataRegularSeason20242025!$E$2:$E$1315,TotalTeamGames20242025!$A49,DataRegularSeason20242025!$N$2:$N$1315,1)</f>
        <v>0</v>
      </c>
      <c r="AT50" s="46"/>
      <c r="AU50" s="45">
        <f>COUNTIFS(DataRegularSeason20242025!$D$2:$D$1315,TotalTeamGames20242025!AU$1,DataRegularSeason20242025!$E$2:$E$1315,TotalTeamGames20242025!$A49,DataRegularSeason20242025!$N$2:$N$1315,1)</f>
        <v>1</v>
      </c>
      <c r="AV50" s="46"/>
      <c r="AW50" s="45"/>
      <c r="AX50" s="46"/>
      <c r="AY50" s="45">
        <f>COUNTIFS(DataRegularSeason20242025!$D$2:$D$1315,TotalTeamGames20242025!AY$1,DataRegularSeason20242025!$E$2:$E$1315,TotalTeamGames20242025!$A49,DataRegularSeason20242025!$N$2:$N$1315,1)</f>
        <v>1</v>
      </c>
      <c r="AZ50" s="46"/>
      <c r="BA50" s="45">
        <f>COUNTIFS(DataRegularSeason20242025!$D$2:$D$1315,TotalTeamGames20242025!BA$1,DataRegularSeason20242025!$E$2:$E$1315,TotalTeamGames20242025!$A49,DataRegularSeason20242025!$N$2:$N$1315,1)</f>
        <v>1</v>
      </c>
      <c r="BB50" s="46"/>
      <c r="BC50" s="45">
        <f>COUNTIFS(DataRegularSeason20242025!$D$2:$D$1315,TotalTeamGames20242025!BC$1,DataRegularSeason20242025!$E$2:$E$1315,TotalTeamGames20242025!$A49,DataRegularSeason20242025!$N$2:$N$1315,1)</f>
        <v>0</v>
      </c>
      <c r="BD50" s="46"/>
      <c r="BE50" s="45">
        <f>COUNTIFS(DataRegularSeason20242025!$D$2:$D$1315,TotalTeamGames20242025!BE$1,DataRegularSeason20242025!$E$2:$E$1315,TotalTeamGames20242025!$A49,DataRegularSeason20242025!$N$2:$N$1315,1)</f>
        <v>1</v>
      </c>
      <c r="BF50" s="46"/>
      <c r="BG50" s="45">
        <f>COUNTIFS(DataRegularSeason20242025!$D$2:$D$1315,TotalTeamGames20242025!BG$1,DataRegularSeason20242025!$E$2:$E$1315,TotalTeamGames20242025!$A49,DataRegularSeason20242025!$N$2:$N$1315,1)</f>
        <v>1</v>
      </c>
      <c r="BH50" s="46"/>
      <c r="BI50" s="45">
        <f>COUNTIFS(DataRegularSeason20242025!$D$2:$D$1315,TotalTeamGames20242025!BI$1,DataRegularSeason20242025!$E$2:$E$1315,TotalTeamGames20242025!$A49,DataRegularSeason20242025!$N$2:$N$1315,1)</f>
        <v>2</v>
      </c>
      <c r="BJ50" s="46"/>
      <c r="BK50" s="45">
        <f>COUNTIFS(DataRegularSeason20242025!$D$2:$D$1315,TotalTeamGames20242025!BK$1,DataRegularSeason20242025!$E$2:$E$1315,TotalTeamGames20242025!$A49,DataRegularSeason20242025!$N$2:$N$1315,1)</f>
        <v>1</v>
      </c>
      <c r="BL50" s="46"/>
      <c r="BM50" s="45">
        <f>COUNTIFS(DataRegularSeason20242025!$D$2:$D$1315,TotalTeamGames20242025!BM$1,DataRegularSeason20242025!$E$2:$E$1315,TotalTeamGames20242025!$A49,DataRegularSeason20242025!$N$2:$N$1315,1)</f>
        <v>0</v>
      </c>
      <c r="BN50" s="46"/>
      <c r="BO50" s="41">
        <f t="shared" si="0"/>
        <v>23</v>
      </c>
      <c r="BP50" s="116"/>
      <c r="BQ50" s="117"/>
    </row>
    <row r="51" spans="1:69" ht="9.9499999999999993" customHeight="1" x14ac:dyDescent="0.25">
      <c r="A51" s="123" t="s">
        <v>13</v>
      </c>
      <c r="B51" s="35" t="s">
        <v>81</v>
      </c>
      <c r="C51" s="42"/>
      <c r="D51" s="35">
        <f>COUNTIFS(DataRegularSeason20242025!$E$2:$E$1315,TotalTeamGames20242025!C$1,DataRegularSeason20242025!$D$2:$D$1315,TotalTeamGames20242025!$A51,DataRegularSeason20242025!$N$2:$N$1315,1)</f>
        <v>0</v>
      </c>
      <c r="E51" s="42"/>
      <c r="F51" s="35">
        <f>COUNTIFS(DataRegularSeason20242025!$E$2:$E$1315,TotalTeamGames20242025!E$1,DataRegularSeason20242025!$D$2:$D$1315,TotalTeamGames20242025!$A51,DataRegularSeason20242025!$N$2:$N$1315,1)</f>
        <v>1</v>
      </c>
      <c r="G51" s="42"/>
      <c r="H51" s="35">
        <f>COUNTIFS(DataRegularSeason20242025!$E$2:$E$1315,TotalTeamGames20242025!G$1,DataRegularSeason20242025!$D$2:$D$1315,TotalTeamGames20242025!$A51,DataRegularSeason20242025!$N$2:$N$1315,1)</f>
        <v>1</v>
      </c>
      <c r="I51" s="42"/>
      <c r="J51" s="35">
        <f>COUNTIFS(DataRegularSeason20242025!$E$2:$E$1315,TotalTeamGames20242025!I$1,DataRegularSeason20242025!$D$2:$D$1315,TotalTeamGames20242025!$A51,DataRegularSeason20242025!$N$2:$N$1315,1)</f>
        <v>1</v>
      </c>
      <c r="K51" s="42"/>
      <c r="L51" s="35">
        <f>COUNTIFS(DataRegularSeason20242025!$E$2:$E$1315,TotalTeamGames20242025!K$1,DataRegularSeason20242025!$D$2:$D$1315,TotalTeamGames20242025!$A51,DataRegularSeason20242025!$N$2:$N$1315,1)</f>
        <v>1</v>
      </c>
      <c r="M51" s="42"/>
      <c r="N51" s="35">
        <f>COUNTIFS(DataRegularSeason20242025!$E$2:$E$1315,TotalTeamGames20242025!M$1,DataRegularSeason20242025!$D$2:$D$1315,TotalTeamGames20242025!$A51,DataRegularSeason20242025!$N$2:$N$1315,1)</f>
        <v>1</v>
      </c>
      <c r="O51" s="42"/>
      <c r="P51" s="35">
        <f>COUNTIFS(DataRegularSeason20242025!$E$2:$E$1315,TotalTeamGames20242025!O$1,DataRegularSeason20242025!$D$2:$D$1315,TotalTeamGames20242025!$A51,DataRegularSeason20242025!$N$2:$N$1315,1)</f>
        <v>1</v>
      </c>
      <c r="Q51" s="42"/>
      <c r="R51" s="35">
        <f>COUNTIFS(DataRegularSeason20242025!$E$2:$E$1315,TotalTeamGames20242025!Q$1,DataRegularSeason20242025!$D$2:$D$1315,TotalTeamGames20242025!$A51,DataRegularSeason20242025!$N$2:$N$1315,1)</f>
        <v>0</v>
      </c>
      <c r="S51" s="42"/>
      <c r="T51" s="35">
        <f>COUNTIFS(DataRegularSeason20242025!$E$2:$E$1315,TotalTeamGames20242025!S$1,DataRegularSeason20242025!$D$2:$D$1315,TotalTeamGames20242025!$A51,DataRegularSeason20242025!$N$2:$N$1315,1)</f>
        <v>1</v>
      </c>
      <c r="U51" s="42"/>
      <c r="V51" s="35">
        <f>COUNTIFS(DataRegularSeason20242025!$E$2:$E$1315,TotalTeamGames20242025!U$1,DataRegularSeason20242025!$D$2:$D$1315,TotalTeamGames20242025!$A51,DataRegularSeason20242025!$N$2:$N$1315,1)</f>
        <v>1</v>
      </c>
      <c r="W51" s="42"/>
      <c r="X51" s="35">
        <f>COUNTIFS(DataRegularSeason20242025!$E$2:$E$1315,TotalTeamGames20242025!W$1,DataRegularSeason20242025!$D$2:$D$1315,TotalTeamGames20242025!$A51,DataRegularSeason20242025!$N$2:$N$1315,1)</f>
        <v>1</v>
      </c>
      <c r="Y51" s="42"/>
      <c r="Z51" s="35">
        <f>COUNTIFS(DataRegularSeason20242025!$E$2:$E$1315,TotalTeamGames20242025!Y$1,DataRegularSeason20242025!$D$2:$D$1315,TotalTeamGames20242025!$A51,DataRegularSeason20242025!$N$2:$N$1315,1)</f>
        <v>1</v>
      </c>
      <c r="AA51" s="42"/>
      <c r="AB51" s="35">
        <f>COUNTIFS(DataRegularSeason20242025!$E$2:$E$1315,TotalTeamGames20242025!AA$1,DataRegularSeason20242025!$D$2:$D$1315,TotalTeamGames20242025!$A51,DataRegularSeason20242025!$N$2:$N$1315,1)</f>
        <v>0</v>
      </c>
      <c r="AC51" s="42"/>
      <c r="AD51" s="35">
        <f>COUNTIFS(DataRegularSeason20242025!$E$2:$E$1315,TotalTeamGames20242025!AC$1,DataRegularSeason20242025!$D$2:$D$1315,TotalTeamGames20242025!$A51,DataRegularSeason20242025!$N$2:$N$1315,1)</f>
        <v>1</v>
      </c>
      <c r="AE51" s="42"/>
      <c r="AF51" s="35">
        <f>COUNTIFS(DataRegularSeason20242025!$E$2:$E$1315,TotalTeamGames20242025!AE$1,DataRegularSeason20242025!$D$2:$D$1315,TotalTeamGames20242025!$A51,DataRegularSeason20242025!$N$2:$N$1315,1)</f>
        <v>1</v>
      </c>
      <c r="AG51" s="42"/>
      <c r="AH51" s="35">
        <f>COUNTIFS(DataRegularSeason20242025!$E$2:$E$1315,TotalTeamGames20242025!AG$1,DataRegularSeason20242025!$D$2:$D$1315,TotalTeamGames20242025!$A51,DataRegularSeason20242025!$N$2:$N$1315,1)</f>
        <v>1</v>
      </c>
      <c r="AI51" s="42"/>
      <c r="AJ51" s="35">
        <f>COUNTIFS(DataRegularSeason20242025!$E$2:$E$1315,TotalTeamGames20242025!AI$1,DataRegularSeason20242025!$D$2:$D$1315,TotalTeamGames20242025!$A51,DataRegularSeason20242025!$N$2:$N$1315,1)</f>
        <v>0</v>
      </c>
      <c r="AK51" s="42"/>
      <c r="AL51" s="35">
        <f>COUNTIFS(DataRegularSeason20242025!$E$2:$E$1315,TotalTeamGames20242025!AK$1,DataRegularSeason20242025!$D$2:$D$1315,TotalTeamGames20242025!$A51,DataRegularSeason20242025!$N$2:$N$1315,1)</f>
        <v>1</v>
      </c>
      <c r="AM51" s="42"/>
      <c r="AN51" s="35">
        <f>COUNTIFS(DataRegularSeason20242025!$E$2:$E$1315,TotalTeamGames20242025!AM$1,DataRegularSeason20242025!$D$2:$D$1315,TotalTeamGames20242025!$A51,DataRegularSeason20242025!$N$2:$N$1315,1)</f>
        <v>1</v>
      </c>
      <c r="AO51" s="42"/>
      <c r="AP51" s="35">
        <f>COUNTIFS(DataRegularSeason20242025!$E$2:$E$1315,TotalTeamGames20242025!AO$1,DataRegularSeason20242025!$D$2:$D$1315,TotalTeamGames20242025!$A51,DataRegularSeason20242025!$N$2:$N$1315,1)</f>
        <v>1</v>
      </c>
      <c r="AQ51" s="42"/>
      <c r="AR51" s="35">
        <f>COUNTIFS(DataRegularSeason20242025!$E$2:$E$1315,TotalTeamGames20242025!AQ$1,DataRegularSeason20242025!$D$2:$D$1315,TotalTeamGames20242025!$A51,DataRegularSeason20242025!$N$2:$N$1315,1)</f>
        <v>1</v>
      </c>
      <c r="AS51" s="42"/>
      <c r="AT51" s="35">
        <f>COUNTIFS(DataRegularSeason20242025!$E$2:$E$1315,TotalTeamGames20242025!AS$1,DataRegularSeason20242025!$D$2:$D$1315,TotalTeamGames20242025!$A51,DataRegularSeason20242025!$N$2:$N$1315,1)</f>
        <v>0</v>
      </c>
      <c r="AU51" s="42"/>
      <c r="AV51" s="35">
        <f>COUNTIFS(DataRegularSeason20242025!$E$2:$E$1315,TotalTeamGames20242025!AU$1,DataRegularSeason20242025!$D$2:$D$1315,TotalTeamGames20242025!$A51,DataRegularSeason20242025!$N$2:$N$1315,1)</f>
        <v>1</v>
      </c>
      <c r="AW51" s="42"/>
      <c r="AX51" s="35">
        <f>COUNTIFS(DataRegularSeason20242025!$E$2:$E$1315,TotalTeamGames20242025!AW$1,DataRegularSeason20242025!$D$2:$D$1315,TotalTeamGames20242025!$A51,DataRegularSeason20242025!$N$2:$N$1315,1)</f>
        <v>1</v>
      </c>
      <c r="AY51" s="42"/>
      <c r="AZ51" s="43"/>
      <c r="BA51" s="42"/>
      <c r="BB51" s="35">
        <f>COUNTIFS(DataRegularSeason20242025!$E$2:$E$1315,TotalTeamGames20242025!BA$1,DataRegularSeason20242025!$D$2:$D$1315,TotalTeamGames20242025!$A51,DataRegularSeason20242025!$N$2:$N$1315,1)</f>
        <v>1</v>
      </c>
      <c r="BC51" s="42"/>
      <c r="BD51" s="35">
        <f>COUNTIFS(DataRegularSeason20242025!$E$2:$E$1315,TotalTeamGames20242025!BC$1,DataRegularSeason20242025!$D$2:$D$1315,TotalTeamGames20242025!$A51,DataRegularSeason20242025!$N$2:$N$1315,1)</f>
        <v>1</v>
      </c>
      <c r="BE51" s="42"/>
      <c r="BF51" s="35">
        <f>COUNTIFS(DataRegularSeason20242025!$E$2:$E$1315,TotalTeamGames20242025!BE$1,DataRegularSeason20242025!$D$2:$D$1315,TotalTeamGames20242025!$A51,DataRegularSeason20242025!$N$2:$N$1315,1)</f>
        <v>1</v>
      </c>
      <c r="BG51" s="42"/>
      <c r="BH51" s="35">
        <f>COUNTIFS(DataRegularSeason20242025!$E$2:$E$1315,TotalTeamGames20242025!BG$1,DataRegularSeason20242025!$D$2:$D$1315,TotalTeamGames20242025!$A51,DataRegularSeason20242025!$N$2:$N$1315,1)</f>
        <v>1</v>
      </c>
      <c r="BI51" s="42"/>
      <c r="BJ51" s="35">
        <f>COUNTIFS(DataRegularSeason20242025!$E$2:$E$1315,TotalTeamGames20242025!BI$1,DataRegularSeason20242025!$D$2:$D$1315,TotalTeamGames20242025!$A51,DataRegularSeason20242025!$N$2:$N$1315,1)</f>
        <v>2</v>
      </c>
      <c r="BK51" s="42"/>
      <c r="BL51" s="35">
        <f>COUNTIFS(DataRegularSeason20242025!$E$2:$E$1315,TotalTeamGames20242025!BK$1,DataRegularSeason20242025!$D$2:$D$1315,TotalTeamGames20242025!$A51,DataRegularSeason20242025!$N$2:$N$1315,1)</f>
        <v>1</v>
      </c>
      <c r="BM51" s="42"/>
      <c r="BN51" s="35">
        <f>COUNTIFS(DataRegularSeason20242025!$E$2:$E$1315,TotalTeamGames20242025!BM$1,DataRegularSeason20242025!$D$2:$D$1315,TotalTeamGames20242025!$A51,DataRegularSeason20242025!$N$2:$N$1315,1)</f>
        <v>0</v>
      </c>
      <c r="BO51" s="37">
        <f t="shared" si="0"/>
        <v>26</v>
      </c>
      <c r="BP51" s="116">
        <f t="shared" ref="BP51" si="47">BO51+BO52</f>
        <v>48</v>
      </c>
      <c r="BQ51" s="117">
        <f t="shared" ref="BQ51" si="48">82-BP51</f>
        <v>34</v>
      </c>
    </row>
    <row r="52" spans="1:69" ht="9.9499999999999993" customHeight="1" x14ac:dyDescent="0.25">
      <c r="A52" s="118"/>
      <c r="B52" s="39" t="s">
        <v>80</v>
      </c>
      <c r="C52" s="45">
        <f>COUNTIFS(DataRegularSeason20242025!$D$2:$D$1315,TotalTeamGames20242025!C$1,DataRegularSeason20242025!$E$2:$E$1315,TotalTeamGames20242025!$A51,DataRegularSeason20242025!$N$2:$N$1315,1)</f>
        <v>1</v>
      </c>
      <c r="D52" s="46"/>
      <c r="E52" s="45">
        <f>COUNTIFS(DataRegularSeason20242025!$D$2:$D$1315,TotalTeamGames20242025!E$1,DataRegularSeason20242025!$E$2:$E$1315,TotalTeamGames20242025!$A51,DataRegularSeason20242025!$N$2:$N$1315,1)</f>
        <v>1</v>
      </c>
      <c r="F52" s="46"/>
      <c r="G52" s="45">
        <f>COUNTIFS(DataRegularSeason20242025!$D$2:$D$1315,TotalTeamGames20242025!G$1,DataRegularSeason20242025!$E$2:$E$1315,TotalTeamGames20242025!$A51,DataRegularSeason20242025!$N$2:$N$1315,1)</f>
        <v>1</v>
      </c>
      <c r="H52" s="46"/>
      <c r="I52" s="45">
        <f>COUNTIFS(DataRegularSeason20242025!$D$2:$D$1315,TotalTeamGames20242025!I$1,DataRegularSeason20242025!$E$2:$E$1315,TotalTeamGames20242025!$A51,DataRegularSeason20242025!$N$2:$N$1315,1)</f>
        <v>1</v>
      </c>
      <c r="J52" s="46"/>
      <c r="K52" s="45">
        <f>COUNTIFS(DataRegularSeason20242025!$D$2:$D$1315,TotalTeamGames20242025!K$1,DataRegularSeason20242025!$E$2:$E$1315,TotalTeamGames20242025!$A51,DataRegularSeason20242025!$N$2:$N$1315,1)</f>
        <v>1</v>
      </c>
      <c r="L52" s="46"/>
      <c r="M52" s="45">
        <f>COUNTIFS(DataRegularSeason20242025!$D$2:$D$1315,TotalTeamGames20242025!M$1,DataRegularSeason20242025!$E$2:$E$1315,TotalTeamGames20242025!$A51,DataRegularSeason20242025!$N$2:$N$1315,1)</f>
        <v>2</v>
      </c>
      <c r="N52" s="46"/>
      <c r="O52" s="45">
        <f>COUNTIFS(DataRegularSeason20242025!$D$2:$D$1315,TotalTeamGames20242025!O$1,DataRegularSeason20242025!$E$2:$E$1315,TotalTeamGames20242025!$A51,DataRegularSeason20242025!$N$2:$N$1315,1)</f>
        <v>0</v>
      </c>
      <c r="P52" s="46"/>
      <c r="Q52" s="45">
        <f>COUNTIFS(DataRegularSeason20242025!$D$2:$D$1315,TotalTeamGames20242025!Q$1,DataRegularSeason20242025!$E$2:$E$1315,TotalTeamGames20242025!$A51,DataRegularSeason20242025!$N$2:$N$1315,1)</f>
        <v>0</v>
      </c>
      <c r="R52" s="46"/>
      <c r="S52" s="45">
        <f>COUNTIFS(DataRegularSeason20242025!$D$2:$D$1315,TotalTeamGames20242025!S$1,DataRegularSeason20242025!$E$2:$E$1315,TotalTeamGames20242025!$A51,DataRegularSeason20242025!$N$2:$N$1315,1)</f>
        <v>0</v>
      </c>
      <c r="T52" s="46"/>
      <c r="U52" s="45">
        <f>COUNTIFS(DataRegularSeason20242025!$D$2:$D$1315,TotalTeamGames20242025!U$1,DataRegularSeason20242025!$E$2:$E$1315,TotalTeamGames20242025!$A51,DataRegularSeason20242025!$N$2:$N$1315,1)</f>
        <v>0</v>
      </c>
      <c r="V52" s="46"/>
      <c r="W52" s="45">
        <f>COUNTIFS(DataRegularSeason20242025!$D$2:$D$1315,TotalTeamGames20242025!W$1,DataRegularSeason20242025!$E$2:$E$1315,TotalTeamGames20242025!$A51,DataRegularSeason20242025!$N$2:$N$1315,1)</f>
        <v>0</v>
      </c>
      <c r="X52" s="46"/>
      <c r="Y52" s="45">
        <f>COUNTIFS(DataRegularSeason20242025!$D$2:$D$1315,TotalTeamGames20242025!Y$1,DataRegularSeason20242025!$E$2:$E$1315,TotalTeamGames20242025!$A51,DataRegularSeason20242025!$N$2:$N$1315,1)</f>
        <v>0</v>
      </c>
      <c r="Z52" s="46"/>
      <c r="AA52" s="45">
        <f>COUNTIFS(DataRegularSeason20242025!$D$2:$D$1315,TotalTeamGames20242025!AA$1,DataRegularSeason20242025!$E$2:$E$1315,TotalTeamGames20242025!$A51,DataRegularSeason20242025!$N$2:$N$1315,1)</f>
        <v>0</v>
      </c>
      <c r="AB52" s="46"/>
      <c r="AC52" s="45">
        <f>COUNTIFS(DataRegularSeason20242025!$D$2:$D$1315,TotalTeamGames20242025!AC$1,DataRegularSeason20242025!$E$2:$E$1315,TotalTeamGames20242025!$A51,DataRegularSeason20242025!$N$2:$N$1315,1)</f>
        <v>2</v>
      </c>
      <c r="AD52" s="46"/>
      <c r="AE52" s="45">
        <f>COUNTIFS(DataRegularSeason20242025!$D$2:$D$1315,TotalTeamGames20242025!AE$1,DataRegularSeason20242025!$E$2:$E$1315,TotalTeamGames20242025!$A51,DataRegularSeason20242025!$N$2:$N$1315,1)</f>
        <v>0</v>
      </c>
      <c r="AF52" s="46"/>
      <c r="AG52" s="45">
        <f>COUNTIFS(DataRegularSeason20242025!$D$2:$D$1315,TotalTeamGames20242025!AG$1,DataRegularSeason20242025!$E$2:$E$1315,TotalTeamGames20242025!$A51,DataRegularSeason20242025!$N$2:$N$1315,1)</f>
        <v>1</v>
      </c>
      <c r="AH52" s="46"/>
      <c r="AI52" s="45">
        <f>COUNTIFS(DataRegularSeason20242025!$D$2:$D$1315,TotalTeamGames20242025!AI$1,DataRegularSeason20242025!$E$2:$E$1315,TotalTeamGames20242025!$A51,DataRegularSeason20242025!$N$2:$N$1315,1)</f>
        <v>1</v>
      </c>
      <c r="AJ52" s="46"/>
      <c r="AK52" s="45">
        <f>COUNTIFS(DataRegularSeason20242025!$D$2:$D$1315,TotalTeamGames20242025!AK$1,DataRegularSeason20242025!$E$2:$E$1315,TotalTeamGames20242025!$A51,DataRegularSeason20242025!$N$2:$N$1315,1)</f>
        <v>1</v>
      </c>
      <c r="AL52" s="46"/>
      <c r="AM52" s="45">
        <f>COUNTIFS(DataRegularSeason20242025!$D$2:$D$1315,TotalTeamGames20242025!AM$1,DataRegularSeason20242025!$E$2:$E$1315,TotalTeamGames20242025!$A51,DataRegularSeason20242025!$N$2:$N$1315,1)</f>
        <v>1</v>
      </c>
      <c r="AN52" s="46"/>
      <c r="AO52" s="45">
        <f>COUNTIFS(DataRegularSeason20242025!$D$2:$D$1315,TotalTeamGames20242025!AO$1,DataRegularSeason20242025!$E$2:$E$1315,TotalTeamGames20242025!$A51,DataRegularSeason20242025!$N$2:$N$1315,1)</f>
        <v>1</v>
      </c>
      <c r="AP52" s="46"/>
      <c r="AQ52" s="45">
        <f>COUNTIFS(DataRegularSeason20242025!$D$2:$D$1315,TotalTeamGames20242025!AQ$1,DataRegularSeason20242025!$E$2:$E$1315,TotalTeamGames20242025!$A51,DataRegularSeason20242025!$N$2:$N$1315,1)</f>
        <v>1</v>
      </c>
      <c r="AR52" s="46"/>
      <c r="AS52" s="45">
        <f>COUNTIFS(DataRegularSeason20242025!$D$2:$D$1315,TotalTeamGames20242025!AS$1,DataRegularSeason20242025!$E$2:$E$1315,TotalTeamGames20242025!$A51,DataRegularSeason20242025!$N$2:$N$1315,1)</f>
        <v>0</v>
      </c>
      <c r="AT52" s="46"/>
      <c r="AU52" s="45">
        <f>COUNTIFS(DataRegularSeason20242025!$D$2:$D$1315,TotalTeamGames20242025!AU$1,DataRegularSeason20242025!$E$2:$E$1315,TotalTeamGames20242025!$A51,DataRegularSeason20242025!$N$2:$N$1315,1)</f>
        <v>0</v>
      </c>
      <c r="AV52" s="46"/>
      <c r="AW52" s="45">
        <f>COUNTIFS(DataRegularSeason20242025!$D$2:$D$1315,TotalTeamGames20242025!AW$1,DataRegularSeason20242025!$E$2:$E$1315,TotalTeamGames20242025!$A51,DataRegularSeason20242025!$N$2:$N$1315,1)</f>
        <v>2</v>
      </c>
      <c r="AX52" s="46"/>
      <c r="AY52" s="45"/>
      <c r="AZ52" s="46"/>
      <c r="BA52" s="45">
        <f>COUNTIFS(DataRegularSeason20242025!$D$2:$D$1315,TotalTeamGames20242025!BA$1,DataRegularSeason20242025!$E$2:$E$1315,TotalTeamGames20242025!$A51,DataRegularSeason20242025!$N$2:$N$1315,1)</f>
        <v>1</v>
      </c>
      <c r="BB52" s="46"/>
      <c r="BC52" s="45">
        <f>COUNTIFS(DataRegularSeason20242025!$D$2:$D$1315,TotalTeamGames20242025!BC$1,DataRegularSeason20242025!$E$2:$E$1315,TotalTeamGames20242025!$A51,DataRegularSeason20242025!$N$2:$N$1315,1)</f>
        <v>1</v>
      </c>
      <c r="BD52" s="46"/>
      <c r="BE52" s="45">
        <f>COUNTIFS(DataRegularSeason20242025!$D$2:$D$1315,TotalTeamGames20242025!BE$1,DataRegularSeason20242025!$E$2:$E$1315,TotalTeamGames20242025!$A51,DataRegularSeason20242025!$N$2:$N$1315,1)</f>
        <v>1</v>
      </c>
      <c r="BF52" s="46"/>
      <c r="BG52" s="45">
        <f>COUNTIFS(DataRegularSeason20242025!$D$2:$D$1315,TotalTeamGames20242025!BG$1,DataRegularSeason20242025!$E$2:$E$1315,TotalTeamGames20242025!$A51,DataRegularSeason20242025!$N$2:$N$1315,1)</f>
        <v>0</v>
      </c>
      <c r="BH52" s="46"/>
      <c r="BI52" s="45">
        <f>COUNTIFS(DataRegularSeason20242025!$D$2:$D$1315,TotalTeamGames20242025!BI$1,DataRegularSeason20242025!$E$2:$E$1315,TotalTeamGames20242025!$A51,DataRegularSeason20242025!$N$2:$N$1315,1)</f>
        <v>0</v>
      </c>
      <c r="BJ52" s="46"/>
      <c r="BK52" s="45">
        <f>COUNTIFS(DataRegularSeason20242025!$D$2:$D$1315,TotalTeamGames20242025!BK$1,DataRegularSeason20242025!$E$2:$E$1315,TotalTeamGames20242025!$A51,DataRegularSeason20242025!$N$2:$N$1315,1)</f>
        <v>1</v>
      </c>
      <c r="BL52" s="46"/>
      <c r="BM52" s="45">
        <f>COUNTIFS(DataRegularSeason20242025!$D$2:$D$1315,TotalTeamGames20242025!BM$1,DataRegularSeason20242025!$E$2:$E$1315,TotalTeamGames20242025!$A51,DataRegularSeason20242025!$N$2:$N$1315,1)</f>
        <v>1</v>
      </c>
      <c r="BN52" s="46"/>
      <c r="BO52" s="41">
        <f t="shared" si="0"/>
        <v>22</v>
      </c>
      <c r="BP52" s="116"/>
      <c r="BQ52" s="117"/>
    </row>
    <row r="53" spans="1:69" ht="9.9499999999999993" customHeight="1" x14ac:dyDescent="0.25">
      <c r="A53" s="123" t="s">
        <v>43</v>
      </c>
      <c r="B53" s="35" t="s">
        <v>81</v>
      </c>
      <c r="C53" s="42"/>
      <c r="D53" s="35">
        <f>COUNTIFS(DataRegularSeason20242025!$E$2:$E$1315,TotalTeamGames20242025!C$1,DataRegularSeason20242025!$D$2:$D$1315,TotalTeamGames20242025!$A53,DataRegularSeason20242025!$N$2:$N$1315,1)</f>
        <v>1</v>
      </c>
      <c r="E53" s="42"/>
      <c r="F53" s="35">
        <f>COUNTIFS(DataRegularSeason20242025!$E$2:$E$1315,TotalTeamGames20242025!E$1,DataRegularSeason20242025!$D$2:$D$1315,TotalTeamGames20242025!$A53,DataRegularSeason20242025!$N$2:$N$1315,1)</f>
        <v>1</v>
      </c>
      <c r="G53" s="42"/>
      <c r="H53" s="35">
        <f>COUNTIFS(DataRegularSeason20242025!$E$2:$E$1315,TotalTeamGames20242025!G$1,DataRegularSeason20242025!$D$2:$D$1315,TotalTeamGames20242025!$A53,DataRegularSeason20242025!$N$2:$N$1315,1)</f>
        <v>0</v>
      </c>
      <c r="I53" s="42"/>
      <c r="J53" s="35">
        <f>COUNTIFS(DataRegularSeason20242025!$E$2:$E$1315,TotalTeamGames20242025!I$1,DataRegularSeason20242025!$D$2:$D$1315,TotalTeamGames20242025!$A53,DataRegularSeason20242025!$N$2:$N$1315,1)</f>
        <v>1</v>
      </c>
      <c r="K53" s="42"/>
      <c r="L53" s="35">
        <f>COUNTIFS(DataRegularSeason20242025!$E$2:$E$1315,TotalTeamGames20242025!K$1,DataRegularSeason20242025!$D$2:$D$1315,TotalTeamGames20242025!$A53,DataRegularSeason20242025!$N$2:$N$1315,1)</f>
        <v>1</v>
      </c>
      <c r="M53" s="42"/>
      <c r="N53" s="35">
        <f>COUNTIFS(DataRegularSeason20242025!$E$2:$E$1315,TotalTeamGames20242025!M$1,DataRegularSeason20242025!$D$2:$D$1315,TotalTeamGames20242025!$A53,DataRegularSeason20242025!$N$2:$N$1315,1)</f>
        <v>1</v>
      </c>
      <c r="O53" s="42"/>
      <c r="P53" s="35">
        <f>COUNTIFS(DataRegularSeason20242025!$E$2:$E$1315,TotalTeamGames20242025!O$1,DataRegularSeason20242025!$D$2:$D$1315,TotalTeamGames20242025!$A53,DataRegularSeason20242025!$N$2:$N$1315,1)</f>
        <v>0</v>
      </c>
      <c r="Q53" s="42"/>
      <c r="R53" s="35">
        <f>COUNTIFS(DataRegularSeason20242025!$E$2:$E$1315,TotalTeamGames20242025!Q$1,DataRegularSeason20242025!$D$2:$D$1315,TotalTeamGames20242025!$A53,DataRegularSeason20242025!$N$2:$N$1315,1)</f>
        <v>1</v>
      </c>
      <c r="S53" s="42"/>
      <c r="T53" s="35">
        <f>COUNTIFS(DataRegularSeason20242025!$E$2:$E$1315,TotalTeamGames20242025!S$1,DataRegularSeason20242025!$D$2:$D$1315,TotalTeamGames20242025!$A53,DataRegularSeason20242025!$N$2:$N$1315,1)</f>
        <v>0</v>
      </c>
      <c r="U53" s="42"/>
      <c r="V53" s="35">
        <f>COUNTIFS(DataRegularSeason20242025!$E$2:$E$1315,TotalTeamGames20242025!U$1,DataRegularSeason20242025!$D$2:$D$1315,TotalTeamGames20242025!$A53,DataRegularSeason20242025!$N$2:$N$1315,1)</f>
        <v>0</v>
      </c>
      <c r="W53" s="42"/>
      <c r="X53" s="35">
        <f>COUNTIFS(DataRegularSeason20242025!$E$2:$E$1315,TotalTeamGames20242025!W$1,DataRegularSeason20242025!$D$2:$D$1315,TotalTeamGames20242025!$A53,DataRegularSeason20242025!$N$2:$N$1315,1)</f>
        <v>1</v>
      </c>
      <c r="Y53" s="42"/>
      <c r="Z53" s="35">
        <f>COUNTIFS(DataRegularSeason20242025!$E$2:$E$1315,TotalTeamGames20242025!Y$1,DataRegularSeason20242025!$D$2:$D$1315,TotalTeamGames20242025!$A53,DataRegularSeason20242025!$N$2:$N$1315,1)</f>
        <v>1</v>
      </c>
      <c r="AA53" s="42"/>
      <c r="AB53" s="35">
        <f>COUNTIFS(DataRegularSeason20242025!$E$2:$E$1315,TotalTeamGames20242025!AA$1,DataRegularSeason20242025!$D$2:$D$1315,TotalTeamGames20242025!$A53,DataRegularSeason20242025!$N$2:$N$1315,1)</f>
        <v>1</v>
      </c>
      <c r="AC53" s="42"/>
      <c r="AD53" s="35">
        <f>COUNTIFS(DataRegularSeason20242025!$E$2:$E$1315,TotalTeamGames20242025!AC$1,DataRegularSeason20242025!$D$2:$D$1315,TotalTeamGames20242025!$A53,DataRegularSeason20242025!$N$2:$N$1315,1)</f>
        <v>1</v>
      </c>
      <c r="AE53" s="42"/>
      <c r="AF53" s="35">
        <f>COUNTIFS(DataRegularSeason20242025!$E$2:$E$1315,TotalTeamGames20242025!AE$1,DataRegularSeason20242025!$D$2:$D$1315,TotalTeamGames20242025!$A53,DataRegularSeason20242025!$N$2:$N$1315,1)</f>
        <v>1</v>
      </c>
      <c r="AG53" s="42"/>
      <c r="AH53" s="35">
        <f>COUNTIFS(DataRegularSeason20242025!$E$2:$E$1315,TotalTeamGames20242025!AG$1,DataRegularSeason20242025!$D$2:$D$1315,TotalTeamGames20242025!$A53,DataRegularSeason20242025!$N$2:$N$1315,1)</f>
        <v>2</v>
      </c>
      <c r="AI53" s="42"/>
      <c r="AJ53" s="35">
        <f>COUNTIFS(DataRegularSeason20242025!$E$2:$E$1315,TotalTeamGames20242025!AI$1,DataRegularSeason20242025!$D$2:$D$1315,TotalTeamGames20242025!$A53,DataRegularSeason20242025!$N$2:$N$1315,1)</f>
        <v>1</v>
      </c>
      <c r="AK53" s="42"/>
      <c r="AL53" s="35">
        <f>COUNTIFS(DataRegularSeason20242025!$E$2:$E$1315,TotalTeamGames20242025!AK$1,DataRegularSeason20242025!$D$2:$D$1315,TotalTeamGames20242025!$A53,DataRegularSeason20242025!$N$2:$N$1315,1)</f>
        <v>0</v>
      </c>
      <c r="AM53" s="42"/>
      <c r="AN53" s="35">
        <f>COUNTIFS(DataRegularSeason20242025!$E$2:$E$1315,TotalTeamGames20242025!AM$1,DataRegularSeason20242025!$D$2:$D$1315,TotalTeamGames20242025!$A53,DataRegularSeason20242025!$N$2:$N$1315,1)</f>
        <v>0</v>
      </c>
      <c r="AO53" s="42"/>
      <c r="AP53" s="35">
        <f>COUNTIFS(DataRegularSeason20242025!$E$2:$E$1315,TotalTeamGames20242025!AO$1,DataRegularSeason20242025!$D$2:$D$1315,TotalTeamGames20242025!$A53,DataRegularSeason20242025!$N$2:$N$1315,1)</f>
        <v>1</v>
      </c>
      <c r="AQ53" s="42"/>
      <c r="AR53" s="35">
        <f>COUNTIFS(DataRegularSeason20242025!$E$2:$E$1315,TotalTeamGames20242025!AQ$1,DataRegularSeason20242025!$D$2:$D$1315,TotalTeamGames20242025!$A53,DataRegularSeason20242025!$N$2:$N$1315,1)</f>
        <v>0</v>
      </c>
      <c r="AS53" s="42"/>
      <c r="AT53" s="35">
        <f>COUNTIFS(DataRegularSeason20242025!$E$2:$E$1315,TotalTeamGames20242025!AS$1,DataRegularSeason20242025!$D$2:$D$1315,TotalTeamGames20242025!$A53,DataRegularSeason20242025!$N$2:$N$1315,1)</f>
        <v>2</v>
      </c>
      <c r="AU53" s="42"/>
      <c r="AV53" s="35">
        <f>COUNTIFS(DataRegularSeason20242025!$E$2:$E$1315,TotalTeamGames20242025!AU$1,DataRegularSeason20242025!$D$2:$D$1315,TotalTeamGames20242025!$A53,DataRegularSeason20242025!$N$2:$N$1315,1)</f>
        <v>1</v>
      </c>
      <c r="AW53" s="42"/>
      <c r="AX53" s="35">
        <f>COUNTIFS(DataRegularSeason20242025!$E$2:$E$1315,TotalTeamGames20242025!AW$1,DataRegularSeason20242025!$D$2:$D$1315,TotalTeamGames20242025!$A53,DataRegularSeason20242025!$N$2:$N$1315,1)</f>
        <v>1</v>
      </c>
      <c r="AY53" s="42"/>
      <c r="AZ53" s="35">
        <f>COUNTIFS(DataRegularSeason20242025!$E$2:$E$1315,TotalTeamGames20242025!AY$1,DataRegularSeason20242025!$D$2:$D$1315,TotalTeamGames20242025!$A53,DataRegularSeason20242025!$N$2:$N$1315,1)</f>
        <v>1</v>
      </c>
      <c r="BA53" s="42"/>
      <c r="BB53" s="43"/>
      <c r="BC53" s="42"/>
      <c r="BD53" s="35">
        <f>COUNTIFS(DataRegularSeason20242025!$E$2:$E$1315,TotalTeamGames20242025!BC$1,DataRegularSeason20242025!$D$2:$D$1315,TotalTeamGames20242025!$A53,DataRegularSeason20242025!$N$2:$N$1315,1)</f>
        <v>1</v>
      </c>
      <c r="BE53" s="42"/>
      <c r="BF53" s="35">
        <f>COUNTIFS(DataRegularSeason20242025!$E$2:$E$1315,TotalTeamGames20242025!BE$1,DataRegularSeason20242025!$D$2:$D$1315,TotalTeamGames20242025!$A53,DataRegularSeason20242025!$N$2:$N$1315,1)</f>
        <v>0</v>
      </c>
      <c r="BG53" s="42"/>
      <c r="BH53" s="35">
        <f>COUNTIFS(DataRegularSeason20242025!$E$2:$E$1315,TotalTeamGames20242025!BG$1,DataRegularSeason20242025!$D$2:$D$1315,TotalTeamGames20242025!$A53,DataRegularSeason20242025!$N$2:$N$1315,1)</f>
        <v>1</v>
      </c>
      <c r="BI53" s="42"/>
      <c r="BJ53" s="35">
        <f>COUNTIFS(DataRegularSeason20242025!$E$2:$E$1315,TotalTeamGames20242025!BI$1,DataRegularSeason20242025!$D$2:$D$1315,TotalTeamGames20242025!$A53,DataRegularSeason20242025!$N$2:$N$1315,1)</f>
        <v>0</v>
      </c>
      <c r="BK53" s="42"/>
      <c r="BL53" s="35">
        <f>COUNTIFS(DataRegularSeason20242025!$E$2:$E$1315,TotalTeamGames20242025!BK$1,DataRegularSeason20242025!$D$2:$D$1315,TotalTeamGames20242025!$A53,DataRegularSeason20242025!$N$2:$N$1315,1)</f>
        <v>1</v>
      </c>
      <c r="BM53" s="42"/>
      <c r="BN53" s="35">
        <f>COUNTIFS(DataRegularSeason20242025!$E$2:$E$1315,TotalTeamGames20242025!BM$1,DataRegularSeason20242025!$D$2:$D$1315,TotalTeamGames20242025!$A53,DataRegularSeason20242025!$N$2:$N$1315,1)</f>
        <v>0</v>
      </c>
      <c r="BO53" s="37">
        <f t="shared" si="0"/>
        <v>23</v>
      </c>
      <c r="BP53" s="116">
        <f t="shared" ref="BP53" si="49">BO53+BO54</f>
        <v>45</v>
      </c>
      <c r="BQ53" s="117">
        <f t="shared" ref="BQ53" si="50">82-BP53</f>
        <v>37</v>
      </c>
    </row>
    <row r="54" spans="1:69" ht="9.9499999999999993" customHeight="1" x14ac:dyDescent="0.25">
      <c r="A54" s="118"/>
      <c r="B54" s="39" t="s">
        <v>80</v>
      </c>
      <c r="C54" s="45">
        <f>COUNTIFS(DataRegularSeason20242025!$D$2:$D$1315,TotalTeamGames20242025!C$1,DataRegularSeason20242025!$E$2:$E$1315,TotalTeamGames20242025!$A53,DataRegularSeason20242025!$N$2:$N$1315,1)</f>
        <v>1</v>
      </c>
      <c r="D54" s="46"/>
      <c r="E54" s="45">
        <f>COUNTIFS(DataRegularSeason20242025!$D$2:$D$1315,TotalTeamGames20242025!E$1,DataRegularSeason20242025!$E$2:$E$1315,TotalTeamGames20242025!$A53,DataRegularSeason20242025!$N$2:$N$1315,1)</f>
        <v>1</v>
      </c>
      <c r="F54" s="46"/>
      <c r="G54" s="45">
        <f>COUNTIFS(DataRegularSeason20242025!$D$2:$D$1315,TotalTeamGames20242025!G$1,DataRegularSeason20242025!$E$2:$E$1315,TotalTeamGames20242025!$A53,DataRegularSeason20242025!$N$2:$N$1315,1)</f>
        <v>0</v>
      </c>
      <c r="H54" s="46"/>
      <c r="I54" s="45">
        <f>COUNTIFS(DataRegularSeason20242025!$D$2:$D$1315,TotalTeamGames20242025!I$1,DataRegularSeason20242025!$E$2:$E$1315,TotalTeamGames20242025!$A53,DataRegularSeason20242025!$N$2:$N$1315,1)</f>
        <v>1</v>
      </c>
      <c r="J54" s="46"/>
      <c r="K54" s="45">
        <f>COUNTIFS(DataRegularSeason20242025!$D$2:$D$1315,TotalTeamGames20242025!K$1,DataRegularSeason20242025!$E$2:$E$1315,TotalTeamGames20242025!$A53,DataRegularSeason20242025!$N$2:$N$1315,1)</f>
        <v>1</v>
      </c>
      <c r="L54" s="46"/>
      <c r="M54" s="45">
        <f>COUNTIFS(DataRegularSeason20242025!$D$2:$D$1315,TotalTeamGames20242025!M$1,DataRegularSeason20242025!$E$2:$E$1315,TotalTeamGames20242025!$A53,DataRegularSeason20242025!$N$2:$N$1315,1)</f>
        <v>0</v>
      </c>
      <c r="N54" s="46"/>
      <c r="O54" s="45">
        <f>COUNTIFS(DataRegularSeason20242025!$D$2:$D$1315,TotalTeamGames20242025!O$1,DataRegularSeason20242025!$E$2:$E$1315,TotalTeamGames20242025!$A53,DataRegularSeason20242025!$N$2:$N$1315,1)</f>
        <v>0</v>
      </c>
      <c r="P54" s="46"/>
      <c r="Q54" s="45">
        <f>COUNTIFS(DataRegularSeason20242025!$D$2:$D$1315,TotalTeamGames20242025!Q$1,DataRegularSeason20242025!$E$2:$E$1315,TotalTeamGames20242025!$A53,DataRegularSeason20242025!$N$2:$N$1315,1)</f>
        <v>1</v>
      </c>
      <c r="R54" s="46"/>
      <c r="S54" s="45">
        <f>COUNTIFS(DataRegularSeason20242025!$D$2:$D$1315,TotalTeamGames20242025!S$1,DataRegularSeason20242025!$E$2:$E$1315,TotalTeamGames20242025!$A53,DataRegularSeason20242025!$N$2:$N$1315,1)</f>
        <v>1</v>
      </c>
      <c r="T54" s="46"/>
      <c r="U54" s="45">
        <f>COUNTIFS(DataRegularSeason20242025!$D$2:$D$1315,TotalTeamGames20242025!U$1,DataRegularSeason20242025!$E$2:$E$1315,TotalTeamGames20242025!$A53,DataRegularSeason20242025!$N$2:$N$1315,1)</f>
        <v>1</v>
      </c>
      <c r="V54" s="46"/>
      <c r="W54" s="45">
        <f>COUNTIFS(DataRegularSeason20242025!$D$2:$D$1315,TotalTeamGames20242025!W$1,DataRegularSeason20242025!$E$2:$E$1315,TotalTeamGames20242025!$A53,DataRegularSeason20242025!$N$2:$N$1315,1)</f>
        <v>0</v>
      </c>
      <c r="X54" s="46"/>
      <c r="Y54" s="45">
        <f>COUNTIFS(DataRegularSeason20242025!$D$2:$D$1315,TotalTeamGames20242025!Y$1,DataRegularSeason20242025!$E$2:$E$1315,TotalTeamGames20242025!$A53,DataRegularSeason20242025!$N$2:$N$1315,1)</f>
        <v>1</v>
      </c>
      <c r="Z54" s="46"/>
      <c r="AA54" s="45">
        <f>COUNTIFS(DataRegularSeason20242025!$D$2:$D$1315,TotalTeamGames20242025!AA$1,DataRegularSeason20242025!$E$2:$E$1315,TotalTeamGames20242025!$A53,DataRegularSeason20242025!$N$2:$N$1315,1)</f>
        <v>0</v>
      </c>
      <c r="AB54" s="46"/>
      <c r="AC54" s="45">
        <f>COUNTIFS(DataRegularSeason20242025!$D$2:$D$1315,TotalTeamGames20242025!AC$1,DataRegularSeason20242025!$E$2:$E$1315,TotalTeamGames20242025!$A53,DataRegularSeason20242025!$N$2:$N$1315,1)</f>
        <v>1</v>
      </c>
      <c r="AD54" s="46"/>
      <c r="AE54" s="45">
        <f>COUNTIFS(DataRegularSeason20242025!$D$2:$D$1315,TotalTeamGames20242025!AE$1,DataRegularSeason20242025!$E$2:$E$1315,TotalTeamGames20242025!$A53,DataRegularSeason20242025!$N$2:$N$1315,1)</f>
        <v>1</v>
      </c>
      <c r="AF54" s="46"/>
      <c r="AG54" s="45">
        <f>COUNTIFS(DataRegularSeason20242025!$D$2:$D$1315,TotalTeamGames20242025!AG$1,DataRegularSeason20242025!$E$2:$E$1315,TotalTeamGames20242025!$A53,DataRegularSeason20242025!$N$2:$N$1315,1)</f>
        <v>1</v>
      </c>
      <c r="AH54" s="46"/>
      <c r="AI54" s="45">
        <f>COUNTIFS(DataRegularSeason20242025!$D$2:$D$1315,TotalTeamGames20242025!AI$1,DataRegularSeason20242025!$E$2:$E$1315,TotalTeamGames20242025!$A53,DataRegularSeason20242025!$N$2:$N$1315,1)</f>
        <v>1</v>
      </c>
      <c r="AJ54" s="46"/>
      <c r="AK54" s="45">
        <f>COUNTIFS(DataRegularSeason20242025!$D$2:$D$1315,TotalTeamGames20242025!AK$1,DataRegularSeason20242025!$E$2:$E$1315,TotalTeamGames20242025!$A53,DataRegularSeason20242025!$N$2:$N$1315,1)</f>
        <v>0</v>
      </c>
      <c r="AL54" s="46"/>
      <c r="AM54" s="45">
        <f>COUNTIFS(DataRegularSeason20242025!$D$2:$D$1315,TotalTeamGames20242025!AM$1,DataRegularSeason20242025!$E$2:$E$1315,TotalTeamGames20242025!$A53,DataRegularSeason20242025!$N$2:$N$1315,1)</f>
        <v>1</v>
      </c>
      <c r="AN54" s="46"/>
      <c r="AO54" s="45">
        <f>COUNTIFS(DataRegularSeason20242025!$D$2:$D$1315,TotalTeamGames20242025!AO$1,DataRegularSeason20242025!$E$2:$E$1315,TotalTeamGames20242025!$A53,DataRegularSeason20242025!$N$2:$N$1315,1)</f>
        <v>0</v>
      </c>
      <c r="AP54" s="46"/>
      <c r="AQ54" s="45">
        <f>COUNTIFS(DataRegularSeason20242025!$D$2:$D$1315,TotalTeamGames20242025!AQ$1,DataRegularSeason20242025!$E$2:$E$1315,TotalTeamGames20242025!$A53,DataRegularSeason20242025!$N$2:$N$1315,1)</f>
        <v>1</v>
      </c>
      <c r="AR54" s="46"/>
      <c r="AS54" s="45">
        <f>COUNTIFS(DataRegularSeason20242025!$D$2:$D$1315,TotalTeamGames20242025!AS$1,DataRegularSeason20242025!$E$2:$E$1315,TotalTeamGames20242025!$A53,DataRegularSeason20242025!$N$2:$N$1315,1)</f>
        <v>0</v>
      </c>
      <c r="AT54" s="46"/>
      <c r="AU54" s="45">
        <f>COUNTIFS(DataRegularSeason20242025!$D$2:$D$1315,TotalTeamGames20242025!AU$1,DataRegularSeason20242025!$E$2:$E$1315,TotalTeamGames20242025!$A53,DataRegularSeason20242025!$N$2:$N$1315,1)</f>
        <v>0</v>
      </c>
      <c r="AV54" s="46"/>
      <c r="AW54" s="45">
        <f>COUNTIFS(DataRegularSeason20242025!$D$2:$D$1315,TotalTeamGames20242025!AW$1,DataRegularSeason20242025!$E$2:$E$1315,TotalTeamGames20242025!$A53,DataRegularSeason20242025!$N$2:$N$1315,1)</f>
        <v>1</v>
      </c>
      <c r="AX54" s="46"/>
      <c r="AY54" s="45">
        <f>COUNTIFS(DataRegularSeason20242025!$D$2:$D$1315,TotalTeamGames20242025!AY$1,DataRegularSeason20242025!$E$2:$E$1315,TotalTeamGames20242025!$A53,DataRegularSeason20242025!$N$2:$N$1315,1)</f>
        <v>1</v>
      </c>
      <c r="AZ54" s="46"/>
      <c r="BA54" s="45"/>
      <c r="BB54" s="46"/>
      <c r="BC54" s="45">
        <f>COUNTIFS(DataRegularSeason20242025!$D$2:$D$1315,TotalTeamGames20242025!BC$1,DataRegularSeason20242025!$E$2:$E$1315,TotalTeamGames20242025!$A53,DataRegularSeason20242025!$N$2:$N$1315,1)</f>
        <v>1</v>
      </c>
      <c r="BD54" s="46"/>
      <c r="BE54" s="45">
        <f>COUNTIFS(DataRegularSeason20242025!$D$2:$D$1315,TotalTeamGames20242025!BE$1,DataRegularSeason20242025!$E$2:$E$1315,TotalTeamGames20242025!$A53,DataRegularSeason20242025!$N$2:$N$1315,1)</f>
        <v>0</v>
      </c>
      <c r="BF54" s="46"/>
      <c r="BG54" s="45">
        <f>COUNTIFS(DataRegularSeason20242025!$D$2:$D$1315,TotalTeamGames20242025!BG$1,DataRegularSeason20242025!$E$2:$E$1315,TotalTeamGames20242025!$A53,DataRegularSeason20242025!$N$2:$N$1315,1)</f>
        <v>1</v>
      </c>
      <c r="BH54" s="46"/>
      <c r="BI54" s="45">
        <f>COUNTIFS(DataRegularSeason20242025!$D$2:$D$1315,TotalTeamGames20242025!BI$1,DataRegularSeason20242025!$E$2:$E$1315,TotalTeamGames20242025!$A53,DataRegularSeason20242025!$N$2:$N$1315,1)</f>
        <v>1</v>
      </c>
      <c r="BJ54" s="46"/>
      <c r="BK54" s="45">
        <f>COUNTIFS(DataRegularSeason20242025!$D$2:$D$1315,TotalTeamGames20242025!BK$1,DataRegularSeason20242025!$E$2:$E$1315,TotalTeamGames20242025!$A53,DataRegularSeason20242025!$N$2:$N$1315,1)</f>
        <v>1</v>
      </c>
      <c r="BL54" s="46"/>
      <c r="BM54" s="45">
        <f>COUNTIFS(DataRegularSeason20242025!$D$2:$D$1315,TotalTeamGames20242025!BM$1,DataRegularSeason20242025!$E$2:$E$1315,TotalTeamGames20242025!$A53,DataRegularSeason20242025!$N$2:$N$1315,1)</f>
        <v>2</v>
      </c>
      <c r="BN54" s="46"/>
      <c r="BO54" s="41">
        <f t="shared" si="0"/>
        <v>22</v>
      </c>
      <c r="BP54" s="116"/>
      <c r="BQ54" s="117"/>
    </row>
    <row r="55" spans="1:69" ht="9.9499999999999993" customHeight="1" x14ac:dyDescent="0.25">
      <c r="A55" s="123" t="s">
        <v>18</v>
      </c>
      <c r="B55" s="35" t="s">
        <v>81</v>
      </c>
      <c r="C55" s="42"/>
      <c r="D55" s="35">
        <f>COUNTIFS(DataRegularSeason20242025!$E$2:$E$1315,TotalTeamGames20242025!C$1,DataRegularSeason20242025!$D$2:$D$1315,TotalTeamGames20242025!$A55,DataRegularSeason20242025!$N$2:$N$1315,1)</f>
        <v>0</v>
      </c>
      <c r="E55" s="42"/>
      <c r="F55" s="35">
        <f>COUNTIFS(DataRegularSeason20242025!$E$2:$E$1315,TotalTeamGames20242025!E$1,DataRegularSeason20242025!$D$2:$D$1315,TotalTeamGames20242025!$A55,DataRegularSeason20242025!$N$2:$N$1315,1)</f>
        <v>1</v>
      </c>
      <c r="G55" s="42"/>
      <c r="H55" s="35">
        <f>COUNTIFS(DataRegularSeason20242025!$E$2:$E$1315,TotalTeamGames20242025!G$1,DataRegularSeason20242025!$D$2:$D$1315,TotalTeamGames20242025!$A55,DataRegularSeason20242025!$N$2:$N$1315,1)</f>
        <v>1</v>
      </c>
      <c r="I55" s="42"/>
      <c r="J55" s="35">
        <f>COUNTIFS(DataRegularSeason20242025!$E$2:$E$1315,TotalTeamGames20242025!I$1,DataRegularSeason20242025!$D$2:$D$1315,TotalTeamGames20242025!$A55,DataRegularSeason20242025!$N$2:$N$1315,1)</f>
        <v>1</v>
      </c>
      <c r="K55" s="42"/>
      <c r="L55" s="35">
        <f>COUNTIFS(DataRegularSeason20242025!$E$2:$E$1315,TotalTeamGames20242025!K$1,DataRegularSeason20242025!$D$2:$D$1315,TotalTeamGames20242025!$A55,DataRegularSeason20242025!$N$2:$N$1315,1)</f>
        <v>1</v>
      </c>
      <c r="M55" s="42"/>
      <c r="N55" s="35">
        <f>COUNTIFS(DataRegularSeason20242025!$E$2:$E$1315,TotalTeamGames20242025!M$1,DataRegularSeason20242025!$D$2:$D$1315,TotalTeamGames20242025!$A55,DataRegularSeason20242025!$N$2:$N$1315,1)</f>
        <v>0</v>
      </c>
      <c r="O55" s="42"/>
      <c r="P55" s="35">
        <f>COUNTIFS(DataRegularSeason20242025!$E$2:$E$1315,TotalTeamGames20242025!O$1,DataRegularSeason20242025!$D$2:$D$1315,TotalTeamGames20242025!$A55,DataRegularSeason20242025!$N$2:$N$1315,1)</f>
        <v>0</v>
      </c>
      <c r="Q55" s="42"/>
      <c r="R55" s="35">
        <f>COUNTIFS(DataRegularSeason20242025!$E$2:$E$1315,TotalTeamGames20242025!Q$1,DataRegularSeason20242025!$D$2:$D$1315,TotalTeamGames20242025!$A55,DataRegularSeason20242025!$N$2:$N$1315,1)</f>
        <v>0</v>
      </c>
      <c r="S55" s="42"/>
      <c r="T55" s="35">
        <f>COUNTIFS(DataRegularSeason20242025!$E$2:$E$1315,TotalTeamGames20242025!S$1,DataRegularSeason20242025!$D$2:$D$1315,TotalTeamGames20242025!$A55,DataRegularSeason20242025!$N$2:$N$1315,1)</f>
        <v>1</v>
      </c>
      <c r="U55" s="42"/>
      <c r="V55" s="35">
        <f>COUNTIFS(DataRegularSeason20242025!$E$2:$E$1315,TotalTeamGames20242025!U$1,DataRegularSeason20242025!$D$2:$D$1315,TotalTeamGames20242025!$A55,DataRegularSeason20242025!$N$2:$N$1315,1)</f>
        <v>2</v>
      </c>
      <c r="W55" s="42"/>
      <c r="X55" s="35">
        <f>COUNTIFS(DataRegularSeason20242025!$E$2:$E$1315,TotalTeamGames20242025!W$1,DataRegularSeason20242025!$D$2:$D$1315,TotalTeamGames20242025!$A55,DataRegularSeason20242025!$N$2:$N$1315,1)</f>
        <v>0</v>
      </c>
      <c r="Y55" s="42"/>
      <c r="Z55" s="35">
        <f>COUNTIFS(DataRegularSeason20242025!$E$2:$E$1315,TotalTeamGames20242025!Y$1,DataRegularSeason20242025!$D$2:$D$1315,TotalTeamGames20242025!$A55,DataRegularSeason20242025!$N$2:$N$1315,1)</f>
        <v>1</v>
      </c>
      <c r="AA55" s="42"/>
      <c r="AB55" s="35">
        <f>COUNTIFS(DataRegularSeason20242025!$E$2:$E$1315,TotalTeamGames20242025!AA$1,DataRegularSeason20242025!$D$2:$D$1315,TotalTeamGames20242025!$A55,DataRegularSeason20242025!$N$2:$N$1315,1)</f>
        <v>0</v>
      </c>
      <c r="AC55" s="42"/>
      <c r="AD55" s="35">
        <f>COUNTIFS(DataRegularSeason20242025!$E$2:$E$1315,TotalTeamGames20242025!AC$1,DataRegularSeason20242025!$D$2:$D$1315,TotalTeamGames20242025!$A55,DataRegularSeason20242025!$N$2:$N$1315,1)</f>
        <v>1</v>
      </c>
      <c r="AE55" s="42"/>
      <c r="AF55" s="35">
        <f>COUNTIFS(DataRegularSeason20242025!$E$2:$E$1315,TotalTeamGames20242025!AE$1,DataRegularSeason20242025!$D$2:$D$1315,TotalTeamGames20242025!$A55,DataRegularSeason20242025!$N$2:$N$1315,1)</f>
        <v>2</v>
      </c>
      <c r="AG55" s="42"/>
      <c r="AH55" s="35">
        <f>COUNTIFS(DataRegularSeason20242025!$E$2:$E$1315,TotalTeamGames20242025!AG$1,DataRegularSeason20242025!$D$2:$D$1315,TotalTeamGames20242025!$A55,DataRegularSeason20242025!$N$2:$N$1315,1)</f>
        <v>2</v>
      </c>
      <c r="AI55" s="42"/>
      <c r="AJ55" s="35">
        <f>COUNTIFS(DataRegularSeason20242025!$E$2:$E$1315,TotalTeamGames20242025!AI$1,DataRegularSeason20242025!$D$2:$D$1315,TotalTeamGames20242025!$A55,DataRegularSeason20242025!$N$2:$N$1315,1)</f>
        <v>0</v>
      </c>
      <c r="AK55" s="42"/>
      <c r="AL55" s="35">
        <f>COUNTIFS(DataRegularSeason20242025!$E$2:$E$1315,TotalTeamGames20242025!AK$1,DataRegularSeason20242025!$D$2:$D$1315,TotalTeamGames20242025!$A55,DataRegularSeason20242025!$N$2:$N$1315,1)</f>
        <v>1</v>
      </c>
      <c r="AM55" s="42"/>
      <c r="AN55" s="35">
        <f>COUNTIFS(DataRegularSeason20242025!$E$2:$E$1315,TotalTeamGames20242025!AM$1,DataRegularSeason20242025!$D$2:$D$1315,TotalTeamGames20242025!$A55,DataRegularSeason20242025!$N$2:$N$1315,1)</f>
        <v>0</v>
      </c>
      <c r="AO55" s="42"/>
      <c r="AP55" s="35">
        <f>COUNTIFS(DataRegularSeason20242025!$E$2:$E$1315,TotalTeamGames20242025!AO$1,DataRegularSeason20242025!$D$2:$D$1315,TotalTeamGames20242025!$A55,DataRegularSeason20242025!$N$2:$N$1315,1)</f>
        <v>0</v>
      </c>
      <c r="AQ55" s="42"/>
      <c r="AR55" s="35">
        <f>COUNTIFS(DataRegularSeason20242025!$E$2:$E$1315,TotalTeamGames20242025!AQ$1,DataRegularSeason20242025!$D$2:$D$1315,TotalTeamGames20242025!$A55,DataRegularSeason20242025!$N$2:$N$1315,1)</f>
        <v>1</v>
      </c>
      <c r="AS55" s="42"/>
      <c r="AT55" s="35">
        <f>COUNTIFS(DataRegularSeason20242025!$E$2:$E$1315,TotalTeamGames20242025!AS$1,DataRegularSeason20242025!$D$2:$D$1315,TotalTeamGames20242025!$A55,DataRegularSeason20242025!$N$2:$N$1315,1)</f>
        <v>1</v>
      </c>
      <c r="AU55" s="42"/>
      <c r="AV55" s="35">
        <f>COUNTIFS(DataRegularSeason20242025!$E$2:$E$1315,TotalTeamGames20242025!AU$1,DataRegularSeason20242025!$D$2:$D$1315,TotalTeamGames20242025!$A55,DataRegularSeason20242025!$N$2:$N$1315,1)</f>
        <v>0</v>
      </c>
      <c r="AW55" s="42"/>
      <c r="AX55" s="35">
        <f>COUNTIFS(DataRegularSeason20242025!$E$2:$E$1315,TotalTeamGames20242025!AW$1,DataRegularSeason20242025!$D$2:$D$1315,TotalTeamGames20242025!$A55,DataRegularSeason20242025!$N$2:$N$1315,1)</f>
        <v>0</v>
      </c>
      <c r="AY55" s="42"/>
      <c r="AZ55" s="35">
        <f>COUNTIFS(DataRegularSeason20242025!$E$2:$E$1315,TotalTeamGames20242025!AY$1,DataRegularSeason20242025!$D$2:$D$1315,TotalTeamGames20242025!$A55,DataRegularSeason20242025!$N$2:$N$1315,1)</f>
        <v>1</v>
      </c>
      <c r="BA55" s="42"/>
      <c r="BB55" s="35">
        <f>COUNTIFS(DataRegularSeason20242025!$E$2:$E$1315,TotalTeamGames20242025!BA$1,DataRegularSeason20242025!$D$2:$D$1315,TotalTeamGames20242025!$A55,DataRegularSeason20242025!$N$2:$N$1315,1)</f>
        <v>1</v>
      </c>
      <c r="BC55" s="42"/>
      <c r="BD55" s="43"/>
      <c r="BE55" s="42"/>
      <c r="BF55" s="35">
        <f>COUNTIFS(DataRegularSeason20242025!$E$2:$E$1315,TotalTeamGames20242025!BE$1,DataRegularSeason20242025!$D$2:$D$1315,TotalTeamGames20242025!$A55,DataRegularSeason20242025!$N$2:$N$1315,1)</f>
        <v>0</v>
      </c>
      <c r="BG55" s="42"/>
      <c r="BH55" s="35">
        <f>COUNTIFS(DataRegularSeason20242025!$E$2:$E$1315,TotalTeamGames20242025!BG$1,DataRegularSeason20242025!$D$2:$D$1315,TotalTeamGames20242025!$A55,DataRegularSeason20242025!$N$2:$N$1315,1)</f>
        <v>0</v>
      </c>
      <c r="BI55" s="42"/>
      <c r="BJ55" s="35">
        <f>COUNTIFS(DataRegularSeason20242025!$E$2:$E$1315,TotalTeamGames20242025!BI$1,DataRegularSeason20242025!$D$2:$D$1315,TotalTeamGames20242025!$A55,DataRegularSeason20242025!$N$2:$N$1315,1)</f>
        <v>0</v>
      </c>
      <c r="BK55" s="42"/>
      <c r="BL55" s="35">
        <f>COUNTIFS(DataRegularSeason20242025!$E$2:$E$1315,TotalTeamGames20242025!BK$1,DataRegularSeason20242025!$D$2:$D$1315,TotalTeamGames20242025!$A55,DataRegularSeason20242025!$N$2:$N$1315,1)</f>
        <v>1</v>
      </c>
      <c r="BM55" s="42"/>
      <c r="BN55" s="35">
        <f>COUNTIFS(DataRegularSeason20242025!$E$2:$E$1315,TotalTeamGames20242025!BM$1,DataRegularSeason20242025!$D$2:$D$1315,TotalTeamGames20242025!$A55,DataRegularSeason20242025!$N$2:$N$1315,1)</f>
        <v>1</v>
      </c>
      <c r="BO55" s="37">
        <f t="shared" si="0"/>
        <v>20</v>
      </c>
      <c r="BP55" s="116">
        <f t="shared" ref="BP55" si="51">BO55+BO56</f>
        <v>47</v>
      </c>
      <c r="BQ55" s="117">
        <f t="shared" ref="BQ55" si="52">82-BP55</f>
        <v>35</v>
      </c>
    </row>
    <row r="56" spans="1:69" ht="9.9499999999999993" customHeight="1" x14ac:dyDescent="0.25">
      <c r="A56" s="118"/>
      <c r="B56" s="39" t="s">
        <v>80</v>
      </c>
      <c r="C56" s="45">
        <f>COUNTIFS(DataRegularSeason20242025!$D$2:$D$1315,TotalTeamGames20242025!C$1,DataRegularSeason20242025!$E$2:$E$1315,TotalTeamGames20242025!$A55,DataRegularSeason20242025!$N$2:$N$1315,1)</f>
        <v>1</v>
      </c>
      <c r="D56" s="46"/>
      <c r="E56" s="45">
        <f>COUNTIFS(DataRegularSeason20242025!$D$2:$D$1315,TotalTeamGames20242025!E$1,DataRegularSeason20242025!$E$2:$E$1315,TotalTeamGames20242025!$A55,DataRegularSeason20242025!$N$2:$N$1315,1)</f>
        <v>2</v>
      </c>
      <c r="F56" s="46"/>
      <c r="G56" s="45">
        <f>COUNTIFS(DataRegularSeason20242025!$D$2:$D$1315,TotalTeamGames20242025!G$1,DataRegularSeason20242025!$E$2:$E$1315,TotalTeamGames20242025!$A55,DataRegularSeason20242025!$N$2:$N$1315,1)</f>
        <v>1</v>
      </c>
      <c r="H56" s="46"/>
      <c r="I56" s="45">
        <f>COUNTIFS(DataRegularSeason20242025!$D$2:$D$1315,TotalTeamGames20242025!I$1,DataRegularSeason20242025!$E$2:$E$1315,TotalTeamGames20242025!$A55,DataRegularSeason20242025!$N$2:$N$1315,1)</f>
        <v>0</v>
      </c>
      <c r="J56" s="46"/>
      <c r="K56" s="45">
        <f>COUNTIFS(DataRegularSeason20242025!$D$2:$D$1315,TotalTeamGames20242025!K$1,DataRegularSeason20242025!$E$2:$E$1315,TotalTeamGames20242025!$A55,DataRegularSeason20242025!$N$2:$N$1315,1)</f>
        <v>0</v>
      </c>
      <c r="L56" s="46"/>
      <c r="M56" s="45">
        <f>COUNTIFS(DataRegularSeason20242025!$D$2:$D$1315,TotalTeamGames20242025!M$1,DataRegularSeason20242025!$E$2:$E$1315,TotalTeamGames20242025!$A55,DataRegularSeason20242025!$N$2:$N$1315,1)</f>
        <v>0</v>
      </c>
      <c r="N56" s="46"/>
      <c r="O56" s="45">
        <f>COUNTIFS(DataRegularSeason20242025!$D$2:$D$1315,TotalTeamGames20242025!O$1,DataRegularSeason20242025!$E$2:$E$1315,TotalTeamGames20242025!$A55,DataRegularSeason20242025!$N$2:$N$1315,1)</f>
        <v>1</v>
      </c>
      <c r="P56" s="46"/>
      <c r="Q56" s="45">
        <f>COUNTIFS(DataRegularSeason20242025!$D$2:$D$1315,TotalTeamGames20242025!Q$1,DataRegularSeason20242025!$E$2:$E$1315,TotalTeamGames20242025!$A55,DataRegularSeason20242025!$N$2:$N$1315,1)</f>
        <v>0</v>
      </c>
      <c r="R56" s="46"/>
      <c r="S56" s="45">
        <f>COUNTIFS(DataRegularSeason20242025!$D$2:$D$1315,TotalTeamGames20242025!S$1,DataRegularSeason20242025!$E$2:$E$1315,TotalTeamGames20242025!$A55,DataRegularSeason20242025!$N$2:$N$1315,1)</f>
        <v>1</v>
      </c>
      <c r="T56" s="46"/>
      <c r="U56" s="45">
        <f>COUNTIFS(DataRegularSeason20242025!$D$2:$D$1315,TotalTeamGames20242025!U$1,DataRegularSeason20242025!$E$2:$E$1315,TotalTeamGames20242025!$A55,DataRegularSeason20242025!$N$2:$N$1315,1)</f>
        <v>1</v>
      </c>
      <c r="V56" s="46"/>
      <c r="W56" s="45">
        <f>COUNTIFS(DataRegularSeason20242025!$D$2:$D$1315,TotalTeamGames20242025!W$1,DataRegularSeason20242025!$E$2:$E$1315,TotalTeamGames20242025!$A55,DataRegularSeason20242025!$N$2:$N$1315,1)</f>
        <v>1</v>
      </c>
      <c r="X56" s="46"/>
      <c r="Y56" s="45">
        <f>COUNTIFS(DataRegularSeason20242025!$D$2:$D$1315,TotalTeamGames20242025!Y$1,DataRegularSeason20242025!$E$2:$E$1315,TotalTeamGames20242025!$A55,DataRegularSeason20242025!$N$2:$N$1315,1)</f>
        <v>0</v>
      </c>
      <c r="Z56" s="46"/>
      <c r="AA56" s="45">
        <f>COUNTIFS(DataRegularSeason20242025!$D$2:$D$1315,TotalTeamGames20242025!AA$1,DataRegularSeason20242025!$E$2:$E$1315,TotalTeamGames20242025!$A55,DataRegularSeason20242025!$N$2:$N$1315,1)</f>
        <v>1</v>
      </c>
      <c r="AB56" s="46"/>
      <c r="AC56" s="45">
        <f>COUNTIFS(DataRegularSeason20242025!$D$2:$D$1315,TotalTeamGames20242025!AC$1,DataRegularSeason20242025!$E$2:$E$1315,TotalTeamGames20242025!$A55,DataRegularSeason20242025!$N$2:$N$1315,1)</f>
        <v>0</v>
      </c>
      <c r="AD56" s="46"/>
      <c r="AE56" s="45">
        <f>COUNTIFS(DataRegularSeason20242025!$D$2:$D$1315,TotalTeamGames20242025!AE$1,DataRegularSeason20242025!$E$2:$E$1315,TotalTeamGames20242025!$A55,DataRegularSeason20242025!$N$2:$N$1315,1)</f>
        <v>1</v>
      </c>
      <c r="AF56" s="46"/>
      <c r="AG56" s="45">
        <f>COUNTIFS(DataRegularSeason20242025!$D$2:$D$1315,TotalTeamGames20242025!AG$1,DataRegularSeason20242025!$E$2:$E$1315,TotalTeamGames20242025!$A55,DataRegularSeason20242025!$N$2:$N$1315,1)</f>
        <v>1</v>
      </c>
      <c r="AH56" s="46"/>
      <c r="AI56" s="45">
        <f>COUNTIFS(DataRegularSeason20242025!$D$2:$D$1315,TotalTeamGames20242025!AI$1,DataRegularSeason20242025!$E$2:$E$1315,TotalTeamGames20242025!$A55,DataRegularSeason20242025!$N$2:$N$1315,1)</f>
        <v>1</v>
      </c>
      <c r="AJ56" s="46"/>
      <c r="AK56" s="45">
        <f>COUNTIFS(DataRegularSeason20242025!$D$2:$D$1315,TotalTeamGames20242025!AK$1,DataRegularSeason20242025!$E$2:$E$1315,TotalTeamGames20242025!$A55,DataRegularSeason20242025!$N$2:$N$1315,1)</f>
        <v>2</v>
      </c>
      <c r="AL56" s="46"/>
      <c r="AM56" s="45">
        <f>COUNTIFS(DataRegularSeason20242025!$D$2:$D$1315,TotalTeamGames20242025!AM$1,DataRegularSeason20242025!$E$2:$E$1315,TotalTeamGames20242025!$A55,DataRegularSeason20242025!$N$2:$N$1315,1)</f>
        <v>1</v>
      </c>
      <c r="AN56" s="46"/>
      <c r="AO56" s="45">
        <f>COUNTIFS(DataRegularSeason20242025!$D$2:$D$1315,TotalTeamGames20242025!AO$1,DataRegularSeason20242025!$E$2:$E$1315,TotalTeamGames20242025!$A55,DataRegularSeason20242025!$N$2:$N$1315,1)</f>
        <v>1</v>
      </c>
      <c r="AP56" s="46"/>
      <c r="AQ56" s="45">
        <f>COUNTIFS(DataRegularSeason20242025!$D$2:$D$1315,TotalTeamGames20242025!AQ$1,DataRegularSeason20242025!$E$2:$E$1315,TotalTeamGames20242025!$A55,DataRegularSeason20242025!$N$2:$N$1315,1)</f>
        <v>1</v>
      </c>
      <c r="AR56" s="46"/>
      <c r="AS56" s="45">
        <f>COUNTIFS(DataRegularSeason20242025!$D$2:$D$1315,TotalTeamGames20242025!AS$1,DataRegularSeason20242025!$E$2:$E$1315,TotalTeamGames20242025!$A55,DataRegularSeason20242025!$N$2:$N$1315,1)</f>
        <v>1</v>
      </c>
      <c r="AT56" s="46"/>
      <c r="AU56" s="45">
        <f>COUNTIFS(DataRegularSeason20242025!$D$2:$D$1315,TotalTeamGames20242025!AU$1,DataRegularSeason20242025!$E$2:$E$1315,TotalTeamGames20242025!$A55,DataRegularSeason20242025!$N$2:$N$1315,1)</f>
        <v>1</v>
      </c>
      <c r="AV56" s="46"/>
      <c r="AW56" s="45">
        <f>COUNTIFS(DataRegularSeason20242025!$D$2:$D$1315,TotalTeamGames20242025!AW$1,DataRegularSeason20242025!$E$2:$E$1315,TotalTeamGames20242025!$A55,DataRegularSeason20242025!$N$2:$N$1315,1)</f>
        <v>0</v>
      </c>
      <c r="AX56" s="46"/>
      <c r="AY56" s="45">
        <f>COUNTIFS(DataRegularSeason20242025!$D$2:$D$1315,TotalTeamGames20242025!AY$1,DataRegularSeason20242025!$E$2:$E$1315,TotalTeamGames20242025!$A55,DataRegularSeason20242025!$N$2:$N$1315,1)</f>
        <v>1</v>
      </c>
      <c r="AZ56" s="46"/>
      <c r="BA56" s="45">
        <f>COUNTIFS(DataRegularSeason20242025!$D$2:$D$1315,TotalTeamGames20242025!BA$1,DataRegularSeason20242025!$E$2:$E$1315,TotalTeamGames20242025!$A55,DataRegularSeason20242025!$N$2:$N$1315,1)</f>
        <v>1</v>
      </c>
      <c r="BB56" s="46"/>
      <c r="BC56" s="45"/>
      <c r="BD56" s="46"/>
      <c r="BE56" s="45">
        <f>COUNTIFS(DataRegularSeason20242025!$D$2:$D$1315,TotalTeamGames20242025!BE$1,DataRegularSeason20242025!$E$2:$E$1315,TotalTeamGames20242025!$A55,DataRegularSeason20242025!$N$2:$N$1315,1)</f>
        <v>1</v>
      </c>
      <c r="BF56" s="46"/>
      <c r="BG56" s="45">
        <f>COUNTIFS(DataRegularSeason20242025!$D$2:$D$1315,TotalTeamGames20242025!BG$1,DataRegularSeason20242025!$E$2:$E$1315,TotalTeamGames20242025!$A55,DataRegularSeason20242025!$N$2:$N$1315,1)</f>
        <v>1</v>
      </c>
      <c r="BH56" s="46"/>
      <c r="BI56" s="45">
        <f>COUNTIFS(DataRegularSeason20242025!$D$2:$D$1315,TotalTeamGames20242025!BI$1,DataRegularSeason20242025!$E$2:$E$1315,TotalTeamGames20242025!$A55,DataRegularSeason20242025!$N$2:$N$1315,1)</f>
        <v>1</v>
      </c>
      <c r="BJ56" s="46"/>
      <c r="BK56" s="45">
        <f>COUNTIFS(DataRegularSeason20242025!$D$2:$D$1315,TotalTeamGames20242025!BK$1,DataRegularSeason20242025!$E$2:$E$1315,TotalTeamGames20242025!$A55,DataRegularSeason20242025!$N$2:$N$1315,1)</f>
        <v>1</v>
      </c>
      <c r="BL56" s="46"/>
      <c r="BM56" s="45">
        <f>COUNTIFS(DataRegularSeason20242025!$D$2:$D$1315,TotalTeamGames20242025!BM$1,DataRegularSeason20242025!$E$2:$E$1315,TotalTeamGames20242025!$A55,DataRegularSeason20242025!$N$2:$N$1315,1)</f>
        <v>2</v>
      </c>
      <c r="BN56" s="46"/>
      <c r="BO56" s="41">
        <f t="shared" si="0"/>
        <v>27</v>
      </c>
      <c r="BP56" s="116"/>
      <c r="BQ56" s="117"/>
    </row>
    <row r="57" spans="1:69" ht="9.9499999999999993" customHeight="1" x14ac:dyDescent="0.25">
      <c r="A57" s="123" t="s">
        <v>15</v>
      </c>
      <c r="B57" s="35" t="s">
        <v>81</v>
      </c>
      <c r="C57" s="42"/>
      <c r="D57" s="35">
        <f>COUNTIFS(DataRegularSeason20242025!$E$2:$E$1315,TotalTeamGames20242025!C$1,DataRegularSeason20242025!$D$2:$D$1315,TotalTeamGames20242025!$A57,DataRegularSeason20242025!$N$2:$N$1315,1)</f>
        <v>1</v>
      </c>
      <c r="E57" s="42"/>
      <c r="F57" s="35">
        <f>COUNTIFS(DataRegularSeason20242025!$E$2:$E$1315,TotalTeamGames20242025!E$1,DataRegularSeason20242025!$D$2:$D$1315,TotalTeamGames20242025!$A57,DataRegularSeason20242025!$N$2:$N$1315,1)</f>
        <v>1</v>
      </c>
      <c r="G57" s="42"/>
      <c r="H57" s="35">
        <f>COUNTIFS(DataRegularSeason20242025!$E$2:$E$1315,TotalTeamGames20242025!G$1,DataRegularSeason20242025!$D$2:$D$1315,TotalTeamGames20242025!$A57,DataRegularSeason20242025!$N$2:$N$1315,1)</f>
        <v>1</v>
      </c>
      <c r="I57" s="42"/>
      <c r="J57" s="35">
        <f>COUNTIFS(DataRegularSeason20242025!$E$2:$E$1315,TotalTeamGames20242025!I$1,DataRegularSeason20242025!$D$2:$D$1315,TotalTeamGames20242025!$A57,DataRegularSeason20242025!$N$2:$N$1315,1)</f>
        <v>0</v>
      </c>
      <c r="K57" s="42"/>
      <c r="L57" s="35">
        <f>COUNTIFS(DataRegularSeason20242025!$E$2:$E$1315,TotalTeamGames20242025!K$1,DataRegularSeason20242025!$D$2:$D$1315,TotalTeamGames20242025!$A57,DataRegularSeason20242025!$N$2:$N$1315,1)</f>
        <v>0</v>
      </c>
      <c r="M57" s="42"/>
      <c r="N57" s="35">
        <f>COUNTIFS(DataRegularSeason20242025!$E$2:$E$1315,TotalTeamGames20242025!M$1,DataRegularSeason20242025!$D$2:$D$1315,TotalTeamGames20242025!$A57,DataRegularSeason20242025!$N$2:$N$1315,1)</f>
        <v>1</v>
      </c>
      <c r="O57" s="42"/>
      <c r="P57" s="35">
        <f>COUNTIFS(DataRegularSeason20242025!$E$2:$E$1315,TotalTeamGames20242025!O$1,DataRegularSeason20242025!$D$2:$D$1315,TotalTeamGames20242025!$A57,DataRegularSeason20242025!$N$2:$N$1315,1)</f>
        <v>0</v>
      </c>
      <c r="Q57" s="42"/>
      <c r="R57" s="35">
        <f>COUNTIFS(DataRegularSeason20242025!$E$2:$E$1315,TotalTeamGames20242025!Q$1,DataRegularSeason20242025!$D$2:$D$1315,TotalTeamGames20242025!$A57,DataRegularSeason20242025!$N$2:$N$1315,1)</f>
        <v>1</v>
      </c>
      <c r="S57" s="42"/>
      <c r="T57" s="35">
        <f>COUNTIFS(DataRegularSeason20242025!$E$2:$E$1315,TotalTeamGames20242025!S$1,DataRegularSeason20242025!$D$2:$D$1315,TotalTeamGames20242025!$A57,DataRegularSeason20242025!$N$2:$N$1315,1)</f>
        <v>1</v>
      </c>
      <c r="U57" s="42"/>
      <c r="V57" s="35">
        <f>COUNTIFS(DataRegularSeason20242025!$E$2:$E$1315,TotalTeamGames20242025!U$1,DataRegularSeason20242025!$D$2:$D$1315,TotalTeamGames20242025!$A57,DataRegularSeason20242025!$N$2:$N$1315,1)</f>
        <v>0</v>
      </c>
      <c r="W57" s="42"/>
      <c r="X57" s="35">
        <f>COUNTIFS(DataRegularSeason20242025!$E$2:$E$1315,TotalTeamGames20242025!W$1,DataRegularSeason20242025!$D$2:$D$1315,TotalTeamGames20242025!$A57,DataRegularSeason20242025!$N$2:$N$1315,1)</f>
        <v>1</v>
      </c>
      <c r="Y57" s="42"/>
      <c r="Z57" s="35">
        <f>COUNTIFS(DataRegularSeason20242025!$E$2:$E$1315,TotalTeamGames20242025!Y$1,DataRegularSeason20242025!$D$2:$D$1315,TotalTeamGames20242025!$A57,DataRegularSeason20242025!$N$2:$N$1315,1)</f>
        <v>0</v>
      </c>
      <c r="AA57" s="42"/>
      <c r="AB57" s="35">
        <f>COUNTIFS(DataRegularSeason20242025!$E$2:$E$1315,TotalTeamGames20242025!AA$1,DataRegularSeason20242025!$D$2:$D$1315,TotalTeamGames20242025!$A57,DataRegularSeason20242025!$N$2:$N$1315,1)</f>
        <v>1</v>
      </c>
      <c r="AC57" s="42"/>
      <c r="AD57" s="35">
        <f>COUNTIFS(DataRegularSeason20242025!$E$2:$E$1315,TotalTeamGames20242025!AC$1,DataRegularSeason20242025!$D$2:$D$1315,TotalTeamGames20242025!$A57,DataRegularSeason20242025!$N$2:$N$1315,1)</f>
        <v>1</v>
      </c>
      <c r="AE57" s="42"/>
      <c r="AF57" s="35">
        <f>COUNTIFS(DataRegularSeason20242025!$E$2:$E$1315,TotalTeamGames20242025!AE$1,DataRegularSeason20242025!$D$2:$D$1315,TotalTeamGames20242025!$A57,DataRegularSeason20242025!$N$2:$N$1315,1)</f>
        <v>1</v>
      </c>
      <c r="AG57" s="42"/>
      <c r="AH57" s="35">
        <f>COUNTIFS(DataRegularSeason20242025!$E$2:$E$1315,TotalTeamGames20242025!AG$1,DataRegularSeason20242025!$D$2:$D$1315,TotalTeamGames20242025!$A57,DataRegularSeason20242025!$N$2:$N$1315,1)</f>
        <v>1</v>
      </c>
      <c r="AI57" s="42"/>
      <c r="AJ57" s="35">
        <f>COUNTIFS(DataRegularSeason20242025!$E$2:$E$1315,TotalTeamGames20242025!AI$1,DataRegularSeason20242025!$D$2:$D$1315,TotalTeamGames20242025!$A57,DataRegularSeason20242025!$N$2:$N$1315,1)</f>
        <v>1</v>
      </c>
      <c r="AK57" s="42"/>
      <c r="AL57" s="35">
        <f>COUNTIFS(DataRegularSeason20242025!$E$2:$E$1315,TotalTeamGames20242025!AK$1,DataRegularSeason20242025!$D$2:$D$1315,TotalTeamGames20242025!$A57,DataRegularSeason20242025!$N$2:$N$1315,1)</f>
        <v>1</v>
      </c>
      <c r="AM57" s="42"/>
      <c r="AN57" s="35">
        <f>COUNTIFS(DataRegularSeason20242025!$E$2:$E$1315,TotalTeamGames20242025!AM$1,DataRegularSeason20242025!$D$2:$D$1315,TotalTeamGames20242025!$A57,DataRegularSeason20242025!$N$2:$N$1315,1)</f>
        <v>1</v>
      </c>
      <c r="AO57" s="42"/>
      <c r="AP57" s="35">
        <f>COUNTIFS(DataRegularSeason20242025!$E$2:$E$1315,TotalTeamGames20242025!AO$1,DataRegularSeason20242025!$D$2:$D$1315,TotalTeamGames20242025!$A57,DataRegularSeason20242025!$N$2:$N$1315,1)</f>
        <v>0</v>
      </c>
      <c r="AQ57" s="42"/>
      <c r="AR57" s="35">
        <f>COUNTIFS(DataRegularSeason20242025!$E$2:$E$1315,TotalTeamGames20242025!AQ$1,DataRegularSeason20242025!$D$2:$D$1315,TotalTeamGames20242025!$A57,DataRegularSeason20242025!$N$2:$N$1315,1)</f>
        <v>1</v>
      </c>
      <c r="AS57" s="42"/>
      <c r="AT57" s="35">
        <f>COUNTIFS(DataRegularSeason20242025!$E$2:$E$1315,TotalTeamGames20242025!AS$1,DataRegularSeason20242025!$D$2:$D$1315,TotalTeamGames20242025!$A57,DataRegularSeason20242025!$N$2:$N$1315,1)</f>
        <v>1</v>
      </c>
      <c r="AU57" s="42"/>
      <c r="AV57" s="35">
        <f>COUNTIFS(DataRegularSeason20242025!$E$2:$E$1315,TotalTeamGames20242025!AU$1,DataRegularSeason20242025!$D$2:$D$1315,TotalTeamGames20242025!$A57,DataRegularSeason20242025!$N$2:$N$1315,1)</f>
        <v>1</v>
      </c>
      <c r="AW57" s="42"/>
      <c r="AX57" s="35">
        <f>COUNTIFS(DataRegularSeason20242025!$E$2:$E$1315,TotalTeamGames20242025!AW$1,DataRegularSeason20242025!$D$2:$D$1315,TotalTeamGames20242025!$A57,DataRegularSeason20242025!$N$2:$N$1315,1)</f>
        <v>1</v>
      </c>
      <c r="AY57" s="42"/>
      <c r="AZ57" s="35">
        <f>COUNTIFS(DataRegularSeason20242025!$E$2:$E$1315,TotalTeamGames20242025!AY$1,DataRegularSeason20242025!$D$2:$D$1315,TotalTeamGames20242025!$A57,DataRegularSeason20242025!$N$2:$N$1315,1)</f>
        <v>1</v>
      </c>
      <c r="BA57" s="42"/>
      <c r="BB57" s="35">
        <f>COUNTIFS(DataRegularSeason20242025!$E$2:$E$1315,TotalTeamGames20242025!BA$1,DataRegularSeason20242025!$D$2:$D$1315,TotalTeamGames20242025!$A57,DataRegularSeason20242025!$N$2:$N$1315,1)</f>
        <v>0</v>
      </c>
      <c r="BC57" s="42"/>
      <c r="BD57" s="35">
        <f>COUNTIFS(DataRegularSeason20242025!$E$2:$E$1315,TotalTeamGames20242025!BC$1,DataRegularSeason20242025!$D$2:$D$1315,TotalTeamGames20242025!$A57,DataRegularSeason20242025!$N$2:$N$1315,1)</f>
        <v>1</v>
      </c>
      <c r="BE57" s="42"/>
      <c r="BF57" s="43"/>
      <c r="BG57" s="42"/>
      <c r="BH57" s="35">
        <f>COUNTIFS(DataRegularSeason20242025!$E$2:$E$1315,TotalTeamGames20242025!BG$1,DataRegularSeason20242025!$D$2:$D$1315,TotalTeamGames20242025!$A57,DataRegularSeason20242025!$N$2:$N$1315,1)</f>
        <v>0</v>
      </c>
      <c r="BI57" s="42"/>
      <c r="BJ57" s="35">
        <f>COUNTIFS(DataRegularSeason20242025!$E$2:$E$1315,TotalTeamGames20242025!BI$1,DataRegularSeason20242025!$D$2:$D$1315,TotalTeamGames20242025!$A57,DataRegularSeason20242025!$N$2:$N$1315,1)</f>
        <v>2</v>
      </c>
      <c r="BK57" s="42"/>
      <c r="BL57" s="35">
        <f>COUNTIFS(DataRegularSeason20242025!$E$2:$E$1315,TotalTeamGames20242025!BK$1,DataRegularSeason20242025!$D$2:$D$1315,TotalTeamGames20242025!$A57,DataRegularSeason20242025!$N$2:$N$1315,1)</f>
        <v>1</v>
      </c>
      <c r="BM57" s="42"/>
      <c r="BN57" s="35">
        <f>COUNTIFS(DataRegularSeason20242025!$E$2:$E$1315,TotalTeamGames20242025!BM$1,DataRegularSeason20242025!$D$2:$D$1315,TotalTeamGames20242025!$A57,DataRegularSeason20242025!$N$2:$N$1315,1)</f>
        <v>0</v>
      </c>
      <c r="BO57" s="37">
        <f t="shared" si="0"/>
        <v>23</v>
      </c>
      <c r="BP57" s="116">
        <f t="shared" ref="BP57" si="53">BO57+BO58</f>
        <v>46</v>
      </c>
      <c r="BQ57" s="117">
        <f t="shared" ref="BQ57" si="54">82-BP57</f>
        <v>36</v>
      </c>
    </row>
    <row r="58" spans="1:69" ht="9.9499999999999993" customHeight="1" x14ac:dyDescent="0.25">
      <c r="A58" s="118"/>
      <c r="B58" s="39" t="s">
        <v>80</v>
      </c>
      <c r="C58" s="45">
        <f>COUNTIFS(DataRegularSeason20242025!$D$2:$D$1315,TotalTeamGames20242025!C$1,DataRegularSeason20242025!$E$2:$E$1315,TotalTeamGames20242025!$A57,DataRegularSeason20242025!$N$2:$N$1315,1)</f>
        <v>1</v>
      </c>
      <c r="D58" s="46"/>
      <c r="E58" s="45">
        <f>COUNTIFS(DataRegularSeason20242025!$D$2:$D$1315,TotalTeamGames20242025!E$1,DataRegularSeason20242025!$E$2:$E$1315,TotalTeamGames20242025!$A57,DataRegularSeason20242025!$N$2:$N$1315,1)</f>
        <v>1</v>
      </c>
      <c r="F58" s="46"/>
      <c r="G58" s="45">
        <f>COUNTIFS(DataRegularSeason20242025!$D$2:$D$1315,TotalTeamGames20242025!G$1,DataRegularSeason20242025!$E$2:$E$1315,TotalTeamGames20242025!$A57,DataRegularSeason20242025!$N$2:$N$1315,1)</f>
        <v>0</v>
      </c>
      <c r="H58" s="46"/>
      <c r="I58" s="45">
        <f>COUNTIFS(DataRegularSeason20242025!$D$2:$D$1315,TotalTeamGames20242025!I$1,DataRegularSeason20242025!$E$2:$E$1315,TotalTeamGames20242025!$A57,DataRegularSeason20242025!$N$2:$N$1315,1)</f>
        <v>1</v>
      </c>
      <c r="J58" s="46"/>
      <c r="K58" s="45">
        <f>COUNTIFS(DataRegularSeason20242025!$D$2:$D$1315,TotalTeamGames20242025!K$1,DataRegularSeason20242025!$E$2:$E$1315,TotalTeamGames20242025!$A57,DataRegularSeason20242025!$N$2:$N$1315,1)</f>
        <v>0</v>
      </c>
      <c r="L58" s="46"/>
      <c r="M58" s="45">
        <f>COUNTIFS(DataRegularSeason20242025!$D$2:$D$1315,TotalTeamGames20242025!M$1,DataRegularSeason20242025!$E$2:$E$1315,TotalTeamGames20242025!$A57,DataRegularSeason20242025!$N$2:$N$1315,1)</f>
        <v>1</v>
      </c>
      <c r="N58" s="46"/>
      <c r="O58" s="45">
        <f>COUNTIFS(DataRegularSeason20242025!$D$2:$D$1315,TotalTeamGames20242025!O$1,DataRegularSeason20242025!$E$2:$E$1315,TotalTeamGames20242025!$A57,DataRegularSeason20242025!$N$2:$N$1315,1)</f>
        <v>1</v>
      </c>
      <c r="P58" s="46"/>
      <c r="Q58" s="45">
        <f>COUNTIFS(DataRegularSeason20242025!$D$2:$D$1315,TotalTeamGames20242025!Q$1,DataRegularSeason20242025!$E$2:$E$1315,TotalTeamGames20242025!$A57,DataRegularSeason20242025!$N$2:$N$1315,1)</f>
        <v>2</v>
      </c>
      <c r="R58" s="46"/>
      <c r="S58" s="45">
        <f>COUNTIFS(DataRegularSeason20242025!$D$2:$D$1315,TotalTeamGames20242025!S$1,DataRegularSeason20242025!$E$2:$E$1315,TotalTeamGames20242025!$A57,DataRegularSeason20242025!$N$2:$N$1315,1)</f>
        <v>2</v>
      </c>
      <c r="T58" s="46"/>
      <c r="U58" s="45">
        <f>COUNTIFS(DataRegularSeason20242025!$D$2:$D$1315,TotalTeamGames20242025!U$1,DataRegularSeason20242025!$E$2:$E$1315,TotalTeamGames20242025!$A57,DataRegularSeason20242025!$N$2:$N$1315,1)</f>
        <v>0</v>
      </c>
      <c r="V58" s="46"/>
      <c r="W58" s="45">
        <f>COUNTIFS(DataRegularSeason20242025!$D$2:$D$1315,TotalTeamGames20242025!W$1,DataRegularSeason20242025!$E$2:$E$1315,TotalTeamGames20242025!$A57,DataRegularSeason20242025!$N$2:$N$1315,1)</f>
        <v>1</v>
      </c>
      <c r="X58" s="46"/>
      <c r="Y58" s="45">
        <f>COUNTIFS(DataRegularSeason20242025!$D$2:$D$1315,TotalTeamGames20242025!Y$1,DataRegularSeason20242025!$E$2:$E$1315,TotalTeamGames20242025!$A57,DataRegularSeason20242025!$N$2:$N$1315,1)</f>
        <v>1</v>
      </c>
      <c r="Z58" s="46"/>
      <c r="AA58" s="45">
        <f>COUNTIFS(DataRegularSeason20242025!$D$2:$D$1315,TotalTeamGames20242025!AA$1,DataRegularSeason20242025!$E$2:$E$1315,TotalTeamGames20242025!$A57,DataRegularSeason20242025!$N$2:$N$1315,1)</f>
        <v>0</v>
      </c>
      <c r="AB58" s="46"/>
      <c r="AC58" s="45">
        <f>COUNTIFS(DataRegularSeason20242025!$D$2:$D$1315,TotalTeamGames20242025!AC$1,DataRegularSeason20242025!$E$2:$E$1315,TotalTeamGames20242025!$A57,DataRegularSeason20242025!$N$2:$N$1315,1)</f>
        <v>1</v>
      </c>
      <c r="AD58" s="46"/>
      <c r="AE58" s="45">
        <f>COUNTIFS(DataRegularSeason20242025!$D$2:$D$1315,TotalTeamGames20242025!AE$1,DataRegularSeason20242025!$E$2:$E$1315,TotalTeamGames20242025!$A57,DataRegularSeason20242025!$N$2:$N$1315,1)</f>
        <v>1</v>
      </c>
      <c r="AF58" s="46"/>
      <c r="AG58" s="45">
        <f>COUNTIFS(DataRegularSeason20242025!$D$2:$D$1315,TotalTeamGames20242025!AG$1,DataRegularSeason20242025!$E$2:$E$1315,TotalTeamGames20242025!$A57,DataRegularSeason20242025!$N$2:$N$1315,1)</f>
        <v>0</v>
      </c>
      <c r="AH58" s="46"/>
      <c r="AI58" s="45">
        <f>COUNTIFS(DataRegularSeason20242025!$D$2:$D$1315,TotalTeamGames20242025!AI$1,DataRegularSeason20242025!$E$2:$E$1315,TotalTeamGames20242025!$A57,DataRegularSeason20242025!$N$2:$N$1315,1)</f>
        <v>0</v>
      </c>
      <c r="AJ58" s="46"/>
      <c r="AK58" s="45">
        <f>COUNTIFS(DataRegularSeason20242025!$D$2:$D$1315,TotalTeamGames20242025!AK$1,DataRegularSeason20242025!$E$2:$E$1315,TotalTeamGames20242025!$A57,DataRegularSeason20242025!$N$2:$N$1315,1)</f>
        <v>1</v>
      </c>
      <c r="AL58" s="46"/>
      <c r="AM58" s="45">
        <f>COUNTIFS(DataRegularSeason20242025!$D$2:$D$1315,TotalTeamGames20242025!AM$1,DataRegularSeason20242025!$E$2:$E$1315,TotalTeamGames20242025!$A57,DataRegularSeason20242025!$N$2:$N$1315,1)</f>
        <v>1</v>
      </c>
      <c r="AN58" s="46"/>
      <c r="AO58" s="45">
        <f>COUNTIFS(DataRegularSeason20242025!$D$2:$D$1315,TotalTeamGames20242025!AO$1,DataRegularSeason20242025!$E$2:$E$1315,TotalTeamGames20242025!$A57,DataRegularSeason20242025!$N$2:$N$1315,1)</f>
        <v>1</v>
      </c>
      <c r="AP58" s="46"/>
      <c r="AQ58" s="45">
        <f>COUNTIFS(DataRegularSeason20242025!$D$2:$D$1315,TotalTeamGames20242025!AQ$1,DataRegularSeason20242025!$E$2:$E$1315,TotalTeamGames20242025!$A57,DataRegularSeason20242025!$N$2:$N$1315,1)</f>
        <v>0</v>
      </c>
      <c r="AR58" s="46"/>
      <c r="AS58" s="45">
        <f>COUNTIFS(DataRegularSeason20242025!$D$2:$D$1315,TotalTeamGames20242025!AS$1,DataRegularSeason20242025!$E$2:$E$1315,TotalTeamGames20242025!$A57,DataRegularSeason20242025!$N$2:$N$1315,1)</f>
        <v>0</v>
      </c>
      <c r="AT58" s="46"/>
      <c r="AU58" s="45">
        <f>COUNTIFS(DataRegularSeason20242025!$D$2:$D$1315,TotalTeamGames20242025!AU$1,DataRegularSeason20242025!$E$2:$E$1315,TotalTeamGames20242025!$A57,DataRegularSeason20242025!$N$2:$N$1315,1)</f>
        <v>0</v>
      </c>
      <c r="AV58" s="46"/>
      <c r="AW58" s="45">
        <f>COUNTIFS(DataRegularSeason20242025!$D$2:$D$1315,TotalTeamGames20242025!AW$1,DataRegularSeason20242025!$E$2:$E$1315,TotalTeamGames20242025!$A57,DataRegularSeason20242025!$N$2:$N$1315,1)</f>
        <v>2</v>
      </c>
      <c r="AX58" s="46"/>
      <c r="AY58" s="45">
        <f>COUNTIFS(DataRegularSeason20242025!$D$2:$D$1315,TotalTeamGames20242025!AY$1,DataRegularSeason20242025!$E$2:$E$1315,TotalTeamGames20242025!$A57,DataRegularSeason20242025!$N$2:$N$1315,1)</f>
        <v>1</v>
      </c>
      <c r="AZ58" s="46"/>
      <c r="BA58" s="45">
        <f>COUNTIFS(DataRegularSeason20242025!$D$2:$D$1315,TotalTeamGames20242025!BA$1,DataRegularSeason20242025!$E$2:$E$1315,TotalTeamGames20242025!$A57,DataRegularSeason20242025!$N$2:$N$1315,1)</f>
        <v>0</v>
      </c>
      <c r="BB58" s="46"/>
      <c r="BC58" s="45">
        <f>COUNTIFS(DataRegularSeason20242025!$D$2:$D$1315,TotalTeamGames20242025!BC$1,DataRegularSeason20242025!$E$2:$E$1315,TotalTeamGames20242025!$A57,DataRegularSeason20242025!$N$2:$N$1315,1)</f>
        <v>0</v>
      </c>
      <c r="BD58" s="46"/>
      <c r="BE58" s="45"/>
      <c r="BF58" s="46"/>
      <c r="BG58" s="45">
        <f>COUNTIFS(DataRegularSeason20242025!$D$2:$D$1315,TotalTeamGames20242025!BG$1,DataRegularSeason20242025!$E$2:$E$1315,TotalTeamGames20242025!$A57,DataRegularSeason20242025!$N$2:$N$1315,1)</f>
        <v>1</v>
      </c>
      <c r="BH58" s="46"/>
      <c r="BI58" s="45">
        <f>COUNTIFS(DataRegularSeason20242025!$D$2:$D$1315,TotalTeamGames20242025!BI$1,DataRegularSeason20242025!$E$2:$E$1315,TotalTeamGames20242025!$A57,DataRegularSeason20242025!$N$2:$N$1315,1)</f>
        <v>1</v>
      </c>
      <c r="BJ58" s="46"/>
      <c r="BK58" s="45">
        <f>COUNTIFS(DataRegularSeason20242025!$D$2:$D$1315,TotalTeamGames20242025!BK$1,DataRegularSeason20242025!$E$2:$E$1315,TotalTeamGames20242025!$A57,DataRegularSeason20242025!$N$2:$N$1315,1)</f>
        <v>1</v>
      </c>
      <c r="BL58" s="46"/>
      <c r="BM58" s="45">
        <f>COUNTIFS(DataRegularSeason20242025!$D$2:$D$1315,TotalTeamGames20242025!BM$1,DataRegularSeason20242025!$E$2:$E$1315,TotalTeamGames20242025!$A57,DataRegularSeason20242025!$N$2:$N$1315,1)</f>
        <v>1</v>
      </c>
      <c r="BN58" s="46"/>
      <c r="BO58" s="41">
        <f t="shared" si="0"/>
        <v>23</v>
      </c>
      <c r="BP58" s="116"/>
      <c r="BQ58" s="117"/>
    </row>
    <row r="59" spans="1:69" ht="9.9499999999999993" customHeight="1" x14ac:dyDescent="0.25">
      <c r="A59" s="123" t="s">
        <v>25</v>
      </c>
      <c r="B59" s="35" t="s">
        <v>81</v>
      </c>
      <c r="C59" s="42"/>
      <c r="D59" s="35">
        <f>COUNTIFS(DataRegularSeason20242025!$E$2:$E$1315,TotalTeamGames20242025!C$1,DataRegularSeason20242025!$D$2:$D$1315,TotalTeamGames20242025!$A59,DataRegularSeason20242025!$N$2:$N$1315,1)</f>
        <v>1</v>
      </c>
      <c r="E59" s="42"/>
      <c r="F59" s="35">
        <f>COUNTIFS(DataRegularSeason20242025!$E$2:$E$1315,TotalTeamGames20242025!E$1,DataRegularSeason20242025!$D$2:$D$1315,TotalTeamGames20242025!$A59,DataRegularSeason20242025!$N$2:$N$1315,1)</f>
        <v>1</v>
      </c>
      <c r="G59" s="42"/>
      <c r="H59" s="35">
        <f>COUNTIFS(DataRegularSeason20242025!$E$2:$E$1315,TotalTeamGames20242025!G$1,DataRegularSeason20242025!$D$2:$D$1315,TotalTeamGames20242025!$A59,DataRegularSeason20242025!$N$2:$N$1315,1)</f>
        <v>1</v>
      </c>
      <c r="I59" s="42"/>
      <c r="J59" s="35">
        <f>COUNTIFS(DataRegularSeason20242025!$E$2:$E$1315,TotalTeamGames20242025!I$1,DataRegularSeason20242025!$D$2:$D$1315,TotalTeamGames20242025!$A59,DataRegularSeason20242025!$N$2:$N$1315,1)</f>
        <v>1</v>
      </c>
      <c r="K59" s="42"/>
      <c r="L59" s="35">
        <f>COUNTIFS(DataRegularSeason20242025!$E$2:$E$1315,TotalTeamGames20242025!K$1,DataRegularSeason20242025!$D$2:$D$1315,TotalTeamGames20242025!$A59,DataRegularSeason20242025!$N$2:$N$1315,1)</f>
        <v>0</v>
      </c>
      <c r="M59" s="42"/>
      <c r="N59" s="35">
        <f>COUNTIFS(DataRegularSeason20242025!$E$2:$E$1315,TotalTeamGames20242025!M$1,DataRegularSeason20242025!$D$2:$D$1315,TotalTeamGames20242025!$A59,DataRegularSeason20242025!$N$2:$N$1315,1)</f>
        <v>1</v>
      </c>
      <c r="O59" s="42"/>
      <c r="P59" s="35">
        <f>COUNTIFS(DataRegularSeason20242025!$E$2:$E$1315,TotalTeamGames20242025!O$1,DataRegularSeason20242025!$D$2:$D$1315,TotalTeamGames20242025!$A59,DataRegularSeason20242025!$N$2:$N$1315,1)</f>
        <v>1</v>
      </c>
      <c r="Q59" s="42"/>
      <c r="R59" s="35">
        <f>COUNTIFS(DataRegularSeason20242025!$E$2:$E$1315,TotalTeamGames20242025!Q$1,DataRegularSeason20242025!$D$2:$D$1315,TotalTeamGames20242025!$A59,DataRegularSeason20242025!$N$2:$N$1315,1)</f>
        <v>0</v>
      </c>
      <c r="S59" s="42"/>
      <c r="T59" s="35">
        <f>COUNTIFS(DataRegularSeason20242025!$E$2:$E$1315,TotalTeamGames20242025!S$1,DataRegularSeason20242025!$D$2:$D$1315,TotalTeamGames20242025!$A59,DataRegularSeason20242025!$N$2:$N$1315,1)</f>
        <v>0</v>
      </c>
      <c r="U59" s="42"/>
      <c r="V59" s="35">
        <f>COUNTIFS(DataRegularSeason20242025!$E$2:$E$1315,TotalTeamGames20242025!U$1,DataRegularSeason20242025!$D$2:$D$1315,TotalTeamGames20242025!$A59,DataRegularSeason20242025!$N$2:$N$1315,1)</f>
        <v>1</v>
      </c>
      <c r="W59" s="42"/>
      <c r="X59" s="35">
        <f>COUNTIFS(DataRegularSeason20242025!$E$2:$E$1315,TotalTeamGames20242025!W$1,DataRegularSeason20242025!$D$2:$D$1315,TotalTeamGames20242025!$A59,DataRegularSeason20242025!$N$2:$N$1315,1)</f>
        <v>0</v>
      </c>
      <c r="Y59" s="42"/>
      <c r="Z59" s="35">
        <f>COUNTIFS(DataRegularSeason20242025!$E$2:$E$1315,TotalTeamGames20242025!Y$1,DataRegularSeason20242025!$D$2:$D$1315,TotalTeamGames20242025!$A59,DataRegularSeason20242025!$N$2:$N$1315,1)</f>
        <v>1</v>
      </c>
      <c r="AA59" s="42"/>
      <c r="AB59" s="35">
        <f>COUNTIFS(DataRegularSeason20242025!$E$2:$E$1315,TotalTeamGames20242025!AA$1,DataRegularSeason20242025!$D$2:$D$1315,TotalTeamGames20242025!$A59,DataRegularSeason20242025!$N$2:$N$1315,1)</f>
        <v>1</v>
      </c>
      <c r="AC59" s="42"/>
      <c r="AD59" s="35">
        <f>COUNTIFS(DataRegularSeason20242025!$E$2:$E$1315,TotalTeamGames20242025!AC$1,DataRegularSeason20242025!$D$2:$D$1315,TotalTeamGames20242025!$A59,DataRegularSeason20242025!$N$2:$N$1315,1)</f>
        <v>1</v>
      </c>
      <c r="AE59" s="42"/>
      <c r="AF59" s="35">
        <f>COUNTIFS(DataRegularSeason20242025!$E$2:$E$1315,TotalTeamGames20242025!AE$1,DataRegularSeason20242025!$D$2:$D$1315,TotalTeamGames20242025!$A59,DataRegularSeason20242025!$N$2:$N$1315,1)</f>
        <v>1</v>
      </c>
      <c r="AG59" s="42"/>
      <c r="AH59" s="35">
        <f>COUNTIFS(DataRegularSeason20242025!$E$2:$E$1315,TotalTeamGames20242025!AG$1,DataRegularSeason20242025!$D$2:$D$1315,TotalTeamGames20242025!$A59,DataRegularSeason20242025!$N$2:$N$1315,1)</f>
        <v>0</v>
      </c>
      <c r="AI59" s="42"/>
      <c r="AJ59" s="35">
        <f>COUNTIFS(DataRegularSeason20242025!$E$2:$E$1315,TotalTeamGames20242025!AI$1,DataRegularSeason20242025!$D$2:$D$1315,TotalTeamGames20242025!$A59,DataRegularSeason20242025!$N$2:$N$1315,1)</f>
        <v>0</v>
      </c>
      <c r="AK59" s="42"/>
      <c r="AL59" s="35">
        <f>COUNTIFS(DataRegularSeason20242025!$E$2:$E$1315,TotalTeamGames20242025!AK$1,DataRegularSeason20242025!$D$2:$D$1315,TotalTeamGames20242025!$A59,DataRegularSeason20242025!$N$2:$N$1315,1)</f>
        <v>0</v>
      </c>
      <c r="AM59" s="42"/>
      <c r="AN59" s="35">
        <f>COUNTIFS(DataRegularSeason20242025!$E$2:$E$1315,TotalTeamGames20242025!AM$1,DataRegularSeason20242025!$D$2:$D$1315,TotalTeamGames20242025!$A59,DataRegularSeason20242025!$N$2:$N$1315,1)</f>
        <v>0</v>
      </c>
      <c r="AO59" s="42"/>
      <c r="AP59" s="35">
        <f>COUNTIFS(DataRegularSeason20242025!$E$2:$E$1315,TotalTeamGames20242025!AO$1,DataRegularSeason20242025!$D$2:$D$1315,TotalTeamGames20242025!$A59,DataRegularSeason20242025!$N$2:$N$1315,1)</f>
        <v>1</v>
      </c>
      <c r="AQ59" s="42"/>
      <c r="AR59" s="35">
        <f>COUNTIFS(DataRegularSeason20242025!$E$2:$E$1315,TotalTeamGames20242025!AQ$1,DataRegularSeason20242025!$D$2:$D$1315,TotalTeamGames20242025!$A59,DataRegularSeason20242025!$N$2:$N$1315,1)</f>
        <v>1</v>
      </c>
      <c r="AS59" s="42"/>
      <c r="AT59" s="35">
        <f>COUNTIFS(DataRegularSeason20242025!$E$2:$E$1315,TotalTeamGames20242025!AS$1,DataRegularSeason20242025!$D$2:$D$1315,TotalTeamGames20242025!$A59,DataRegularSeason20242025!$N$2:$N$1315,1)</f>
        <v>1</v>
      </c>
      <c r="AU59" s="42"/>
      <c r="AV59" s="35">
        <f>COUNTIFS(DataRegularSeason20242025!$E$2:$E$1315,TotalTeamGames20242025!AU$1,DataRegularSeason20242025!$D$2:$D$1315,TotalTeamGames20242025!$A59,DataRegularSeason20242025!$N$2:$N$1315,1)</f>
        <v>1</v>
      </c>
      <c r="AW59" s="42"/>
      <c r="AX59" s="35">
        <f>COUNTIFS(DataRegularSeason20242025!$E$2:$E$1315,TotalTeamGames20242025!AW$1,DataRegularSeason20242025!$D$2:$D$1315,TotalTeamGames20242025!$A59,DataRegularSeason20242025!$N$2:$N$1315,1)</f>
        <v>1</v>
      </c>
      <c r="AY59" s="42"/>
      <c r="AZ59" s="35">
        <f>COUNTIFS(DataRegularSeason20242025!$E$2:$E$1315,TotalTeamGames20242025!AY$1,DataRegularSeason20242025!$D$2:$D$1315,TotalTeamGames20242025!$A59,DataRegularSeason20242025!$N$2:$N$1315,1)</f>
        <v>0</v>
      </c>
      <c r="BA59" s="42"/>
      <c r="BB59" s="35">
        <f>COUNTIFS(DataRegularSeason20242025!$E$2:$E$1315,TotalTeamGames20242025!BA$1,DataRegularSeason20242025!$D$2:$D$1315,TotalTeamGames20242025!$A59,DataRegularSeason20242025!$N$2:$N$1315,1)</f>
        <v>1</v>
      </c>
      <c r="BC59" s="42"/>
      <c r="BD59" s="35">
        <f>COUNTIFS(DataRegularSeason20242025!$E$2:$E$1315,TotalTeamGames20242025!BC$1,DataRegularSeason20242025!$D$2:$D$1315,TotalTeamGames20242025!$A59,DataRegularSeason20242025!$N$2:$N$1315,1)</f>
        <v>1</v>
      </c>
      <c r="BE59" s="42"/>
      <c r="BF59" s="35">
        <f>COUNTIFS(DataRegularSeason20242025!$E$2:$E$1315,TotalTeamGames20242025!BE$1,DataRegularSeason20242025!$D$2:$D$1315,TotalTeamGames20242025!$A59,DataRegularSeason20242025!$N$2:$N$1315,1)</f>
        <v>1</v>
      </c>
      <c r="BG59" s="42"/>
      <c r="BH59" s="43"/>
      <c r="BI59" s="42"/>
      <c r="BJ59" s="35">
        <f>COUNTIFS(DataRegularSeason20242025!$E$2:$E$1315,TotalTeamGames20242025!BI$1,DataRegularSeason20242025!$D$2:$D$1315,TotalTeamGames20242025!$A59,DataRegularSeason20242025!$N$2:$N$1315,1)</f>
        <v>1</v>
      </c>
      <c r="BK59" s="42"/>
      <c r="BL59" s="35">
        <f>COUNTIFS(DataRegularSeason20242025!$E$2:$E$1315,TotalTeamGames20242025!BK$1,DataRegularSeason20242025!$D$2:$D$1315,TotalTeamGames20242025!$A59,DataRegularSeason20242025!$N$2:$N$1315,1)</f>
        <v>1</v>
      </c>
      <c r="BM59" s="42"/>
      <c r="BN59" s="35">
        <f>COUNTIFS(DataRegularSeason20242025!$E$2:$E$1315,TotalTeamGames20242025!BM$1,DataRegularSeason20242025!$D$2:$D$1315,TotalTeamGames20242025!$A59,DataRegularSeason20242025!$N$2:$N$1315,1)</f>
        <v>1</v>
      </c>
      <c r="BO59" s="37">
        <f t="shared" si="0"/>
        <v>22</v>
      </c>
      <c r="BP59" s="116">
        <f t="shared" ref="BP59" si="55">BO59+BO60</f>
        <v>45</v>
      </c>
      <c r="BQ59" s="117">
        <f t="shared" ref="BQ59" si="56">82-BP59</f>
        <v>37</v>
      </c>
    </row>
    <row r="60" spans="1:69" ht="9.9499999999999993" customHeight="1" x14ac:dyDescent="0.25">
      <c r="A60" s="118"/>
      <c r="B60" s="39" t="s">
        <v>80</v>
      </c>
      <c r="C60" s="45">
        <f>COUNTIFS(DataRegularSeason20242025!$D$2:$D$1315,TotalTeamGames20242025!C$1,DataRegularSeason20242025!$E$2:$E$1315,TotalTeamGames20242025!$A59,DataRegularSeason20242025!$N$2:$N$1315,1)</f>
        <v>0</v>
      </c>
      <c r="D60" s="46"/>
      <c r="E60" s="45">
        <f>COUNTIFS(DataRegularSeason20242025!$D$2:$D$1315,TotalTeamGames20242025!E$1,DataRegularSeason20242025!$E$2:$E$1315,TotalTeamGames20242025!$A59,DataRegularSeason20242025!$N$2:$N$1315,1)</f>
        <v>1</v>
      </c>
      <c r="F60" s="46"/>
      <c r="G60" s="45">
        <f>COUNTIFS(DataRegularSeason20242025!$D$2:$D$1315,TotalTeamGames20242025!G$1,DataRegularSeason20242025!$E$2:$E$1315,TotalTeamGames20242025!$A59,DataRegularSeason20242025!$N$2:$N$1315,1)</f>
        <v>0</v>
      </c>
      <c r="H60" s="46"/>
      <c r="I60" s="45">
        <f>COUNTIFS(DataRegularSeason20242025!$D$2:$D$1315,TotalTeamGames20242025!I$1,DataRegularSeason20242025!$E$2:$E$1315,TotalTeamGames20242025!$A59,DataRegularSeason20242025!$N$2:$N$1315,1)</f>
        <v>1</v>
      </c>
      <c r="J60" s="46"/>
      <c r="K60" s="45">
        <f>COUNTIFS(DataRegularSeason20242025!$D$2:$D$1315,TotalTeamGames20242025!K$1,DataRegularSeason20242025!$E$2:$E$1315,TotalTeamGames20242025!$A59,DataRegularSeason20242025!$N$2:$N$1315,1)</f>
        <v>1</v>
      </c>
      <c r="L60" s="46"/>
      <c r="M60" s="45">
        <f>COUNTIFS(DataRegularSeason20242025!$D$2:$D$1315,TotalTeamGames20242025!M$1,DataRegularSeason20242025!$E$2:$E$1315,TotalTeamGames20242025!$A59,DataRegularSeason20242025!$N$2:$N$1315,1)</f>
        <v>2</v>
      </c>
      <c r="N60" s="46"/>
      <c r="O60" s="45">
        <f>COUNTIFS(DataRegularSeason20242025!$D$2:$D$1315,TotalTeamGames20242025!O$1,DataRegularSeason20242025!$E$2:$E$1315,TotalTeamGames20242025!$A59,DataRegularSeason20242025!$N$2:$N$1315,1)</f>
        <v>1</v>
      </c>
      <c r="P60" s="46"/>
      <c r="Q60" s="45">
        <f>COUNTIFS(DataRegularSeason20242025!$D$2:$D$1315,TotalTeamGames20242025!Q$1,DataRegularSeason20242025!$E$2:$E$1315,TotalTeamGames20242025!$A59,DataRegularSeason20242025!$N$2:$N$1315,1)</f>
        <v>1</v>
      </c>
      <c r="R60" s="46"/>
      <c r="S60" s="45">
        <f>COUNTIFS(DataRegularSeason20242025!$D$2:$D$1315,TotalTeamGames20242025!S$1,DataRegularSeason20242025!$E$2:$E$1315,TotalTeamGames20242025!$A59,DataRegularSeason20242025!$N$2:$N$1315,1)</f>
        <v>0</v>
      </c>
      <c r="T60" s="46"/>
      <c r="U60" s="45">
        <f>COUNTIFS(DataRegularSeason20242025!$D$2:$D$1315,TotalTeamGames20242025!U$1,DataRegularSeason20242025!$E$2:$E$1315,TotalTeamGames20242025!$A59,DataRegularSeason20242025!$N$2:$N$1315,1)</f>
        <v>0</v>
      </c>
      <c r="V60" s="46"/>
      <c r="W60" s="45">
        <f>COUNTIFS(DataRegularSeason20242025!$D$2:$D$1315,TotalTeamGames20242025!W$1,DataRegularSeason20242025!$E$2:$E$1315,TotalTeamGames20242025!$A59,DataRegularSeason20242025!$N$2:$N$1315,1)</f>
        <v>2</v>
      </c>
      <c r="X60" s="46"/>
      <c r="Y60" s="45">
        <f>COUNTIFS(DataRegularSeason20242025!$D$2:$D$1315,TotalTeamGames20242025!Y$1,DataRegularSeason20242025!$E$2:$E$1315,TotalTeamGames20242025!$A59,DataRegularSeason20242025!$N$2:$N$1315,1)</f>
        <v>1</v>
      </c>
      <c r="Z60" s="46"/>
      <c r="AA60" s="45">
        <f>COUNTIFS(DataRegularSeason20242025!$D$2:$D$1315,TotalTeamGames20242025!AA$1,DataRegularSeason20242025!$E$2:$E$1315,TotalTeamGames20242025!$A59,DataRegularSeason20242025!$N$2:$N$1315,1)</f>
        <v>1</v>
      </c>
      <c r="AB60" s="46"/>
      <c r="AC60" s="45">
        <f>COUNTIFS(DataRegularSeason20242025!$D$2:$D$1315,TotalTeamGames20242025!AC$1,DataRegularSeason20242025!$E$2:$E$1315,TotalTeamGames20242025!$A59,DataRegularSeason20242025!$N$2:$N$1315,1)</f>
        <v>0</v>
      </c>
      <c r="AD60" s="46"/>
      <c r="AE60" s="45">
        <f>COUNTIFS(DataRegularSeason20242025!$D$2:$D$1315,TotalTeamGames20242025!AE$1,DataRegularSeason20242025!$E$2:$E$1315,TotalTeamGames20242025!$A59,DataRegularSeason20242025!$N$2:$N$1315,1)</f>
        <v>0</v>
      </c>
      <c r="AF60" s="46"/>
      <c r="AG60" s="45">
        <f>COUNTIFS(DataRegularSeason20242025!$D$2:$D$1315,TotalTeamGames20242025!AG$1,DataRegularSeason20242025!$E$2:$E$1315,TotalTeamGames20242025!$A59,DataRegularSeason20242025!$N$2:$N$1315,1)</f>
        <v>1</v>
      </c>
      <c r="AH60" s="46"/>
      <c r="AI60" s="45">
        <f>COUNTIFS(DataRegularSeason20242025!$D$2:$D$1315,TotalTeamGames20242025!AI$1,DataRegularSeason20242025!$E$2:$E$1315,TotalTeamGames20242025!$A59,DataRegularSeason20242025!$N$2:$N$1315,1)</f>
        <v>2</v>
      </c>
      <c r="AJ60" s="46"/>
      <c r="AK60" s="45">
        <f>COUNTIFS(DataRegularSeason20242025!$D$2:$D$1315,TotalTeamGames20242025!AK$1,DataRegularSeason20242025!$E$2:$E$1315,TotalTeamGames20242025!$A59,DataRegularSeason20242025!$N$2:$N$1315,1)</f>
        <v>1</v>
      </c>
      <c r="AL60" s="46"/>
      <c r="AM60" s="45">
        <f>COUNTIFS(DataRegularSeason20242025!$D$2:$D$1315,TotalTeamGames20242025!AM$1,DataRegularSeason20242025!$E$2:$E$1315,TotalTeamGames20242025!$A59,DataRegularSeason20242025!$N$2:$N$1315,1)</f>
        <v>1</v>
      </c>
      <c r="AN60" s="46"/>
      <c r="AO60" s="45">
        <f>COUNTIFS(DataRegularSeason20242025!$D$2:$D$1315,TotalTeamGames20242025!AO$1,DataRegularSeason20242025!$E$2:$E$1315,TotalTeamGames20242025!$A59,DataRegularSeason20242025!$N$2:$N$1315,1)</f>
        <v>1</v>
      </c>
      <c r="AP60" s="46"/>
      <c r="AQ60" s="45">
        <f>COUNTIFS(DataRegularSeason20242025!$D$2:$D$1315,TotalTeamGames20242025!AQ$1,DataRegularSeason20242025!$E$2:$E$1315,TotalTeamGames20242025!$A59,DataRegularSeason20242025!$N$2:$N$1315,1)</f>
        <v>1</v>
      </c>
      <c r="AR60" s="46"/>
      <c r="AS60" s="45">
        <f>COUNTIFS(DataRegularSeason20242025!$D$2:$D$1315,TotalTeamGames20242025!AS$1,DataRegularSeason20242025!$E$2:$E$1315,TotalTeamGames20242025!$A59,DataRegularSeason20242025!$N$2:$N$1315,1)</f>
        <v>1</v>
      </c>
      <c r="AT60" s="46"/>
      <c r="AU60" s="45">
        <f>COUNTIFS(DataRegularSeason20242025!$D$2:$D$1315,TotalTeamGames20242025!AU$1,DataRegularSeason20242025!$E$2:$E$1315,TotalTeamGames20242025!$A59,DataRegularSeason20242025!$N$2:$N$1315,1)</f>
        <v>1</v>
      </c>
      <c r="AV60" s="46"/>
      <c r="AW60" s="45">
        <f>COUNTIFS(DataRegularSeason20242025!$D$2:$D$1315,TotalTeamGames20242025!AW$1,DataRegularSeason20242025!$E$2:$E$1315,TotalTeamGames20242025!$A59,DataRegularSeason20242025!$N$2:$N$1315,1)</f>
        <v>1</v>
      </c>
      <c r="AX60" s="46"/>
      <c r="AY60" s="45">
        <f>COUNTIFS(DataRegularSeason20242025!$D$2:$D$1315,TotalTeamGames20242025!AY$1,DataRegularSeason20242025!$E$2:$E$1315,TotalTeamGames20242025!$A59,DataRegularSeason20242025!$N$2:$N$1315,1)</f>
        <v>1</v>
      </c>
      <c r="AZ60" s="46"/>
      <c r="BA60" s="45">
        <f>COUNTIFS(DataRegularSeason20242025!$D$2:$D$1315,TotalTeamGames20242025!BA$1,DataRegularSeason20242025!$E$2:$E$1315,TotalTeamGames20242025!$A59,DataRegularSeason20242025!$N$2:$N$1315,1)</f>
        <v>1</v>
      </c>
      <c r="BB60" s="46"/>
      <c r="BC60" s="45">
        <f>COUNTIFS(DataRegularSeason20242025!$D$2:$D$1315,TotalTeamGames20242025!BC$1,DataRegularSeason20242025!$E$2:$E$1315,TotalTeamGames20242025!$A59,DataRegularSeason20242025!$N$2:$N$1315,1)</f>
        <v>0</v>
      </c>
      <c r="BD60" s="46"/>
      <c r="BE60" s="45">
        <f>COUNTIFS(DataRegularSeason20242025!$D$2:$D$1315,TotalTeamGames20242025!BE$1,DataRegularSeason20242025!$E$2:$E$1315,TotalTeamGames20242025!$A59,DataRegularSeason20242025!$N$2:$N$1315,1)</f>
        <v>0</v>
      </c>
      <c r="BF60" s="46"/>
      <c r="BG60" s="45"/>
      <c r="BH60" s="46"/>
      <c r="BI60" s="45">
        <f>COUNTIFS(DataRegularSeason20242025!$D$2:$D$1315,TotalTeamGames20242025!BI$1,DataRegularSeason20242025!$E$2:$E$1315,TotalTeamGames20242025!$A59,DataRegularSeason20242025!$N$2:$N$1315,1)</f>
        <v>0</v>
      </c>
      <c r="BJ60" s="46"/>
      <c r="BK60" s="45">
        <f>COUNTIFS(DataRegularSeason20242025!$D$2:$D$1315,TotalTeamGames20242025!BK$1,DataRegularSeason20242025!$E$2:$E$1315,TotalTeamGames20242025!$A59,DataRegularSeason20242025!$N$2:$N$1315,1)</f>
        <v>0</v>
      </c>
      <c r="BL60" s="46"/>
      <c r="BM60" s="45">
        <f>COUNTIFS(DataRegularSeason20242025!$D$2:$D$1315,TotalTeamGames20242025!BM$1,DataRegularSeason20242025!$E$2:$E$1315,TotalTeamGames20242025!$A59,DataRegularSeason20242025!$N$2:$N$1315,1)</f>
        <v>0</v>
      </c>
      <c r="BN60" s="46"/>
      <c r="BO60" s="41">
        <f t="shared" si="0"/>
        <v>23</v>
      </c>
      <c r="BP60" s="116"/>
      <c r="BQ60" s="117"/>
    </row>
    <row r="61" spans="1:69" ht="9.9499999999999993" customHeight="1" x14ac:dyDescent="0.25">
      <c r="A61" s="123" t="s">
        <v>27</v>
      </c>
      <c r="B61" s="35" t="s">
        <v>81</v>
      </c>
      <c r="C61" s="42"/>
      <c r="D61" s="35">
        <f>COUNTIFS(DataRegularSeason20242025!$E$2:$E$1315,TotalTeamGames20242025!C$1,DataRegularSeason20242025!$D$2:$D$1315,TotalTeamGames20242025!$A61,DataRegularSeason20242025!$N$2:$N$1315,1)</f>
        <v>2</v>
      </c>
      <c r="E61" s="42"/>
      <c r="F61" s="35">
        <f>COUNTIFS(DataRegularSeason20242025!$E$2:$E$1315,TotalTeamGames20242025!E$1,DataRegularSeason20242025!$D$2:$D$1315,TotalTeamGames20242025!$A61,DataRegularSeason20242025!$N$2:$N$1315,1)</f>
        <v>0</v>
      </c>
      <c r="G61" s="42"/>
      <c r="H61" s="35">
        <f>COUNTIFS(DataRegularSeason20242025!$E$2:$E$1315,TotalTeamGames20242025!G$1,DataRegularSeason20242025!$D$2:$D$1315,TotalTeamGames20242025!$A61,DataRegularSeason20242025!$N$2:$N$1315,1)</f>
        <v>0</v>
      </c>
      <c r="I61" s="42"/>
      <c r="J61" s="35">
        <f>COUNTIFS(DataRegularSeason20242025!$E$2:$E$1315,TotalTeamGames20242025!I$1,DataRegularSeason20242025!$D$2:$D$1315,TotalTeamGames20242025!$A61,DataRegularSeason20242025!$N$2:$N$1315,1)</f>
        <v>1</v>
      </c>
      <c r="K61" s="42"/>
      <c r="L61" s="35">
        <f>COUNTIFS(DataRegularSeason20242025!$E$2:$E$1315,TotalTeamGames20242025!K$1,DataRegularSeason20242025!$D$2:$D$1315,TotalTeamGames20242025!$A61,DataRegularSeason20242025!$N$2:$N$1315,1)</f>
        <v>0</v>
      </c>
      <c r="M61" s="42"/>
      <c r="N61" s="35">
        <f>COUNTIFS(DataRegularSeason20242025!$E$2:$E$1315,TotalTeamGames20242025!M$1,DataRegularSeason20242025!$D$2:$D$1315,TotalTeamGames20242025!$A61,DataRegularSeason20242025!$N$2:$N$1315,1)</f>
        <v>0</v>
      </c>
      <c r="O61" s="42"/>
      <c r="P61" s="35">
        <f>COUNTIFS(DataRegularSeason20242025!$E$2:$E$1315,TotalTeamGames20242025!O$1,DataRegularSeason20242025!$D$2:$D$1315,TotalTeamGames20242025!$A61,DataRegularSeason20242025!$N$2:$N$1315,1)</f>
        <v>1</v>
      </c>
      <c r="Q61" s="42"/>
      <c r="R61" s="35">
        <f>COUNTIFS(DataRegularSeason20242025!$E$2:$E$1315,TotalTeamGames20242025!Q$1,DataRegularSeason20242025!$D$2:$D$1315,TotalTeamGames20242025!$A61,DataRegularSeason20242025!$N$2:$N$1315,1)</f>
        <v>1</v>
      </c>
      <c r="S61" s="42"/>
      <c r="T61" s="35">
        <f>COUNTIFS(DataRegularSeason20242025!$E$2:$E$1315,TotalTeamGames20242025!S$1,DataRegularSeason20242025!$D$2:$D$1315,TotalTeamGames20242025!$A61,DataRegularSeason20242025!$N$2:$N$1315,1)</f>
        <v>0</v>
      </c>
      <c r="U61" s="42"/>
      <c r="V61" s="35">
        <f>COUNTIFS(DataRegularSeason20242025!$E$2:$E$1315,TotalTeamGames20242025!U$1,DataRegularSeason20242025!$D$2:$D$1315,TotalTeamGames20242025!$A61,DataRegularSeason20242025!$N$2:$N$1315,1)</f>
        <v>0</v>
      </c>
      <c r="W61" s="42"/>
      <c r="X61" s="35">
        <f>COUNTIFS(DataRegularSeason20242025!$E$2:$E$1315,TotalTeamGames20242025!W$1,DataRegularSeason20242025!$D$2:$D$1315,TotalTeamGames20242025!$A61,DataRegularSeason20242025!$N$2:$N$1315,1)</f>
        <v>2</v>
      </c>
      <c r="Y61" s="42"/>
      <c r="Z61" s="35">
        <f>COUNTIFS(DataRegularSeason20242025!$E$2:$E$1315,TotalTeamGames20242025!Y$1,DataRegularSeason20242025!$D$2:$D$1315,TotalTeamGames20242025!$A61,DataRegularSeason20242025!$N$2:$N$1315,1)</f>
        <v>1</v>
      </c>
      <c r="AA61" s="42"/>
      <c r="AB61" s="35">
        <f>COUNTIFS(DataRegularSeason20242025!$E$2:$E$1315,TotalTeamGames20242025!AA$1,DataRegularSeason20242025!$D$2:$D$1315,TotalTeamGames20242025!$A61,DataRegularSeason20242025!$N$2:$N$1315,1)</f>
        <v>1</v>
      </c>
      <c r="AC61" s="42"/>
      <c r="AD61" s="35">
        <f>COUNTIFS(DataRegularSeason20242025!$E$2:$E$1315,TotalTeamGames20242025!AC$1,DataRegularSeason20242025!$D$2:$D$1315,TotalTeamGames20242025!$A61,DataRegularSeason20242025!$N$2:$N$1315,1)</f>
        <v>1</v>
      </c>
      <c r="AE61" s="42"/>
      <c r="AF61" s="35">
        <f>COUNTIFS(DataRegularSeason20242025!$E$2:$E$1315,TotalTeamGames20242025!AE$1,DataRegularSeason20242025!$D$2:$D$1315,TotalTeamGames20242025!$A61,DataRegularSeason20242025!$N$2:$N$1315,1)</f>
        <v>1</v>
      </c>
      <c r="AG61" s="42"/>
      <c r="AH61" s="35">
        <f>COUNTIFS(DataRegularSeason20242025!$E$2:$E$1315,TotalTeamGames20242025!AG$1,DataRegularSeason20242025!$D$2:$D$1315,TotalTeamGames20242025!$A61,DataRegularSeason20242025!$N$2:$N$1315,1)</f>
        <v>0</v>
      </c>
      <c r="AI61" s="42"/>
      <c r="AJ61" s="35">
        <f>COUNTIFS(DataRegularSeason20242025!$E$2:$E$1315,TotalTeamGames20242025!AI$1,DataRegularSeason20242025!$D$2:$D$1315,TotalTeamGames20242025!$A61,DataRegularSeason20242025!$N$2:$N$1315,1)</f>
        <v>1</v>
      </c>
      <c r="AK61" s="42"/>
      <c r="AL61" s="35">
        <f>COUNTIFS(DataRegularSeason20242025!$E$2:$E$1315,TotalTeamGames20242025!AK$1,DataRegularSeason20242025!$D$2:$D$1315,TotalTeamGames20242025!$A61,DataRegularSeason20242025!$N$2:$N$1315,1)</f>
        <v>0</v>
      </c>
      <c r="AM61" s="42"/>
      <c r="AN61" s="35">
        <f>COUNTIFS(DataRegularSeason20242025!$E$2:$E$1315,TotalTeamGames20242025!AM$1,DataRegularSeason20242025!$D$2:$D$1315,TotalTeamGames20242025!$A61,DataRegularSeason20242025!$N$2:$N$1315,1)</f>
        <v>0</v>
      </c>
      <c r="AO61" s="42"/>
      <c r="AP61" s="35">
        <f>COUNTIFS(DataRegularSeason20242025!$E$2:$E$1315,TotalTeamGames20242025!AO$1,DataRegularSeason20242025!$D$2:$D$1315,TotalTeamGames20242025!$A61,DataRegularSeason20242025!$N$2:$N$1315,1)</f>
        <v>1</v>
      </c>
      <c r="AQ61" s="42"/>
      <c r="AR61" s="35">
        <f>COUNTIFS(DataRegularSeason20242025!$E$2:$E$1315,TotalTeamGames20242025!AQ$1,DataRegularSeason20242025!$D$2:$D$1315,TotalTeamGames20242025!$A61,DataRegularSeason20242025!$N$2:$N$1315,1)</f>
        <v>1</v>
      </c>
      <c r="AS61" s="42"/>
      <c r="AT61" s="35">
        <f>COUNTIFS(DataRegularSeason20242025!$E$2:$E$1315,TotalTeamGames20242025!AS$1,DataRegularSeason20242025!$D$2:$D$1315,TotalTeamGames20242025!$A61,DataRegularSeason20242025!$N$2:$N$1315,1)</f>
        <v>0</v>
      </c>
      <c r="AU61" s="42"/>
      <c r="AV61" s="35">
        <f>COUNTIFS(DataRegularSeason20242025!$E$2:$E$1315,TotalTeamGames20242025!AU$1,DataRegularSeason20242025!$D$2:$D$1315,TotalTeamGames20242025!$A61,DataRegularSeason20242025!$N$2:$N$1315,1)</f>
        <v>1</v>
      </c>
      <c r="AW61" s="42"/>
      <c r="AX61" s="35">
        <f>COUNTIFS(DataRegularSeason20242025!$E$2:$E$1315,TotalTeamGames20242025!AW$1,DataRegularSeason20242025!$D$2:$D$1315,TotalTeamGames20242025!$A61,DataRegularSeason20242025!$N$2:$N$1315,1)</f>
        <v>2</v>
      </c>
      <c r="AY61" s="42"/>
      <c r="AZ61" s="35">
        <f>COUNTIFS(DataRegularSeason20242025!$E$2:$E$1315,TotalTeamGames20242025!AY$1,DataRegularSeason20242025!$D$2:$D$1315,TotalTeamGames20242025!$A61,DataRegularSeason20242025!$N$2:$N$1315,1)</f>
        <v>0</v>
      </c>
      <c r="BA61" s="42"/>
      <c r="BB61" s="35">
        <f>COUNTIFS(DataRegularSeason20242025!$E$2:$E$1315,TotalTeamGames20242025!BA$1,DataRegularSeason20242025!$D$2:$D$1315,TotalTeamGames20242025!$A61,DataRegularSeason20242025!$N$2:$N$1315,1)</f>
        <v>1</v>
      </c>
      <c r="BC61" s="42"/>
      <c r="BD61" s="35">
        <f>COUNTIFS(DataRegularSeason20242025!$E$2:$E$1315,TotalTeamGames20242025!BC$1,DataRegularSeason20242025!$D$2:$D$1315,TotalTeamGames20242025!$A61,DataRegularSeason20242025!$N$2:$N$1315,1)</f>
        <v>1</v>
      </c>
      <c r="BE61" s="42"/>
      <c r="BF61" s="35">
        <f>COUNTIFS(DataRegularSeason20242025!$E$2:$E$1315,TotalTeamGames20242025!BE$1,DataRegularSeason20242025!$D$2:$D$1315,TotalTeamGames20242025!$A61,DataRegularSeason20242025!$N$2:$N$1315,1)</f>
        <v>1</v>
      </c>
      <c r="BG61" s="42"/>
      <c r="BH61" s="35">
        <f>COUNTIFS(DataRegularSeason20242025!$E$2:$E$1315,TotalTeamGames20242025!BG$1,DataRegularSeason20242025!$D$2:$D$1315,TotalTeamGames20242025!$A61,DataRegularSeason20242025!$N$2:$N$1315,1)</f>
        <v>0</v>
      </c>
      <c r="BI61" s="42"/>
      <c r="BJ61" s="43"/>
      <c r="BK61" s="42"/>
      <c r="BL61" s="35">
        <f>COUNTIFS(DataRegularSeason20242025!$E$2:$E$1315,TotalTeamGames20242025!BK$1,DataRegularSeason20242025!$D$2:$D$1315,TotalTeamGames20242025!$A61,DataRegularSeason20242025!$N$2:$N$1315,1)</f>
        <v>1</v>
      </c>
      <c r="BM61" s="42"/>
      <c r="BN61" s="35">
        <f>COUNTIFS(DataRegularSeason20242025!$E$2:$E$1315,TotalTeamGames20242025!BM$1,DataRegularSeason20242025!$D$2:$D$1315,TotalTeamGames20242025!$A61,DataRegularSeason20242025!$N$2:$N$1315,1)</f>
        <v>1</v>
      </c>
      <c r="BO61" s="37">
        <f t="shared" si="0"/>
        <v>22</v>
      </c>
      <c r="BP61" s="116">
        <f t="shared" ref="BP61" si="57">BO61+BO62</f>
        <v>47</v>
      </c>
      <c r="BQ61" s="117">
        <f t="shared" ref="BQ61" si="58">82-BP61</f>
        <v>35</v>
      </c>
    </row>
    <row r="62" spans="1:69" ht="9.9499999999999993" customHeight="1" x14ac:dyDescent="0.25">
      <c r="A62" s="118"/>
      <c r="B62" s="39" t="s">
        <v>80</v>
      </c>
      <c r="C62" s="45">
        <f>COUNTIFS(DataRegularSeason20242025!$D$2:$D$1315,TotalTeamGames20242025!C$1,DataRegularSeason20242025!$E$2:$E$1315,TotalTeamGames20242025!$A61,DataRegularSeason20242025!$N$2:$N$1315,1)</f>
        <v>2</v>
      </c>
      <c r="D62" s="46"/>
      <c r="E62" s="45">
        <f>COUNTIFS(DataRegularSeason20242025!$D$2:$D$1315,TotalTeamGames20242025!E$1,DataRegularSeason20242025!$E$2:$E$1315,TotalTeamGames20242025!$A61,DataRegularSeason20242025!$N$2:$N$1315,1)</f>
        <v>0</v>
      </c>
      <c r="F62" s="46"/>
      <c r="G62" s="45">
        <f>COUNTIFS(DataRegularSeason20242025!$D$2:$D$1315,TotalTeamGames20242025!G$1,DataRegularSeason20242025!$E$2:$E$1315,TotalTeamGames20242025!$A61,DataRegularSeason20242025!$N$2:$N$1315,1)</f>
        <v>1</v>
      </c>
      <c r="H62" s="46"/>
      <c r="I62" s="45">
        <f>COUNTIFS(DataRegularSeason20242025!$D$2:$D$1315,TotalTeamGames20242025!I$1,DataRegularSeason20242025!$E$2:$E$1315,TotalTeamGames20242025!$A61,DataRegularSeason20242025!$N$2:$N$1315,1)</f>
        <v>1</v>
      </c>
      <c r="J62" s="46"/>
      <c r="K62" s="45">
        <f>COUNTIFS(DataRegularSeason20242025!$D$2:$D$1315,TotalTeamGames20242025!K$1,DataRegularSeason20242025!$E$2:$E$1315,TotalTeamGames20242025!$A61,DataRegularSeason20242025!$N$2:$N$1315,1)</f>
        <v>0</v>
      </c>
      <c r="L62" s="46"/>
      <c r="M62" s="45">
        <f>COUNTIFS(DataRegularSeason20242025!$D$2:$D$1315,TotalTeamGames20242025!M$1,DataRegularSeason20242025!$E$2:$E$1315,TotalTeamGames20242025!$A61,DataRegularSeason20242025!$N$2:$N$1315,1)</f>
        <v>2</v>
      </c>
      <c r="N62" s="46"/>
      <c r="O62" s="45">
        <f>COUNTIFS(DataRegularSeason20242025!$D$2:$D$1315,TotalTeamGames20242025!O$1,DataRegularSeason20242025!$E$2:$E$1315,TotalTeamGames20242025!$A61,DataRegularSeason20242025!$N$2:$N$1315,1)</f>
        <v>0</v>
      </c>
      <c r="P62" s="46"/>
      <c r="Q62" s="45">
        <f>COUNTIFS(DataRegularSeason20242025!$D$2:$D$1315,TotalTeamGames20242025!Q$1,DataRegularSeason20242025!$E$2:$E$1315,TotalTeamGames20242025!$A61,DataRegularSeason20242025!$N$2:$N$1315,1)</f>
        <v>1</v>
      </c>
      <c r="R62" s="46"/>
      <c r="S62" s="45">
        <f>COUNTIFS(DataRegularSeason20242025!$D$2:$D$1315,TotalTeamGames20242025!S$1,DataRegularSeason20242025!$E$2:$E$1315,TotalTeamGames20242025!$A61,DataRegularSeason20242025!$N$2:$N$1315,1)</f>
        <v>1</v>
      </c>
      <c r="T62" s="46"/>
      <c r="U62" s="45">
        <f>COUNTIFS(DataRegularSeason20242025!$D$2:$D$1315,TotalTeamGames20242025!U$1,DataRegularSeason20242025!$E$2:$E$1315,TotalTeamGames20242025!$A61,DataRegularSeason20242025!$N$2:$N$1315,1)</f>
        <v>0</v>
      </c>
      <c r="V62" s="46"/>
      <c r="W62" s="45">
        <f>COUNTIFS(DataRegularSeason20242025!$D$2:$D$1315,TotalTeamGames20242025!W$1,DataRegularSeason20242025!$E$2:$E$1315,TotalTeamGames20242025!$A61,DataRegularSeason20242025!$N$2:$N$1315,1)</f>
        <v>1</v>
      </c>
      <c r="X62" s="46"/>
      <c r="Y62" s="45">
        <f>COUNTIFS(DataRegularSeason20242025!$D$2:$D$1315,TotalTeamGames20242025!Y$1,DataRegularSeason20242025!$E$2:$E$1315,TotalTeamGames20242025!$A61,DataRegularSeason20242025!$N$2:$N$1315,1)</f>
        <v>0</v>
      </c>
      <c r="Z62" s="46"/>
      <c r="AA62" s="45">
        <f>COUNTIFS(DataRegularSeason20242025!$D$2:$D$1315,TotalTeamGames20242025!AA$1,DataRegularSeason20242025!$E$2:$E$1315,TotalTeamGames20242025!$A61,DataRegularSeason20242025!$N$2:$N$1315,1)</f>
        <v>1</v>
      </c>
      <c r="AB62" s="46"/>
      <c r="AC62" s="45">
        <f>COUNTIFS(DataRegularSeason20242025!$D$2:$D$1315,TotalTeamGames20242025!AC$1,DataRegularSeason20242025!$E$2:$E$1315,TotalTeamGames20242025!$A61,DataRegularSeason20242025!$N$2:$N$1315,1)</f>
        <v>1</v>
      </c>
      <c r="AD62" s="46"/>
      <c r="AE62" s="45">
        <f>COUNTIFS(DataRegularSeason20242025!$D$2:$D$1315,TotalTeamGames20242025!AE$1,DataRegularSeason20242025!$E$2:$E$1315,TotalTeamGames20242025!$A61,DataRegularSeason20242025!$N$2:$N$1315,1)</f>
        <v>1</v>
      </c>
      <c r="AF62" s="46"/>
      <c r="AG62" s="45">
        <f>COUNTIFS(DataRegularSeason20242025!$D$2:$D$1315,TotalTeamGames20242025!AG$1,DataRegularSeason20242025!$E$2:$E$1315,TotalTeamGames20242025!$A61,DataRegularSeason20242025!$N$2:$N$1315,1)</f>
        <v>0</v>
      </c>
      <c r="AH62" s="46"/>
      <c r="AI62" s="45">
        <f>COUNTIFS(DataRegularSeason20242025!$D$2:$D$1315,TotalTeamGames20242025!AI$1,DataRegularSeason20242025!$E$2:$E$1315,TotalTeamGames20242025!$A61,DataRegularSeason20242025!$N$2:$N$1315,1)</f>
        <v>0</v>
      </c>
      <c r="AJ62" s="46"/>
      <c r="AK62" s="45">
        <f>COUNTIFS(DataRegularSeason20242025!$D$2:$D$1315,TotalTeamGames20242025!AK$1,DataRegularSeason20242025!$E$2:$E$1315,TotalTeamGames20242025!$A61,DataRegularSeason20242025!$N$2:$N$1315,1)</f>
        <v>1</v>
      </c>
      <c r="AL62" s="46"/>
      <c r="AM62" s="45">
        <f>COUNTIFS(DataRegularSeason20242025!$D$2:$D$1315,TotalTeamGames20242025!AM$1,DataRegularSeason20242025!$E$2:$E$1315,TotalTeamGames20242025!$A61,DataRegularSeason20242025!$N$2:$N$1315,1)</f>
        <v>1</v>
      </c>
      <c r="AN62" s="46"/>
      <c r="AO62" s="45">
        <f>COUNTIFS(DataRegularSeason20242025!$D$2:$D$1315,TotalTeamGames20242025!AO$1,DataRegularSeason20242025!$E$2:$E$1315,TotalTeamGames20242025!$A61,DataRegularSeason20242025!$N$2:$N$1315,1)</f>
        <v>1</v>
      </c>
      <c r="AP62" s="46"/>
      <c r="AQ62" s="45">
        <f>COUNTIFS(DataRegularSeason20242025!$D$2:$D$1315,TotalTeamGames20242025!AQ$1,DataRegularSeason20242025!$E$2:$E$1315,TotalTeamGames20242025!$A61,DataRegularSeason20242025!$N$2:$N$1315,1)</f>
        <v>1</v>
      </c>
      <c r="AR62" s="46"/>
      <c r="AS62" s="45">
        <f>COUNTIFS(DataRegularSeason20242025!$D$2:$D$1315,TotalTeamGames20242025!AS$1,DataRegularSeason20242025!$E$2:$E$1315,TotalTeamGames20242025!$A61,DataRegularSeason20242025!$N$2:$N$1315,1)</f>
        <v>0</v>
      </c>
      <c r="AT62" s="46"/>
      <c r="AU62" s="45">
        <f>COUNTIFS(DataRegularSeason20242025!$D$2:$D$1315,TotalTeamGames20242025!AU$1,DataRegularSeason20242025!$E$2:$E$1315,TotalTeamGames20242025!$A61,DataRegularSeason20242025!$N$2:$N$1315,1)</f>
        <v>1</v>
      </c>
      <c r="AV62" s="46"/>
      <c r="AW62" s="45">
        <f>COUNTIFS(DataRegularSeason20242025!$D$2:$D$1315,TotalTeamGames20242025!AW$1,DataRegularSeason20242025!$E$2:$E$1315,TotalTeamGames20242025!$A61,DataRegularSeason20242025!$N$2:$N$1315,1)</f>
        <v>1</v>
      </c>
      <c r="AX62" s="46"/>
      <c r="AY62" s="45">
        <f>COUNTIFS(DataRegularSeason20242025!$D$2:$D$1315,TotalTeamGames20242025!AY$1,DataRegularSeason20242025!$E$2:$E$1315,TotalTeamGames20242025!$A61,DataRegularSeason20242025!$N$2:$N$1315,1)</f>
        <v>2</v>
      </c>
      <c r="AZ62" s="46"/>
      <c r="BA62" s="45">
        <f>COUNTIFS(DataRegularSeason20242025!$D$2:$D$1315,TotalTeamGames20242025!BA$1,DataRegularSeason20242025!$E$2:$E$1315,TotalTeamGames20242025!$A61,DataRegularSeason20242025!$N$2:$N$1315,1)</f>
        <v>0</v>
      </c>
      <c r="BB62" s="46"/>
      <c r="BC62" s="45">
        <f>COUNTIFS(DataRegularSeason20242025!$D$2:$D$1315,TotalTeamGames20242025!BC$1,DataRegularSeason20242025!$E$2:$E$1315,TotalTeamGames20242025!$A61,DataRegularSeason20242025!$N$2:$N$1315,1)</f>
        <v>0</v>
      </c>
      <c r="BD62" s="46"/>
      <c r="BE62" s="45">
        <f>COUNTIFS(DataRegularSeason20242025!$D$2:$D$1315,TotalTeamGames20242025!BE$1,DataRegularSeason20242025!$E$2:$E$1315,TotalTeamGames20242025!$A61,DataRegularSeason20242025!$N$2:$N$1315,1)</f>
        <v>2</v>
      </c>
      <c r="BF62" s="46"/>
      <c r="BG62" s="45">
        <f>COUNTIFS(DataRegularSeason20242025!$D$2:$D$1315,TotalTeamGames20242025!BG$1,DataRegularSeason20242025!$E$2:$E$1315,TotalTeamGames20242025!$A61,DataRegularSeason20242025!$N$2:$N$1315,1)</f>
        <v>1</v>
      </c>
      <c r="BH62" s="46"/>
      <c r="BI62" s="45"/>
      <c r="BJ62" s="46"/>
      <c r="BK62" s="45">
        <f>COUNTIFS(DataRegularSeason20242025!$D$2:$D$1315,TotalTeamGames20242025!BK$1,DataRegularSeason20242025!$E$2:$E$1315,TotalTeamGames20242025!$A61,DataRegularSeason20242025!$N$2:$N$1315,1)</f>
        <v>1</v>
      </c>
      <c r="BL62" s="46"/>
      <c r="BM62" s="45">
        <f>COUNTIFS(DataRegularSeason20242025!$D$2:$D$1315,TotalTeamGames20242025!BM$1,DataRegularSeason20242025!$E$2:$E$1315,TotalTeamGames20242025!$A61,DataRegularSeason20242025!$N$2:$N$1315,1)</f>
        <v>1</v>
      </c>
      <c r="BN62" s="46"/>
      <c r="BO62" s="41">
        <f t="shared" si="0"/>
        <v>25</v>
      </c>
      <c r="BP62" s="116"/>
      <c r="BQ62" s="117"/>
    </row>
    <row r="63" spans="1:69" ht="9.9499999999999993" customHeight="1" x14ac:dyDescent="0.25">
      <c r="A63" s="123" t="s">
        <v>22</v>
      </c>
      <c r="B63" s="35" t="s">
        <v>81</v>
      </c>
      <c r="C63" s="42"/>
      <c r="D63" s="35">
        <f>COUNTIFS(DataRegularSeason20242025!$E$2:$E$1315,TotalTeamGames20242025!C$1,DataRegularSeason20242025!$D$2:$D$1315,TotalTeamGames20242025!$A63,DataRegularSeason20242025!$N$2:$N$1315,1)</f>
        <v>1</v>
      </c>
      <c r="E63" s="42"/>
      <c r="F63" s="35">
        <f>COUNTIFS(DataRegularSeason20242025!$E$2:$E$1315,TotalTeamGames20242025!E$1,DataRegularSeason20242025!$D$2:$D$1315,TotalTeamGames20242025!$A63,DataRegularSeason20242025!$N$2:$N$1315,1)</f>
        <v>0</v>
      </c>
      <c r="G63" s="42"/>
      <c r="H63" s="35">
        <f>COUNTIFS(DataRegularSeason20242025!$E$2:$E$1315,TotalTeamGames20242025!G$1,DataRegularSeason20242025!$D$2:$D$1315,TotalTeamGames20242025!$A63,DataRegularSeason20242025!$N$2:$N$1315,1)</f>
        <v>1</v>
      </c>
      <c r="I63" s="42"/>
      <c r="J63" s="35">
        <f>COUNTIFS(DataRegularSeason20242025!$E$2:$E$1315,TotalTeamGames20242025!I$1,DataRegularSeason20242025!$D$2:$D$1315,TotalTeamGames20242025!$A63,DataRegularSeason20242025!$N$2:$N$1315,1)</f>
        <v>0</v>
      </c>
      <c r="K63" s="42"/>
      <c r="L63" s="35">
        <f>COUNTIFS(DataRegularSeason20242025!$E$2:$E$1315,TotalTeamGames20242025!K$1,DataRegularSeason20242025!$D$2:$D$1315,TotalTeamGames20242025!$A63,DataRegularSeason20242025!$N$2:$N$1315,1)</f>
        <v>1</v>
      </c>
      <c r="M63" s="42"/>
      <c r="N63" s="35">
        <f>COUNTIFS(DataRegularSeason20242025!$E$2:$E$1315,TotalTeamGames20242025!M$1,DataRegularSeason20242025!$D$2:$D$1315,TotalTeamGames20242025!$A63,DataRegularSeason20242025!$N$2:$N$1315,1)</f>
        <v>1</v>
      </c>
      <c r="O63" s="42"/>
      <c r="P63" s="35">
        <f>COUNTIFS(DataRegularSeason20242025!$E$2:$E$1315,TotalTeamGames20242025!O$1,DataRegularSeason20242025!$D$2:$D$1315,TotalTeamGames20242025!$A63,DataRegularSeason20242025!$N$2:$N$1315,1)</f>
        <v>1</v>
      </c>
      <c r="Q63" s="42"/>
      <c r="R63" s="35">
        <f>COUNTIFS(DataRegularSeason20242025!$E$2:$E$1315,TotalTeamGames20242025!Q$1,DataRegularSeason20242025!$D$2:$D$1315,TotalTeamGames20242025!$A63,DataRegularSeason20242025!$N$2:$N$1315,1)</f>
        <v>1</v>
      </c>
      <c r="S63" s="42"/>
      <c r="T63" s="35">
        <f>COUNTIFS(DataRegularSeason20242025!$E$2:$E$1315,TotalTeamGames20242025!S$1,DataRegularSeason20242025!$D$2:$D$1315,TotalTeamGames20242025!$A63,DataRegularSeason20242025!$N$2:$N$1315,1)</f>
        <v>1</v>
      </c>
      <c r="U63" s="42"/>
      <c r="V63" s="35">
        <f>COUNTIFS(DataRegularSeason20242025!$E$2:$E$1315,TotalTeamGames20242025!U$1,DataRegularSeason20242025!$D$2:$D$1315,TotalTeamGames20242025!$A63,DataRegularSeason20242025!$N$2:$N$1315,1)</f>
        <v>1</v>
      </c>
      <c r="W63" s="42"/>
      <c r="X63" s="35">
        <f>COUNTIFS(DataRegularSeason20242025!$E$2:$E$1315,TotalTeamGames20242025!W$1,DataRegularSeason20242025!$D$2:$D$1315,TotalTeamGames20242025!$A63,DataRegularSeason20242025!$N$2:$N$1315,1)</f>
        <v>1</v>
      </c>
      <c r="Y63" s="42"/>
      <c r="Z63" s="35">
        <f>COUNTIFS(DataRegularSeason20242025!$E$2:$E$1315,TotalTeamGames20242025!Y$1,DataRegularSeason20242025!$D$2:$D$1315,TotalTeamGames20242025!$A63,DataRegularSeason20242025!$N$2:$N$1315,1)</f>
        <v>1</v>
      </c>
      <c r="AA63" s="42"/>
      <c r="AB63" s="35">
        <f>COUNTIFS(DataRegularSeason20242025!$E$2:$E$1315,TotalTeamGames20242025!AA$1,DataRegularSeason20242025!$D$2:$D$1315,TotalTeamGames20242025!$A63,DataRegularSeason20242025!$N$2:$N$1315,1)</f>
        <v>1</v>
      </c>
      <c r="AC63" s="42"/>
      <c r="AD63" s="35">
        <f>COUNTIFS(DataRegularSeason20242025!$E$2:$E$1315,TotalTeamGames20242025!AC$1,DataRegularSeason20242025!$D$2:$D$1315,TotalTeamGames20242025!$A63,DataRegularSeason20242025!$N$2:$N$1315,1)</f>
        <v>1</v>
      </c>
      <c r="AE63" s="42"/>
      <c r="AF63" s="35">
        <f>COUNTIFS(DataRegularSeason20242025!$E$2:$E$1315,TotalTeamGames20242025!AE$1,DataRegularSeason20242025!$D$2:$D$1315,TotalTeamGames20242025!$A63,DataRegularSeason20242025!$N$2:$N$1315,1)</f>
        <v>0</v>
      </c>
      <c r="AG63" s="42"/>
      <c r="AH63" s="35">
        <f>COUNTIFS(DataRegularSeason20242025!$E$2:$E$1315,TotalTeamGames20242025!AG$1,DataRegularSeason20242025!$D$2:$D$1315,TotalTeamGames20242025!$A63,DataRegularSeason20242025!$N$2:$N$1315,1)</f>
        <v>0</v>
      </c>
      <c r="AI63" s="42"/>
      <c r="AJ63" s="35">
        <f>COUNTIFS(DataRegularSeason20242025!$E$2:$E$1315,TotalTeamGames20242025!AI$1,DataRegularSeason20242025!$D$2:$D$1315,TotalTeamGames20242025!$A63,DataRegularSeason20242025!$N$2:$N$1315,1)</f>
        <v>1</v>
      </c>
      <c r="AK63" s="42"/>
      <c r="AL63" s="35">
        <f>COUNTIFS(DataRegularSeason20242025!$E$2:$E$1315,TotalTeamGames20242025!AK$1,DataRegularSeason20242025!$D$2:$D$1315,TotalTeamGames20242025!$A63,DataRegularSeason20242025!$N$2:$N$1315,1)</f>
        <v>0</v>
      </c>
      <c r="AM63" s="42"/>
      <c r="AN63" s="35">
        <f>COUNTIFS(DataRegularSeason20242025!$E$2:$E$1315,TotalTeamGames20242025!AM$1,DataRegularSeason20242025!$D$2:$D$1315,TotalTeamGames20242025!$A63,DataRegularSeason20242025!$N$2:$N$1315,1)</f>
        <v>1</v>
      </c>
      <c r="AO63" s="42"/>
      <c r="AP63" s="35">
        <f>COUNTIFS(DataRegularSeason20242025!$E$2:$E$1315,TotalTeamGames20242025!AO$1,DataRegularSeason20242025!$D$2:$D$1315,TotalTeamGames20242025!$A63,DataRegularSeason20242025!$N$2:$N$1315,1)</f>
        <v>0</v>
      </c>
      <c r="AQ63" s="42"/>
      <c r="AR63" s="35">
        <f>COUNTIFS(DataRegularSeason20242025!$E$2:$E$1315,TotalTeamGames20242025!AQ$1,DataRegularSeason20242025!$D$2:$D$1315,TotalTeamGames20242025!$A63,DataRegularSeason20242025!$N$2:$N$1315,1)</f>
        <v>0</v>
      </c>
      <c r="AS63" s="42"/>
      <c r="AT63" s="35">
        <f>COUNTIFS(DataRegularSeason20242025!$E$2:$E$1315,TotalTeamGames20242025!AS$1,DataRegularSeason20242025!$D$2:$D$1315,TotalTeamGames20242025!$A63,DataRegularSeason20242025!$N$2:$N$1315,1)</f>
        <v>1</v>
      </c>
      <c r="AU63" s="42"/>
      <c r="AV63" s="35">
        <f>COUNTIFS(DataRegularSeason20242025!$E$2:$E$1315,TotalTeamGames20242025!AU$1,DataRegularSeason20242025!$D$2:$D$1315,TotalTeamGames20242025!$A63,DataRegularSeason20242025!$N$2:$N$1315,1)</f>
        <v>1</v>
      </c>
      <c r="AW63" s="42"/>
      <c r="AX63" s="35">
        <f>COUNTIFS(DataRegularSeason20242025!$E$2:$E$1315,TotalTeamGames20242025!AW$1,DataRegularSeason20242025!$D$2:$D$1315,TotalTeamGames20242025!$A63,DataRegularSeason20242025!$N$2:$N$1315,1)</f>
        <v>1</v>
      </c>
      <c r="AY63" s="42"/>
      <c r="AZ63" s="35">
        <f>COUNTIFS(DataRegularSeason20242025!$E$2:$E$1315,TotalTeamGames20242025!AY$1,DataRegularSeason20242025!$D$2:$D$1315,TotalTeamGames20242025!$A63,DataRegularSeason20242025!$N$2:$N$1315,1)</f>
        <v>1</v>
      </c>
      <c r="BA63" s="42"/>
      <c r="BB63" s="35">
        <f>COUNTIFS(DataRegularSeason20242025!$E$2:$E$1315,TotalTeamGames20242025!BA$1,DataRegularSeason20242025!$D$2:$D$1315,TotalTeamGames20242025!$A63,DataRegularSeason20242025!$N$2:$N$1315,1)</f>
        <v>1</v>
      </c>
      <c r="BC63" s="42"/>
      <c r="BD63" s="35">
        <f>COUNTIFS(DataRegularSeason20242025!$E$2:$E$1315,TotalTeamGames20242025!BC$1,DataRegularSeason20242025!$D$2:$D$1315,TotalTeamGames20242025!$A63,DataRegularSeason20242025!$N$2:$N$1315,1)</f>
        <v>1</v>
      </c>
      <c r="BE63" s="42"/>
      <c r="BF63" s="35">
        <f>COUNTIFS(DataRegularSeason20242025!$E$2:$E$1315,TotalTeamGames20242025!BE$1,DataRegularSeason20242025!$D$2:$D$1315,TotalTeamGames20242025!$A63,DataRegularSeason20242025!$N$2:$N$1315,1)</f>
        <v>1</v>
      </c>
      <c r="BG63" s="42"/>
      <c r="BH63" s="35">
        <f>COUNTIFS(DataRegularSeason20242025!$E$2:$E$1315,TotalTeamGames20242025!BG$1,DataRegularSeason20242025!$D$2:$D$1315,TotalTeamGames20242025!$A63,DataRegularSeason20242025!$N$2:$N$1315,1)</f>
        <v>0</v>
      </c>
      <c r="BI63" s="42"/>
      <c r="BJ63" s="35">
        <f>COUNTIFS(DataRegularSeason20242025!$E$2:$E$1315,TotalTeamGames20242025!BI$1,DataRegularSeason20242025!$D$2:$D$1315,TotalTeamGames20242025!$A63,DataRegularSeason20242025!$N$2:$N$1315,1)</f>
        <v>1</v>
      </c>
      <c r="BK63" s="42"/>
      <c r="BL63" s="43"/>
      <c r="BM63" s="42"/>
      <c r="BN63" s="35">
        <f>COUNTIFS(DataRegularSeason20242025!$E$2:$E$1315,TotalTeamGames20242025!BM$1,DataRegularSeason20242025!$D$2:$D$1315,TotalTeamGames20242025!$A63,DataRegularSeason20242025!$N$2:$N$1315,1)</f>
        <v>0</v>
      </c>
      <c r="BO63" s="37">
        <f t="shared" si="0"/>
        <v>22</v>
      </c>
      <c r="BP63" s="116">
        <f t="shared" ref="BP63" si="59">BO63+BO64</f>
        <v>48</v>
      </c>
      <c r="BQ63" s="117">
        <f t="shared" ref="BQ63" si="60">82-BP63</f>
        <v>34</v>
      </c>
    </row>
    <row r="64" spans="1:69" ht="9.9499999999999993" customHeight="1" x14ac:dyDescent="0.25">
      <c r="A64" s="118"/>
      <c r="B64" s="39" t="s">
        <v>80</v>
      </c>
      <c r="C64" s="45">
        <f>COUNTIFS(DataRegularSeason20242025!$D$2:$D$1315,TotalTeamGames20242025!C$1,DataRegularSeason20242025!$E$2:$E$1315,TotalTeamGames20242025!$A63,DataRegularSeason20242025!$N$2:$N$1315,1)</f>
        <v>1</v>
      </c>
      <c r="D64" s="46"/>
      <c r="E64" s="45">
        <f>COUNTIFS(DataRegularSeason20242025!$D$2:$D$1315,TotalTeamGames20242025!E$1,DataRegularSeason20242025!$E$2:$E$1315,TotalTeamGames20242025!$A63,DataRegularSeason20242025!$N$2:$N$1315,1)</f>
        <v>1</v>
      </c>
      <c r="F64" s="46"/>
      <c r="G64" s="45">
        <f>COUNTIFS(DataRegularSeason20242025!$D$2:$D$1315,TotalTeamGames20242025!G$1,DataRegularSeason20242025!$E$2:$E$1315,TotalTeamGames20242025!$A63,DataRegularSeason20242025!$N$2:$N$1315,1)</f>
        <v>0</v>
      </c>
      <c r="H64" s="46"/>
      <c r="I64" s="45">
        <f>COUNTIFS(DataRegularSeason20242025!$D$2:$D$1315,TotalTeamGames20242025!I$1,DataRegularSeason20242025!$E$2:$E$1315,TotalTeamGames20242025!$A63,DataRegularSeason20242025!$N$2:$N$1315,1)</f>
        <v>0</v>
      </c>
      <c r="J64" s="46"/>
      <c r="K64" s="45">
        <f>COUNTIFS(DataRegularSeason20242025!$D$2:$D$1315,TotalTeamGames20242025!K$1,DataRegularSeason20242025!$E$2:$E$1315,TotalTeamGames20242025!$A63,DataRegularSeason20242025!$N$2:$N$1315,1)</f>
        <v>1</v>
      </c>
      <c r="L64" s="46"/>
      <c r="M64" s="45">
        <f>COUNTIFS(DataRegularSeason20242025!$D$2:$D$1315,TotalTeamGames20242025!M$1,DataRegularSeason20242025!$E$2:$E$1315,TotalTeamGames20242025!$A63,DataRegularSeason20242025!$N$2:$N$1315,1)</f>
        <v>1</v>
      </c>
      <c r="N64" s="46"/>
      <c r="O64" s="45">
        <f>COUNTIFS(DataRegularSeason20242025!$D$2:$D$1315,TotalTeamGames20242025!O$1,DataRegularSeason20242025!$E$2:$E$1315,TotalTeamGames20242025!$A63,DataRegularSeason20242025!$N$2:$N$1315,1)</f>
        <v>1</v>
      </c>
      <c r="P64" s="46"/>
      <c r="Q64" s="45">
        <f>COUNTIFS(DataRegularSeason20242025!$D$2:$D$1315,TotalTeamGames20242025!Q$1,DataRegularSeason20242025!$E$2:$E$1315,TotalTeamGames20242025!$A63,DataRegularSeason20242025!$N$2:$N$1315,1)</f>
        <v>2</v>
      </c>
      <c r="R64" s="46"/>
      <c r="S64" s="45">
        <f>COUNTIFS(DataRegularSeason20242025!$D$2:$D$1315,TotalTeamGames20242025!S$1,DataRegularSeason20242025!$E$2:$E$1315,TotalTeamGames20242025!$A63,DataRegularSeason20242025!$N$2:$N$1315,1)</f>
        <v>1</v>
      </c>
      <c r="T64" s="46"/>
      <c r="U64" s="45">
        <f>COUNTIFS(DataRegularSeason20242025!$D$2:$D$1315,TotalTeamGames20242025!U$1,DataRegularSeason20242025!$E$2:$E$1315,TotalTeamGames20242025!$A63,DataRegularSeason20242025!$N$2:$N$1315,1)</f>
        <v>1</v>
      </c>
      <c r="V64" s="46"/>
      <c r="W64" s="45">
        <f>COUNTIFS(DataRegularSeason20242025!$D$2:$D$1315,TotalTeamGames20242025!W$1,DataRegularSeason20242025!$E$2:$E$1315,TotalTeamGames20242025!$A63,DataRegularSeason20242025!$N$2:$N$1315,1)</f>
        <v>0</v>
      </c>
      <c r="X64" s="46"/>
      <c r="Y64" s="45">
        <f>COUNTIFS(DataRegularSeason20242025!$D$2:$D$1315,TotalTeamGames20242025!Y$1,DataRegularSeason20242025!$E$2:$E$1315,TotalTeamGames20242025!$A63,DataRegularSeason20242025!$N$2:$N$1315,1)</f>
        <v>1</v>
      </c>
      <c r="Z64" s="46"/>
      <c r="AA64" s="45">
        <f>COUNTIFS(DataRegularSeason20242025!$D$2:$D$1315,TotalTeamGames20242025!AA$1,DataRegularSeason20242025!$E$2:$E$1315,TotalTeamGames20242025!$A63,DataRegularSeason20242025!$N$2:$N$1315,1)</f>
        <v>1</v>
      </c>
      <c r="AB64" s="46"/>
      <c r="AC64" s="45">
        <f>COUNTIFS(DataRegularSeason20242025!$D$2:$D$1315,TotalTeamGames20242025!AC$1,DataRegularSeason20242025!$E$2:$E$1315,TotalTeamGames20242025!$A63,DataRegularSeason20242025!$N$2:$N$1315,1)</f>
        <v>2</v>
      </c>
      <c r="AD64" s="46"/>
      <c r="AE64" s="45">
        <f>COUNTIFS(DataRegularSeason20242025!$D$2:$D$1315,TotalTeamGames20242025!AE$1,DataRegularSeason20242025!$E$2:$E$1315,TotalTeamGames20242025!$A63,DataRegularSeason20242025!$N$2:$N$1315,1)</f>
        <v>1</v>
      </c>
      <c r="AF64" s="46"/>
      <c r="AG64" s="45">
        <f>COUNTIFS(DataRegularSeason20242025!$D$2:$D$1315,TotalTeamGames20242025!AG$1,DataRegularSeason20242025!$E$2:$E$1315,TotalTeamGames20242025!$A63,DataRegularSeason20242025!$N$2:$N$1315,1)</f>
        <v>0</v>
      </c>
      <c r="AH64" s="46"/>
      <c r="AI64" s="45">
        <f>COUNTIFS(DataRegularSeason20242025!$D$2:$D$1315,TotalTeamGames20242025!AI$1,DataRegularSeason20242025!$E$2:$E$1315,TotalTeamGames20242025!$A63,DataRegularSeason20242025!$N$2:$N$1315,1)</f>
        <v>2</v>
      </c>
      <c r="AJ64" s="46"/>
      <c r="AK64" s="45">
        <f>COUNTIFS(DataRegularSeason20242025!$D$2:$D$1315,TotalTeamGames20242025!AK$1,DataRegularSeason20242025!$E$2:$E$1315,TotalTeamGames20242025!$A63,DataRegularSeason20242025!$N$2:$N$1315,1)</f>
        <v>0</v>
      </c>
      <c r="AL64" s="46"/>
      <c r="AM64" s="45">
        <f>COUNTIFS(DataRegularSeason20242025!$D$2:$D$1315,TotalTeamGames20242025!AM$1,DataRegularSeason20242025!$E$2:$E$1315,TotalTeamGames20242025!$A63,DataRegularSeason20242025!$N$2:$N$1315,1)</f>
        <v>0</v>
      </c>
      <c r="AN64" s="46"/>
      <c r="AO64" s="45">
        <f>COUNTIFS(DataRegularSeason20242025!$D$2:$D$1315,TotalTeamGames20242025!AO$1,DataRegularSeason20242025!$E$2:$E$1315,TotalTeamGames20242025!$A63,DataRegularSeason20242025!$N$2:$N$1315,1)</f>
        <v>1</v>
      </c>
      <c r="AP64" s="46"/>
      <c r="AQ64" s="45">
        <f>COUNTIFS(DataRegularSeason20242025!$D$2:$D$1315,TotalTeamGames20242025!AQ$1,DataRegularSeason20242025!$E$2:$E$1315,TotalTeamGames20242025!$A63,DataRegularSeason20242025!$N$2:$N$1315,1)</f>
        <v>0</v>
      </c>
      <c r="AR64" s="46"/>
      <c r="AS64" s="45">
        <f>COUNTIFS(DataRegularSeason20242025!$D$2:$D$1315,TotalTeamGames20242025!AS$1,DataRegularSeason20242025!$E$2:$E$1315,TotalTeamGames20242025!$A63,DataRegularSeason20242025!$N$2:$N$1315,1)</f>
        <v>1</v>
      </c>
      <c r="AT64" s="46"/>
      <c r="AU64" s="45">
        <f>COUNTIFS(DataRegularSeason20242025!$D$2:$D$1315,TotalTeamGames20242025!AU$1,DataRegularSeason20242025!$E$2:$E$1315,TotalTeamGames20242025!$A63,DataRegularSeason20242025!$N$2:$N$1315,1)</f>
        <v>1</v>
      </c>
      <c r="AV64" s="46"/>
      <c r="AW64" s="45">
        <f>COUNTIFS(DataRegularSeason20242025!$D$2:$D$1315,TotalTeamGames20242025!AW$1,DataRegularSeason20242025!$E$2:$E$1315,TotalTeamGames20242025!$A63,DataRegularSeason20242025!$N$2:$N$1315,1)</f>
        <v>1</v>
      </c>
      <c r="AX64" s="46"/>
      <c r="AY64" s="45">
        <f>COUNTIFS(DataRegularSeason20242025!$D$2:$D$1315,TotalTeamGames20242025!AY$1,DataRegularSeason20242025!$E$2:$E$1315,TotalTeamGames20242025!$A63,DataRegularSeason20242025!$N$2:$N$1315,1)</f>
        <v>1</v>
      </c>
      <c r="AZ64" s="46"/>
      <c r="BA64" s="45">
        <f>COUNTIFS(DataRegularSeason20242025!$D$2:$D$1315,TotalTeamGames20242025!BA$1,DataRegularSeason20242025!$E$2:$E$1315,TotalTeamGames20242025!$A63,DataRegularSeason20242025!$N$2:$N$1315,1)</f>
        <v>1</v>
      </c>
      <c r="BB64" s="46"/>
      <c r="BC64" s="45">
        <f>COUNTIFS(DataRegularSeason20242025!$D$2:$D$1315,TotalTeamGames20242025!BC$1,DataRegularSeason20242025!$E$2:$E$1315,TotalTeamGames20242025!$A63,DataRegularSeason20242025!$N$2:$N$1315,1)</f>
        <v>1</v>
      </c>
      <c r="BD64" s="46"/>
      <c r="BE64" s="45">
        <f>COUNTIFS(DataRegularSeason20242025!$D$2:$D$1315,TotalTeamGames20242025!BE$1,DataRegularSeason20242025!$E$2:$E$1315,TotalTeamGames20242025!$A63,DataRegularSeason20242025!$N$2:$N$1315,1)</f>
        <v>1</v>
      </c>
      <c r="BF64" s="46"/>
      <c r="BG64" s="45">
        <f>COUNTIFS(DataRegularSeason20242025!$D$2:$D$1315,TotalTeamGames20242025!BG$1,DataRegularSeason20242025!$E$2:$E$1315,TotalTeamGames20242025!$A63,DataRegularSeason20242025!$N$2:$N$1315,1)</f>
        <v>1</v>
      </c>
      <c r="BH64" s="46"/>
      <c r="BI64" s="45">
        <f>COUNTIFS(DataRegularSeason20242025!$D$2:$D$1315,TotalTeamGames20242025!BI$1,DataRegularSeason20242025!$E$2:$E$1315,TotalTeamGames20242025!$A63,DataRegularSeason20242025!$N$2:$N$1315,1)</f>
        <v>1</v>
      </c>
      <c r="BJ64" s="46"/>
      <c r="BK64" s="45"/>
      <c r="BL64" s="46"/>
      <c r="BM64" s="45">
        <f>COUNTIFS(DataRegularSeason20242025!$D$2:$D$1315,TotalTeamGames20242025!BM$1,DataRegularSeason20242025!$E$2:$E$1315,TotalTeamGames20242025!$A63,DataRegularSeason20242025!$N$2:$N$1315,1)</f>
        <v>0</v>
      </c>
      <c r="BN64" s="46"/>
      <c r="BO64" s="41">
        <f t="shared" si="0"/>
        <v>26</v>
      </c>
      <c r="BP64" s="116"/>
      <c r="BQ64" s="117"/>
    </row>
    <row r="65" spans="1:69" ht="9.9499999999999993" customHeight="1" x14ac:dyDescent="0.25">
      <c r="A65" s="123" t="s">
        <v>46</v>
      </c>
      <c r="B65" s="35" t="s">
        <v>81</v>
      </c>
      <c r="C65" s="42"/>
      <c r="D65" s="35">
        <f>COUNTIFS(DataRegularSeason20242025!$E$2:$E$1315,TotalTeamGames20242025!C$1,DataRegularSeason20242025!$D$2:$D$1315,TotalTeamGames20242025!$A65,DataRegularSeason20242025!$N$2:$N$1315,1)</f>
        <v>0</v>
      </c>
      <c r="E65" s="42"/>
      <c r="F65" s="35">
        <f>COUNTIFS(DataRegularSeason20242025!$E$2:$E$1315,TotalTeamGames20242025!E$1,DataRegularSeason20242025!$D$2:$D$1315,TotalTeamGames20242025!$A65,DataRegularSeason20242025!$N$2:$N$1315,1)</f>
        <v>1</v>
      </c>
      <c r="G65" s="42"/>
      <c r="H65" s="35">
        <f>COUNTIFS(DataRegularSeason20242025!$E$2:$E$1315,TotalTeamGames20242025!G$1,DataRegularSeason20242025!$D$2:$D$1315,TotalTeamGames20242025!$A65,DataRegularSeason20242025!$N$2:$N$1315,1)</f>
        <v>1</v>
      </c>
      <c r="I65" s="42"/>
      <c r="J65" s="35">
        <f>COUNTIFS(DataRegularSeason20242025!$E$2:$E$1315,TotalTeamGames20242025!I$1,DataRegularSeason20242025!$D$2:$D$1315,TotalTeamGames20242025!$A65,DataRegularSeason20242025!$N$2:$N$1315,1)</f>
        <v>1</v>
      </c>
      <c r="K65" s="42"/>
      <c r="L65" s="35">
        <f>COUNTIFS(DataRegularSeason20242025!$E$2:$E$1315,TotalTeamGames20242025!K$1,DataRegularSeason20242025!$D$2:$D$1315,TotalTeamGames20242025!$A65,DataRegularSeason20242025!$N$2:$N$1315,1)</f>
        <v>1</v>
      </c>
      <c r="M65" s="42"/>
      <c r="N65" s="35">
        <f>COUNTIFS(DataRegularSeason20242025!$E$2:$E$1315,TotalTeamGames20242025!M$1,DataRegularSeason20242025!$D$2:$D$1315,TotalTeamGames20242025!$A65,DataRegularSeason20242025!$N$2:$N$1315,1)</f>
        <v>0</v>
      </c>
      <c r="O65" s="42"/>
      <c r="P65" s="35">
        <f>COUNTIFS(DataRegularSeason20242025!$E$2:$E$1315,TotalTeamGames20242025!O$1,DataRegularSeason20242025!$D$2:$D$1315,TotalTeamGames20242025!$A65,DataRegularSeason20242025!$N$2:$N$1315,1)</f>
        <v>1</v>
      </c>
      <c r="Q65" s="42"/>
      <c r="R65" s="35">
        <f>COUNTIFS(DataRegularSeason20242025!$E$2:$E$1315,TotalTeamGames20242025!Q$1,DataRegularSeason20242025!$D$2:$D$1315,TotalTeamGames20242025!$A65,DataRegularSeason20242025!$N$2:$N$1315,1)</f>
        <v>1</v>
      </c>
      <c r="S65" s="42"/>
      <c r="T65" s="35">
        <f>COUNTIFS(DataRegularSeason20242025!$E$2:$E$1315,TotalTeamGames20242025!S$1,DataRegularSeason20242025!$D$2:$D$1315,TotalTeamGames20242025!$A65,DataRegularSeason20242025!$N$2:$N$1315,1)</f>
        <v>1</v>
      </c>
      <c r="U65" s="42"/>
      <c r="V65" s="35">
        <f>COUNTIFS(DataRegularSeason20242025!$E$2:$E$1315,TotalTeamGames20242025!U$1,DataRegularSeason20242025!$D$2:$D$1315,TotalTeamGames20242025!$A65,DataRegularSeason20242025!$N$2:$N$1315,1)</f>
        <v>1</v>
      </c>
      <c r="W65" s="42"/>
      <c r="X65" s="35">
        <f>COUNTIFS(DataRegularSeason20242025!$E$2:$E$1315,TotalTeamGames20242025!W$1,DataRegularSeason20242025!$D$2:$D$1315,TotalTeamGames20242025!$A65,DataRegularSeason20242025!$N$2:$N$1315,1)</f>
        <v>0</v>
      </c>
      <c r="Y65" s="42"/>
      <c r="Z65" s="35">
        <f>COUNTIFS(DataRegularSeason20242025!$E$2:$E$1315,TotalTeamGames20242025!Y$1,DataRegularSeason20242025!$D$2:$D$1315,TotalTeamGames20242025!$A65,DataRegularSeason20242025!$N$2:$N$1315,1)</f>
        <v>1</v>
      </c>
      <c r="AA65" s="42"/>
      <c r="AB65" s="35">
        <f>COUNTIFS(DataRegularSeason20242025!$E$2:$E$1315,TotalTeamGames20242025!AA$1,DataRegularSeason20242025!$D$2:$D$1315,TotalTeamGames20242025!$A65,DataRegularSeason20242025!$N$2:$N$1315,1)</f>
        <v>0</v>
      </c>
      <c r="AC65" s="42"/>
      <c r="AD65" s="35">
        <f>COUNTIFS(DataRegularSeason20242025!$E$2:$E$1315,TotalTeamGames20242025!AC$1,DataRegularSeason20242025!$D$2:$D$1315,TotalTeamGames20242025!$A65,DataRegularSeason20242025!$N$2:$N$1315,1)</f>
        <v>0</v>
      </c>
      <c r="AE65" s="42"/>
      <c r="AF65" s="35">
        <f>COUNTIFS(DataRegularSeason20242025!$E$2:$E$1315,TotalTeamGames20242025!AE$1,DataRegularSeason20242025!$D$2:$D$1315,TotalTeamGames20242025!$A65,DataRegularSeason20242025!$N$2:$N$1315,1)</f>
        <v>1</v>
      </c>
      <c r="AG65" s="42"/>
      <c r="AH65" s="35">
        <f>COUNTIFS(DataRegularSeason20242025!$E$2:$E$1315,TotalTeamGames20242025!AG$1,DataRegularSeason20242025!$D$2:$D$1315,TotalTeamGames20242025!$A65,DataRegularSeason20242025!$N$2:$N$1315,1)</f>
        <v>2</v>
      </c>
      <c r="AI65" s="42"/>
      <c r="AJ65" s="35">
        <f>COUNTIFS(DataRegularSeason20242025!$E$2:$E$1315,TotalTeamGames20242025!AI$1,DataRegularSeason20242025!$D$2:$D$1315,TotalTeamGames20242025!$A65,DataRegularSeason20242025!$N$2:$N$1315,1)</f>
        <v>1</v>
      </c>
      <c r="AK65" s="42"/>
      <c r="AL65" s="35">
        <f>COUNTIFS(DataRegularSeason20242025!$E$2:$E$1315,TotalTeamGames20242025!AK$1,DataRegularSeason20242025!$D$2:$D$1315,TotalTeamGames20242025!$A65,DataRegularSeason20242025!$N$2:$N$1315,1)</f>
        <v>0</v>
      </c>
      <c r="AM65" s="42"/>
      <c r="AN65" s="35">
        <f>COUNTIFS(DataRegularSeason20242025!$E$2:$E$1315,TotalTeamGames20242025!AM$1,DataRegularSeason20242025!$D$2:$D$1315,TotalTeamGames20242025!$A65,DataRegularSeason20242025!$N$2:$N$1315,1)</f>
        <v>0</v>
      </c>
      <c r="AO65" s="42"/>
      <c r="AP65" s="35">
        <f>COUNTIFS(DataRegularSeason20242025!$E$2:$E$1315,TotalTeamGames20242025!AO$1,DataRegularSeason20242025!$D$2:$D$1315,TotalTeamGames20242025!$A65,DataRegularSeason20242025!$N$2:$N$1315,1)</f>
        <v>1</v>
      </c>
      <c r="AQ65" s="42"/>
      <c r="AR65" s="35">
        <f>COUNTIFS(DataRegularSeason20242025!$E$2:$E$1315,TotalTeamGames20242025!AQ$1,DataRegularSeason20242025!$D$2:$D$1315,TotalTeamGames20242025!$A65,DataRegularSeason20242025!$N$2:$N$1315,1)</f>
        <v>1</v>
      </c>
      <c r="AS65" s="42"/>
      <c r="AT65" s="35">
        <f>COUNTIFS(DataRegularSeason20242025!$E$2:$E$1315,TotalTeamGames20242025!AS$1,DataRegularSeason20242025!$D$2:$D$1315,TotalTeamGames20242025!$A65,DataRegularSeason20242025!$N$2:$N$1315,1)</f>
        <v>0</v>
      </c>
      <c r="AU65" s="42"/>
      <c r="AV65" s="35">
        <f>COUNTIFS(DataRegularSeason20242025!$E$2:$E$1315,TotalTeamGames20242025!AU$1,DataRegularSeason20242025!$D$2:$D$1315,TotalTeamGames20242025!$A65,DataRegularSeason20242025!$N$2:$N$1315,1)</f>
        <v>0</v>
      </c>
      <c r="AW65" s="42"/>
      <c r="AX65" s="35">
        <f>COUNTIFS(DataRegularSeason20242025!$E$2:$E$1315,TotalTeamGames20242025!AW$1,DataRegularSeason20242025!$D$2:$D$1315,TotalTeamGames20242025!$A65,DataRegularSeason20242025!$N$2:$N$1315,1)</f>
        <v>0</v>
      </c>
      <c r="AY65" s="42"/>
      <c r="AZ65" s="35">
        <f>COUNTIFS(DataRegularSeason20242025!$E$2:$E$1315,TotalTeamGames20242025!AY$1,DataRegularSeason20242025!$D$2:$D$1315,TotalTeamGames20242025!$A65,DataRegularSeason20242025!$N$2:$N$1315,1)</f>
        <v>1</v>
      </c>
      <c r="BA65" s="42"/>
      <c r="BB65" s="35">
        <f>COUNTIFS(DataRegularSeason20242025!$E$2:$E$1315,TotalTeamGames20242025!BA$1,DataRegularSeason20242025!$D$2:$D$1315,TotalTeamGames20242025!$A65,DataRegularSeason20242025!$N$2:$N$1315,1)</f>
        <v>2</v>
      </c>
      <c r="BC65" s="42"/>
      <c r="BD65" s="35">
        <f>COUNTIFS(DataRegularSeason20242025!$E$2:$E$1315,TotalTeamGames20242025!BC$1,DataRegularSeason20242025!$D$2:$D$1315,TotalTeamGames20242025!$A65,DataRegularSeason20242025!$N$2:$N$1315,1)</f>
        <v>2</v>
      </c>
      <c r="BE65" s="42"/>
      <c r="BF65" s="35">
        <f>COUNTIFS(DataRegularSeason20242025!$E$2:$E$1315,TotalTeamGames20242025!BE$1,DataRegularSeason20242025!$D$2:$D$1315,TotalTeamGames20242025!$A65,DataRegularSeason20242025!$N$2:$N$1315,1)</f>
        <v>1</v>
      </c>
      <c r="BG65" s="42"/>
      <c r="BH65" s="35">
        <f>COUNTIFS(DataRegularSeason20242025!$E$2:$E$1315,TotalTeamGames20242025!BG$1,DataRegularSeason20242025!$D$2:$D$1315,TotalTeamGames20242025!$A65,DataRegularSeason20242025!$N$2:$N$1315,1)</f>
        <v>0</v>
      </c>
      <c r="BI65" s="42"/>
      <c r="BJ65" s="35">
        <f>COUNTIFS(DataRegularSeason20242025!$E$2:$E$1315,TotalTeamGames20242025!BI$1,DataRegularSeason20242025!$D$2:$D$1315,TotalTeamGames20242025!$A65,DataRegularSeason20242025!$N$2:$N$1315,1)</f>
        <v>1</v>
      </c>
      <c r="BK65" s="42"/>
      <c r="BL65" s="35">
        <f>COUNTIFS(DataRegularSeason20242025!$E$2:$E$1315,TotalTeamGames20242025!BK$1,DataRegularSeason20242025!$D$2:$D$1315,TotalTeamGames20242025!$A65,DataRegularSeason20242025!$N$2:$N$1315,1)</f>
        <v>0</v>
      </c>
      <c r="BM65" s="42"/>
      <c r="BN65" s="43"/>
      <c r="BO65" s="37">
        <f t="shared" si="0"/>
        <v>22</v>
      </c>
      <c r="BP65" s="116">
        <f t="shared" ref="BP65" si="61">BO65+BO66</f>
        <v>46</v>
      </c>
      <c r="BQ65" s="117">
        <f t="shared" ref="BQ65" si="62">82-BP65</f>
        <v>36</v>
      </c>
    </row>
    <row r="66" spans="1:69" ht="9.9499999999999993" customHeight="1" x14ac:dyDescent="0.25">
      <c r="A66" s="118"/>
      <c r="B66" s="39" t="s">
        <v>80</v>
      </c>
      <c r="C66" s="45">
        <f>COUNTIFS(DataRegularSeason20242025!$D$2:$D$1315,TotalTeamGames20242025!C$1,DataRegularSeason20242025!$E$2:$E$1315,TotalTeamGames20242025!$A65,DataRegularSeason20242025!$N$2:$N$1315,1)</f>
        <v>1</v>
      </c>
      <c r="D66" s="46"/>
      <c r="E66" s="45">
        <f>COUNTIFS(DataRegularSeason20242025!$D$2:$D$1315,TotalTeamGames20242025!E$1,DataRegularSeason20242025!$E$2:$E$1315,TotalTeamGames20242025!$A65,DataRegularSeason20242025!$N$2:$N$1315,1)</f>
        <v>1</v>
      </c>
      <c r="F66" s="46"/>
      <c r="G66" s="45">
        <f>COUNTIFS(DataRegularSeason20242025!$D$2:$D$1315,TotalTeamGames20242025!G$1,DataRegularSeason20242025!$E$2:$E$1315,TotalTeamGames20242025!$A65,DataRegularSeason20242025!$N$2:$N$1315,1)</f>
        <v>1</v>
      </c>
      <c r="H66" s="46"/>
      <c r="I66" s="45">
        <f>COUNTIFS(DataRegularSeason20242025!$D$2:$D$1315,TotalTeamGames20242025!I$1,DataRegularSeason20242025!$E$2:$E$1315,TotalTeamGames20242025!$A65,DataRegularSeason20242025!$N$2:$N$1315,1)</f>
        <v>1</v>
      </c>
      <c r="J66" s="46"/>
      <c r="K66" s="45">
        <f>COUNTIFS(DataRegularSeason20242025!$D$2:$D$1315,TotalTeamGames20242025!K$1,DataRegularSeason20242025!$E$2:$E$1315,TotalTeamGames20242025!$A65,DataRegularSeason20242025!$N$2:$N$1315,1)</f>
        <v>1</v>
      </c>
      <c r="L66" s="46"/>
      <c r="M66" s="45">
        <f>COUNTIFS(DataRegularSeason20242025!$D$2:$D$1315,TotalTeamGames20242025!M$1,DataRegularSeason20242025!$E$2:$E$1315,TotalTeamGames20242025!$A65,DataRegularSeason20242025!$N$2:$N$1315,1)</f>
        <v>0</v>
      </c>
      <c r="N66" s="46"/>
      <c r="O66" s="45">
        <f>COUNTIFS(DataRegularSeason20242025!$D$2:$D$1315,TotalTeamGames20242025!O$1,DataRegularSeason20242025!$E$2:$E$1315,TotalTeamGames20242025!$A65,DataRegularSeason20242025!$N$2:$N$1315,1)</f>
        <v>0</v>
      </c>
      <c r="P66" s="46"/>
      <c r="Q66" s="45">
        <f>COUNTIFS(DataRegularSeason20242025!$D$2:$D$1315,TotalTeamGames20242025!Q$1,DataRegularSeason20242025!$E$2:$E$1315,TotalTeamGames20242025!$A65,DataRegularSeason20242025!$N$2:$N$1315,1)</f>
        <v>1</v>
      </c>
      <c r="R66" s="46"/>
      <c r="S66" s="45">
        <f>COUNTIFS(DataRegularSeason20242025!$D$2:$D$1315,TotalTeamGames20242025!S$1,DataRegularSeason20242025!$E$2:$E$1315,TotalTeamGames20242025!$A65,DataRegularSeason20242025!$N$2:$N$1315,1)</f>
        <v>1</v>
      </c>
      <c r="T66" s="46"/>
      <c r="U66" s="45">
        <f>COUNTIFS(DataRegularSeason20242025!$D$2:$D$1315,TotalTeamGames20242025!U$1,DataRegularSeason20242025!$E$2:$E$1315,TotalTeamGames20242025!$A65,DataRegularSeason20242025!$N$2:$N$1315,1)</f>
        <v>0</v>
      </c>
      <c r="V66" s="46"/>
      <c r="W66" s="45">
        <f>COUNTIFS(DataRegularSeason20242025!$D$2:$D$1315,TotalTeamGames20242025!W$1,DataRegularSeason20242025!$E$2:$E$1315,TotalTeamGames20242025!$A65,DataRegularSeason20242025!$N$2:$N$1315,1)</f>
        <v>0</v>
      </c>
      <c r="X66" s="46"/>
      <c r="Y66" s="45">
        <f>COUNTIFS(DataRegularSeason20242025!$D$2:$D$1315,TotalTeamGames20242025!Y$1,DataRegularSeason20242025!$E$2:$E$1315,TotalTeamGames20242025!$A65,DataRegularSeason20242025!$N$2:$N$1315,1)</f>
        <v>0</v>
      </c>
      <c r="Z66" s="46"/>
      <c r="AA66" s="45">
        <f>COUNTIFS(DataRegularSeason20242025!$D$2:$D$1315,TotalTeamGames20242025!AA$1,DataRegularSeason20242025!$E$2:$E$1315,TotalTeamGames20242025!$A65,DataRegularSeason20242025!$N$2:$N$1315,1)</f>
        <v>1</v>
      </c>
      <c r="AB66" s="46"/>
      <c r="AC66" s="45">
        <f>COUNTIFS(DataRegularSeason20242025!$D$2:$D$1315,TotalTeamGames20242025!AC$1,DataRegularSeason20242025!$E$2:$E$1315,TotalTeamGames20242025!$A65,DataRegularSeason20242025!$N$2:$N$1315,1)</f>
        <v>1</v>
      </c>
      <c r="AD66" s="46"/>
      <c r="AE66" s="45">
        <f>COUNTIFS(DataRegularSeason20242025!$D$2:$D$1315,TotalTeamGames20242025!AE$1,DataRegularSeason20242025!$E$2:$E$1315,TotalTeamGames20242025!$A65,DataRegularSeason20242025!$N$2:$N$1315,1)</f>
        <v>2</v>
      </c>
      <c r="AF66" s="46"/>
      <c r="AG66" s="45">
        <f>COUNTIFS(DataRegularSeason20242025!$D$2:$D$1315,TotalTeamGames20242025!AG$1,DataRegularSeason20242025!$E$2:$E$1315,TotalTeamGames20242025!$A65,DataRegularSeason20242025!$N$2:$N$1315,1)</f>
        <v>2</v>
      </c>
      <c r="AH66" s="46"/>
      <c r="AI66" s="45">
        <f>COUNTIFS(DataRegularSeason20242025!$D$2:$D$1315,TotalTeamGames20242025!AI$1,DataRegularSeason20242025!$E$2:$E$1315,TotalTeamGames20242025!$A65,DataRegularSeason20242025!$N$2:$N$1315,1)</f>
        <v>1</v>
      </c>
      <c r="AJ66" s="46"/>
      <c r="AK66" s="45">
        <f>COUNTIFS(DataRegularSeason20242025!$D$2:$D$1315,TotalTeamGames20242025!AK$1,DataRegularSeason20242025!$E$2:$E$1315,TotalTeamGames20242025!$A65,DataRegularSeason20242025!$N$2:$N$1315,1)</f>
        <v>1</v>
      </c>
      <c r="AL66" s="46"/>
      <c r="AM66" s="45">
        <f>COUNTIFS(DataRegularSeason20242025!$D$2:$D$1315,TotalTeamGames20242025!AM$1,DataRegularSeason20242025!$E$2:$E$1315,TotalTeamGames20242025!$A65,DataRegularSeason20242025!$N$2:$N$1315,1)</f>
        <v>2</v>
      </c>
      <c r="AN66" s="46"/>
      <c r="AO66" s="45">
        <f>COUNTIFS(DataRegularSeason20242025!$D$2:$D$1315,TotalTeamGames20242025!AO$1,DataRegularSeason20242025!$E$2:$E$1315,TotalTeamGames20242025!$A65,DataRegularSeason20242025!$N$2:$N$1315,1)</f>
        <v>0</v>
      </c>
      <c r="AP66" s="46"/>
      <c r="AQ66" s="45">
        <f>COUNTIFS(DataRegularSeason20242025!$D$2:$D$1315,TotalTeamGames20242025!AQ$1,DataRegularSeason20242025!$E$2:$E$1315,TotalTeamGames20242025!$A65,DataRegularSeason20242025!$N$2:$N$1315,1)</f>
        <v>1</v>
      </c>
      <c r="AR66" s="46"/>
      <c r="AS66" s="45">
        <f>COUNTIFS(DataRegularSeason20242025!$D$2:$D$1315,TotalTeamGames20242025!AS$1,DataRegularSeason20242025!$E$2:$E$1315,TotalTeamGames20242025!$A65,DataRegularSeason20242025!$N$2:$N$1315,1)</f>
        <v>2</v>
      </c>
      <c r="AT66" s="46"/>
      <c r="AU66" s="45">
        <f>COUNTIFS(DataRegularSeason20242025!$D$2:$D$1315,TotalTeamGames20242025!AU$1,DataRegularSeason20242025!$E$2:$E$1315,TotalTeamGames20242025!$A65,DataRegularSeason20242025!$N$2:$N$1315,1)</f>
        <v>0</v>
      </c>
      <c r="AV66" s="46"/>
      <c r="AW66" s="45">
        <f>COUNTIFS(DataRegularSeason20242025!$D$2:$D$1315,TotalTeamGames20242025!AW$1,DataRegularSeason20242025!$E$2:$E$1315,TotalTeamGames20242025!$A65,DataRegularSeason20242025!$N$2:$N$1315,1)</f>
        <v>1</v>
      </c>
      <c r="AX66" s="46"/>
      <c r="AY66" s="45">
        <f>COUNTIFS(DataRegularSeason20242025!$D$2:$D$1315,TotalTeamGames20242025!AY$1,DataRegularSeason20242025!$E$2:$E$1315,TotalTeamGames20242025!$A65,DataRegularSeason20242025!$N$2:$N$1315,1)</f>
        <v>0</v>
      </c>
      <c r="AZ66" s="46"/>
      <c r="BA66" s="45">
        <f>COUNTIFS(DataRegularSeason20242025!$D$2:$D$1315,TotalTeamGames20242025!BA$1,DataRegularSeason20242025!$E$2:$E$1315,TotalTeamGames20242025!$A65,DataRegularSeason20242025!$N$2:$N$1315,1)</f>
        <v>0</v>
      </c>
      <c r="BB66" s="46"/>
      <c r="BC66" s="45">
        <f>COUNTIFS(DataRegularSeason20242025!$D$2:$D$1315,TotalTeamGames20242025!BC$1,DataRegularSeason20242025!$E$2:$E$1315,TotalTeamGames20242025!$A65,DataRegularSeason20242025!$N$2:$N$1315,1)</f>
        <v>1</v>
      </c>
      <c r="BD66" s="46"/>
      <c r="BE66" s="45">
        <f>COUNTIFS(DataRegularSeason20242025!$D$2:$D$1315,TotalTeamGames20242025!BE$1,DataRegularSeason20242025!$E$2:$E$1315,TotalTeamGames20242025!$A65,DataRegularSeason20242025!$N$2:$N$1315,1)</f>
        <v>0</v>
      </c>
      <c r="BF66" s="46"/>
      <c r="BG66" s="45">
        <f>COUNTIFS(DataRegularSeason20242025!$D$2:$D$1315,TotalTeamGames20242025!BG$1,DataRegularSeason20242025!$E$2:$E$1315,TotalTeamGames20242025!$A65,DataRegularSeason20242025!$N$2:$N$1315,1)</f>
        <v>1</v>
      </c>
      <c r="BH66" s="46"/>
      <c r="BI66" s="45">
        <f>COUNTIFS(DataRegularSeason20242025!$D$2:$D$1315,TotalTeamGames20242025!BI$1,DataRegularSeason20242025!$E$2:$E$1315,TotalTeamGames20242025!$A65,DataRegularSeason20242025!$N$2:$N$1315,1)</f>
        <v>1</v>
      </c>
      <c r="BJ66" s="46"/>
      <c r="BK66" s="45">
        <f>COUNTIFS(DataRegularSeason20242025!$D$2:$D$1315,TotalTeamGames20242025!BK$1,DataRegularSeason20242025!$E$2:$E$1315,TotalTeamGames20242025!$A65,DataRegularSeason20242025!$N$2:$N$1315,1)</f>
        <v>0</v>
      </c>
      <c r="BL66" s="46"/>
      <c r="BM66" s="45"/>
      <c r="BN66" s="46"/>
      <c r="BO66" s="41">
        <f t="shared" si="0"/>
        <v>24</v>
      </c>
      <c r="BP66" s="116"/>
      <c r="BQ66" s="117"/>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750</v>
      </c>
      <c r="BQ67" s="34">
        <f>SUM(BQ3:BQ66)/2</f>
        <v>562</v>
      </c>
    </row>
    <row r="68" spans="1:69" x14ac:dyDescent="0.25">
      <c r="BP68" s="50">
        <f>2*BP67/SUM(BP3:BQ66)</f>
        <v>0.57164634146341464</v>
      </c>
      <c r="BQ68" s="50">
        <f>2*BQ67/SUM(BP3:BQ66)</f>
        <v>0.42835365853658536</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0" workbookViewId="0">
      <selection activeCell="BJ44" sqref="BJ4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4" t="s">
        <v>82</v>
      </c>
      <c r="B1" s="35"/>
      <c r="C1" s="119" t="s">
        <v>47</v>
      </c>
      <c r="D1" s="120"/>
      <c r="E1" s="119" t="s">
        <v>24</v>
      </c>
      <c r="F1" s="120"/>
      <c r="G1" s="119" t="s">
        <v>23</v>
      </c>
      <c r="H1" s="120"/>
      <c r="I1" s="119" t="s">
        <v>28</v>
      </c>
      <c r="J1" s="120"/>
      <c r="K1" s="119" t="s">
        <v>12</v>
      </c>
      <c r="L1" s="120"/>
      <c r="M1" s="119" t="s">
        <v>38</v>
      </c>
      <c r="N1" s="120"/>
      <c r="O1" s="119" t="s">
        <v>25</v>
      </c>
      <c r="P1" s="120"/>
      <c r="Q1" s="119" t="s">
        <v>27</v>
      </c>
      <c r="R1" s="126"/>
      <c r="S1" s="119" t="s">
        <v>17</v>
      </c>
      <c r="T1" s="120"/>
      <c r="U1" s="119" t="s">
        <v>26</v>
      </c>
      <c r="V1" s="120"/>
      <c r="W1" s="119" t="s">
        <v>34</v>
      </c>
      <c r="X1" s="120"/>
      <c r="Y1" s="119" t="s">
        <v>37</v>
      </c>
      <c r="Z1" s="120"/>
      <c r="AA1" s="119" t="s">
        <v>35</v>
      </c>
      <c r="AB1" s="120"/>
      <c r="AC1" s="119" t="s">
        <v>13</v>
      </c>
      <c r="AD1" s="120"/>
      <c r="AE1" s="119" t="s">
        <v>15</v>
      </c>
      <c r="AF1" s="120"/>
      <c r="AG1" s="127" t="s">
        <v>22</v>
      </c>
      <c r="AH1" s="126"/>
      <c r="AI1" s="119" t="s">
        <v>44</v>
      </c>
      <c r="AJ1" s="120"/>
      <c r="AK1" s="119" t="s">
        <v>36</v>
      </c>
      <c r="AL1" s="120"/>
      <c r="AM1" s="119" t="s">
        <v>32</v>
      </c>
      <c r="AN1" s="120"/>
      <c r="AO1" s="119" t="s">
        <v>33</v>
      </c>
      <c r="AP1" s="120"/>
      <c r="AQ1" s="119" t="s">
        <v>20</v>
      </c>
      <c r="AR1" s="120"/>
      <c r="AS1" s="119" t="s">
        <v>45</v>
      </c>
      <c r="AT1" s="120"/>
      <c r="AU1" s="119" t="s">
        <v>21</v>
      </c>
      <c r="AV1" s="120"/>
      <c r="AW1" s="119" t="s">
        <v>46</v>
      </c>
      <c r="AX1" s="126"/>
      <c r="AY1" s="119" t="s">
        <v>16</v>
      </c>
      <c r="AZ1" s="120"/>
      <c r="BA1" s="119" t="s">
        <v>29</v>
      </c>
      <c r="BB1" s="120"/>
      <c r="BC1" s="119" t="s">
        <v>31</v>
      </c>
      <c r="BD1" s="120"/>
      <c r="BE1" s="119" t="s">
        <v>14</v>
      </c>
      <c r="BF1" s="119"/>
      <c r="BG1" s="121" t="s">
        <v>19</v>
      </c>
      <c r="BH1" s="122"/>
      <c r="BI1" s="119" t="s">
        <v>30</v>
      </c>
      <c r="BJ1" s="120"/>
      <c r="BK1" s="119" t="s">
        <v>43</v>
      </c>
      <c r="BL1" s="120"/>
      <c r="BM1" s="119" t="s">
        <v>18</v>
      </c>
      <c r="BN1" s="120"/>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16">
        <f>BO3+BO4</f>
        <v>46</v>
      </c>
      <c r="BQ3" s="117">
        <f>82-BP3</f>
        <v>36</v>
      </c>
    </row>
    <row r="4" spans="1:69" ht="9.9499999999999993" customHeight="1" x14ac:dyDescent="0.25">
      <c r="A4" s="118"/>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116"/>
      <c r="BQ4" s="117"/>
    </row>
    <row r="5" spans="1:69" ht="9.9499999999999993"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16">
        <f t="shared" ref="BP5" si="1">BO5+BO6</f>
        <v>45</v>
      </c>
      <c r="BQ5" s="117">
        <f t="shared" ref="BQ5" si="2">82-BP5</f>
        <v>37</v>
      </c>
    </row>
    <row r="6" spans="1:69" ht="9.9499999999999993" customHeight="1" x14ac:dyDescent="0.25">
      <c r="A6" s="118"/>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16"/>
      <c r="BQ6" s="117"/>
    </row>
    <row r="7" spans="1:69" ht="9.9499999999999993"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2</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23</v>
      </c>
      <c r="BP7" s="116">
        <f t="shared" ref="BP7" si="3">BO7+BO8</f>
        <v>46</v>
      </c>
      <c r="BQ7" s="117">
        <f t="shared" ref="BQ7" si="4">82-BP7</f>
        <v>36</v>
      </c>
    </row>
    <row r="8" spans="1:69" ht="9.9499999999999993" customHeight="1" x14ac:dyDescent="0.25">
      <c r="A8" s="118"/>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116"/>
      <c r="BQ8" s="117"/>
    </row>
    <row r="9" spans="1:69" ht="9.9499999999999993"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1</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26</v>
      </c>
      <c r="BP9" s="116">
        <f t="shared" ref="BP9" si="5">BO9+BO10</f>
        <v>44</v>
      </c>
      <c r="BQ9" s="117">
        <f t="shared" ref="BQ9" si="6">82-BP9</f>
        <v>38</v>
      </c>
    </row>
    <row r="10" spans="1:69" ht="9.9499999999999993" customHeight="1" x14ac:dyDescent="0.25">
      <c r="A10" s="118"/>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1</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18</v>
      </c>
      <c r="BP10" s="116"/>
      <c r="BQ10" s="117"/>
    </row>
    <row r="11" spans="1:69" ht="9.9499999999999993"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16">
        <f t="shared" ref="BP11" si="7">BO11+BO12</f>
        <v>48</v>
      </c>
      <c r="BQ11" s="117">
        <f t="shared" ref="BQ11" si="8">82-BP11</f>
        <v>34</v>
      </c>
    </row>
    <row r="12" spans="1:69" ht="9.9499999999999993" customHeight="1" x14ac:dyDescent="0.25">
      <c r="A12" s="118"/>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1</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1</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24</v>
      </c>
      <c r="BP12" s="116"/>
      <c r="BQ12" s="117"/>
    </row>
    <row r="13" spans="1:69" ht="9.9499999999999993"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1</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1</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27</v>
      </c>
      <c r="BP13" s="116">
        <f t="shared" ref="BP13" si="9">BO13+BO14</f>
        <v>50</v>
      </c>
      <c r="BQ13" s="117">
        <f t="shared" ref="BQ13" si="10">82-BP13</f>
        <v>32</v>
      </c>
    </row>
    <row r="14" spans="1:69" ht="9.9499999999999993" customHeight="1" x14ac:dyDescent="0.25">
      <c r="A14" s="118"/>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16"/>
      <c r="BQ14" s="117"/>
    </row>
    <row r="15" spans="1:69" ht="9.9499999999999993"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16">
        <f t="shared" ref="BP15" si="11">BO15+BO16</f>
        <v>45</v>
      </c>
      <c r="BQ15" s="117">
        <f t="shared" ref="BQ15" si="12">82-BP15</f>
        <v>37</v>
      </c>
    </row>
    <row r="16" spans="1:69" ht="9.9499999999999993" customHeight="1" x14ac:dyDescent="0.25">
      <c r="A16" s="118"/>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2</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23</v>
      </c>
      <c r="BP16" s="116"/>
      <c r="BQ16" s="117"/>
    </row>
    <row r="17" spans="1:69" ht="9.9499999999999993"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22</v>
      </c>
      <c r="BP17" s="116">
        <f t="shared" ref="BP17" si="13">BO17+BO18</f>
        <v>47</v>
      </c>
      <c r="BQ17" s="117">
        <f t="shared" ref="BQ17" si="14">82-BP17</f>
        <v>35</v>
      </c>
    </row>
    <row r="18" spans="1:69" ht="9.9499999999999993" customHeight="1" thickBot="1" x14ac:dyDescent="0.3">
      <c r="A18" s="117"/>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2</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25</v>
      </c>
      <c r="BP18" s="116"/>
      <c r="BQ18" s="117"/>
    </row>
    <row r="19" spans="1:69" ht="9.9499999999999993" customHeight="1" thickTop="1" x14ac:dyDescent="0.25">
      <c r="A19" s="125"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16">
        <f t="shared" ref="BP19" si="15">BO19+BO20</f>
        <v>47</v>
      </c>
      <c r="BQ19" s="117">
        <f t="shared" ref="BQ19" si="16">82-BP19</f>
        <v>35</v>
      </c>
    </row>
    <row r="20" spans="1:69" ht="9.9499999999999993" customHeight="1" x14ac:dyDescent="0.25">
      <c r="A20" s="118"/>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1</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24</v>
      </c>
      <c r="BP20" s="116"/>
      <c r="BQ20" s="117"/>
    </row>
    <row r="21" spans="1:69" ht="9.9499999999999993"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16">
        <f t="shared" ref="BP21" si="17">BO21+BO22</f>
        <v>48</v>
      </c>
      <c r="BQ21" s="117">
        <f t="shared" ref="BQ21" si="18">82-BP21</f>
        <v>34</v>
      </c>
    </row>
    <row r="22" spans="1:69" ht="9.9499999999999993" customHeight="1" x14ac:dyDescent="0.25">
      <c r="A22" s="118"/>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1</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25</v>
      </c>
      <c r="BP22" s="116"/>
      <c r="BQ22" s="117"/>
    </row>
    <row r="23" spans="1:69" ht="9.9499999999999993"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16">
        <f t="shared" ref="BP23" si="19">BO23+BO24</f>
        <v>46</v>
      </c>
      <c r="BQ23" s="117">
        <f t="shared" ref="BQ23" si="20">82-BP23</f>
        <v>36</v>
      </c>
    </row>
    <row r="24" spans="1:69" ht="9.9499999999999993" customHeight="1" x14ac:dyDescent="0.25">
      <c r="A24" s="118"/>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1</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24</v>
      </c>
      <c r="BP24" s="116"/>
      <c r="BQ24" s="117"/>
    </row>
    <row r="25" spans="1:69" ht="9.9499999999999993"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1</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25</v>
      </c>
      <c r="BP25" s="116">
        <f t="shared" ref="BP25" si="21">BO25+BO26</f>
        <v>47</v>
      </c>
      <c r="BQ25" s="117">
        <f t="shared" ref="BQ25" si="22">82-BP25</f>
        <v>35</v>
      </c>
    </row>
    <row r="26" spans="1:69" ht="9.9499999999999993" customHeight="1" x14ac:dyDescent="0.25">
      <c r="A26" s="118"/>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16"/>
      <c r="BQ26" s="117"/>
    </row>
    <row r="27" spans="1:69" ht="9.9499999999999993"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16">
        <f t="shared" ref="BP27" si="23">BO27+BO28</f>
        <v>46</v>
      </c>
      <c r="BQ27" s="117">
        <f t="shared" ref="BQ27" si="24">82-BP27</f>
        <v>36</v>
      </c>
    </row>
    <row r="28" spans="1:69" ht="9.9499999999999993" customHeight="1" x14ac:dyDescent="0.25">
      <c r="A28" s="118"/>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1</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23</v>
      </c>
      <c r="BP28" s="116"/>
      <c r="BQ28" s="117"/>
    </row>
    <row r="29" spans="1:69" ht="9.9499999999999993"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2</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26</v>
      </c>
      <c r="BP29" s="116">
        <f t="shared" ref="BP29" si="25">BO29+BO30</f>
        <v>48</v>
      </c>
      <c r="BQ29" s="117">
        <f t="shared" ref="BQ29" si="26">82-BP29</f>
        <v>34</v>
      </c>
    </row>
    <row r="30" spans="1:69" ht="9.9499999999999993" customHeight="1" x14ac:dyDescent="0.25">
      <c r="A30" s="118"/>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16"/>
      <c r="BQ30" s="117"/>
    </row>
    <row r="31" spans="1:69" ht="9.9499999999999993"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16">
        <f t="shared" ref="BP31" si="27">BO31+BO32</f>
        <v>46</v>
      </c>
      <c r="BQ31" s="117">
        <f t="shared" ref="BQ31" si="28">82-BP31</f>
        <v>36</v>
      </c>
    </row>
    <row r="32" spans="1:69" ht="9.9499999999999993" customHeight="1" x14ac:dyDescent="0.25">
      <c r="A32" s="118"/>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1</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23</v>
      </c>
      <c r="BP32" s="116"/>
      <c r="BQ32" s="117"/>
    </row>
    <row r="33" spans="1:69" ht="9.9499999999999993"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1</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22</v>
      </c>
      <c r="BP33" s="116">
        <f t="shared" ref="BP33" si="29">BO33+BO34</f>
        <v>48</v>
      </c>
      <c r="BQ33" s="117">
        <f t="shared" ref="BQ33" si="30">82-BP33</f>
        <v>34</v>
      </c>
    </row>
    <row r="34" spans="1:69" ht="9.9499999999999993" customHeight="1" thickBot="1" x14ac:dyDescent="0.3">
      <c r="A34" s="117"/>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16"/>
      <c r="BQ34" s="117"/>
    </row>
    <row r="35" spans="1:69" ht="9.9499999999999993" customHeight="1" thickTop="1" x14ac:dyDescent="0.25">
      <c r="A35" s="125"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1</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23</v>
      </c>
      <c r="BP35" s="116">
        <f t="shared" ref="BP35" si="31">BO35+BO36</f>
        <v>47</v>
      </c>
      <c r="BQ35" s="117">
        <f t="shared" ref="BQ35" si="32">82-BP35</f>
        <v>35</v>
      </c>
    </row>
    <row r="36" spans="1:69" ht="9.9499999999999993" customHeight="1" x14ac:dyDescent="0.25">
      <c r="A36" s="118"/>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16"/>
      <c r="BQ36" s="117"/>
    </row>
    <row r="37" spans="1:69" ht="9.9499999999999993"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1</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23</v>
      </c>
      <c r="BP37" s="116">
        <f t="shared" ref="BP37" si="33">BO37+BO38</f>
        <v>47</v>
      </c>
      <c r="BQ37" s="117">
        <f t="shared" ref="BQ37" si="34">82-BP37</f>
        <v>35</v>
      </c>
    </row>
    <row r="38" spans="1:69" ht="9.9499999999999993" customHeight="1" x14ac:dyDescent="0.25">
      <c r="A38" s="118"/>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16"/>
      <c r="BQ38" s="117"/>
    </row>
    <row r="39" spans="1:69" ht="9.9499999999999993"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16">
        <f t="shared" ref="BP39" si="35">BO39+BO40</f>
        <v>49</v>
      </c>
      <c r="BQ39" s="117">
        <f t="shared" ref="BQ39" si="36">82-BP39</f>
        <v>33</v>
      </c>
    </row>
    <row r="40" spans="1:69" ht="9.9499999999999993" customHeight="1" x14ac:dyDescent="0.25">
      <c r="A40" s="118"/>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1</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25</v>
      </c>
      <c r="BP40" s="116"/>
      <c r="BQ40" s="117"/>
    </row>
    <row r="41" spans="1:69" ht="9.9499999999999993"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16">
        <f t="shared" ref="BP41" si="37">BO41+BO42</f>
        <v>46</v>
      </c>
      <c r="BQ41" s="117">
        <f t="shared" ref="BQ41" si="38">82-BP41</f>
        <v>36</v>
      </c>
    </row>
    <row r="42" spans="1:69" ht="9.9499999999999993" customHeight="1" x14ac:dyDescent="0.25">
      <c r="A42" s="118"/>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1</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22</v>
      </c>
      <c r="BP42" s="116"/>
      <c r="BQ42" s="117"/>
    </row>
    <row r="43" spans="1:69" ht="9.9499999999999993"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2</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25</v>
      </c>
      <c r="BP43" s="116">
        <f t="shared" ref="BP43" si="39">BO43+BO44</f>
        <v>47</v>
      </c>
      <c r="BQ43" s="117">
        <f t="shared" ref="BQ43" si="40">82-BP43</f>
        <v>35</v>
      </c>
    </row>
    <row r="44" spans="1:69" ht="9.9499999999999993" customHeight="1" x14ac:dyDescent="0.25">
      <c r="A44" s="118"/>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2</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22</v>
      </c>
      <c r="BP44" s="116"/>
      <c r="BQ44" s="117"/>
    </row>
    <row r="45" spans="1:69" ht="9.9499999999999993"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16">
        <f t="shared" ref="BP45" si="41">BO45+BO46</f>
        <v>48</v>
      </c>
      <c r="BQ45" s="117">
        <f t="shared" ref="BQ45" si="42">82-BP45</f>
        <v>34</v>
      </c>
    </row>
    <row r="46" spans="1:69" ht="9.9499999999999993" customHeight="1" x14ac:dyDescent="0.25">
      <c r="A46" s="118"/>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2</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23</v>
      </c>
      <c r="BP46" s="116"/>
      <c r="BQ46" s="117"/>
    </row>
    <row r="47" spans="1:69" ht="9.9499999999999993"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1</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24</v>
      </c>
      <c r="BP47" s="116">
        <f t="shared" ref="BP47" si="43">BO47+BO48</f>
        <v>49</v>
      </c>
      <c r="BQ47" s="117">
        <f t="shared" ref="BQ47" si="44">82-BP47</f>
        <v>33</v>
      </c>
    </row>
    <row r="48" spans="1:69" ht="9.9499999999999993" customHeight="1" x14ac:dyDescent="0.25">
      <c r="A48" s="118"/>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16"/>
      <c r="BQ48" s="117"/>
    </row>
    <row r="49" spans="1:69" ht="9.9499999999999993"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116">
        <f t="shared" ref="BP49" si="45">BO49+BO50</f>
        <v>46</v>
      </c>
      <c r="BQ49" s="117">
        <f t="shared" ref="BQ49" si="46">82-BP49</f>
        <v>36</v>
      </c>
    </row>
    <row r="50" spans="1:69" ht="9.9499999999999993" customHeight="1" thickBot="1" x14ac:dyDescent="0.3">
      <c r="A50" s="124"/>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16"/>
      <c r="BQ50" s="117"/>
    </row>
    <row r="51" spans="1:69" ht="9.9499999999999993" customHeight="1" thickTop="1" x14ac:dyDescent="0.25">
      <c r="A51" s="117"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16">
        <f t="shared" ref="BP51" si="47">BO51+BO52</f>
        <v>48</v>
      </c>
      <c r="BQ51" s="117">
        <f t="shared" ref="BQ51" si="48">82-BP51</f>
        <v>34</v>
      </c>
    </row>
    <row r="52" spans="1:69" ht="9.9499999999999993" customHeight="1" x14ac:dyDescent="0.25">
      <c r="A52" s="118"/>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1</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24</v>
      </c>
      <c r="BP52" s="116"/>
      <c r="BQ52" s="117"/>
    </row>
    <row r="53" spans="1:69" ht="9.9499999999999993"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1</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22</v>
      </c>
      <c r="BP53" s="116">
        <f t="shared" ref="BP53" si="49">BO53+BO54</f>
        <v>46</v>
      </c>
      <c r="BQ53" s="117">
        <f t="shared" ref="BQ53" si="50">82-BP53</f>
        <v>36</v>
      </c>
    </row>
    <row r="54" spans="1:69" ht="9.9499999999999993" customHeight="1" x14ac:dyDescent="0.25">
      <c r="A54" s="118"/>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16"/>
      <c r="BQ54" s="117"/>
    </row>
    <row r="55" spans="1:69" ht="9.9499999999999993"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1</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2</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22</v>
      </c>
      <c r="BP55" s="116">
        <f t="shared" ref="BP55" si="51">BO55+BO56</f>
        <v>47</v>
      </c>
      <c r="BQ55" s="117">
        <f t="shared" ref="BQ55" si="52">82-BP55</f>
        <v>35</v>
      </c>
    </row>
    <row r="56" spans="1:69" ht="9.9499999999999993" customHeight="1" x14ac:dyDescent="0.25">
      <c r="A56" s="118"/>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16"/>
      <c r="BQ56" s="117"/>
    </row>
    <row r="57" spans="1:69" ht="9.9499999999999993" customHeight="1" x14ac:dyDescent="0.25">
      <c r="A57" s="123"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116">
        <f t="shared" ref="BP57" si="53">BO57+BO58</f>
        <v>47</v>
      </c>
      <c r="BQ57" s="117">
        <f t="shared" ref="BQ57" si="54">82-BP57</f>
        <v>35</v>
      </c>
    </row>
    <row r="58" spans="1:69" ht="9.9499999999999993" customHeight="1" x14ac:dyDescent="0.25">
      <c r="A58" s="118"/>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16"/>
      <c r="BQ58" s="117"/>
    </row>
    <row r="59" spans="1:69" ht="9.9499999999999993"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16">
        <f t="shared" ref="BP59" si="55">BO59+BO60</f>
        <v>47</v>
      </c>
      <c r="BQ59" s="117">
        <f t="shared" ref="BQ59" si="56">82-BP59</f>
        <v>35</v>
      </c>
    </row>
    <row r="60" spans="1:69" ht="9.9499999999999993" customHeight="1" x14ac:dyDescent="0.25">
      <c r="A60" s="118"/>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2</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1</v>
      </c>
      <c r="BL60" s="46"/>
      <c r="BM60" s="45">
        <f>COUNTIFS(DataRegularSeason20242025!$D$2:$D$1315,BM$1,DataRegularSeason20242025!$E$2:$E$1315,$A59,DataRegularSeason20242025!$N$2:$N$1315,1)</f>
        <v>2</v>
      </c>
      <c r="BN60" s="46"/>
      <c r="BO60" s="41">
        <f t="shared" si="0"/>
        <v>24</v>
      </c>
      <c r="BP60" s="116"/>
      <c r="BQ60" s="117"/>
    </row>
    <row r="61" spans="1:69" ht="9.9499999999999993"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1</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2</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26</v>
      </c>
      <c r="BP61" s="116">
        <f t="shared" ref="BP61" si="57">BO61+BO62</f>
        <v>47</v>
      </c>
      <c r="BQ61" s="117">
        <f t="shared" ref="BQ61" si="58">82-BP61</f>
        <v>35</v>
      </c>
    </row>
    <row r="62" spans="1:69" ht="9.9499999999999993" customHeight="1" x14ac:dyDescent="0.25">
      <c r="A62" s="118"/>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16"/>
      <c r="BQ62" s="117"/>
    </row>
    <row r="63" spans="1:69" ht="9.9499999999999993"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1</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1</v>
      </c>
      <c r="BO63" s="37">
        <f t="shared" si="0"/>
        <v>23</v>
      </c>
      <c r="BP63" s="116">
        <f t="shared" ref="BP63" si="59">BO63+BO64</f>
        <v>45</v>
      </c>
      <c r="BQ63" s="117">
        <f t="shared" ref="BQ63" si="60">82-BP63</f>
        <v>37</v>
      </c>
    </row>
    <row r="64" spans="1:69" ht="9.9499999999999993" customHeight="1" x14ac:dyDescent="0.25">
      <c r="A64" s="118"/>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16"/>
      <c r="BQ64" s="117"/>
    </row>
    <row r="65" spans="1:69" ht="9.9499999999999993"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16">
        <f t="shared" ref="BP65" si="61">BO65+BO66</f>
        <v>47</v>
      </c>
      <c r="BQ65" s="117">
        <f t="shared" ref="BQ65" si="62">82-BP65</f>
        <v>35</v>
      </c>
    </row>
    <row r="66" spans="1:69" ht="9.9499999999999993" customHeight="1" x14ac:dyDescent="0.25">
      <c r="A66" s="118"/>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1</v>
      </c>
      <c r="BL66" s="46"/>
      <c r="BM66" s="45"/>
      <c r="BN66" s="46"/>
      <c r="BO66" s="41">
        <f t="shared" si="0"/>
        <v>27</v>
      </c>
      <c r="BP66" s="116"/>
      <c r="BQ66" s="117"/>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750</v>
      </c>
      <c r="BQ67" s="34">
        <f>SUM(BQ3:BQ66)/2</f>
        <v>562</v>
      </c>
    </row>
    <row r="68" spans="1:69" x14ac:dyDescent="0.25">
      <c r="BP68" s="50">
        <f>2*BP67/SUM(BP3:BQ66)</f>
        <v>0.57164634146341464</v>
      </c>
      <c r="BQ68" s="50">
        <f>2*BQ67/SUM(BP3:BQ66)</f>
        <v>0.42835365853658536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4"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4" customFormat="1" ht="9.9499999999999993" customHeight="1" x14ac:dyDescent="0.2">
      <c r="A1" s="34" t="s">
        <v>82</v>
      </c>
      <c r="B1" s="35"/>
      <c r="C1" s="119" t="s">
        <v>47</v>
      </c>
      <c r="D1" s="120"/>
      <c r="E1" s="119" t="s">
        <v>16</v>
      </c>
      <c r="F1" s="120"/>
      <c r="G1" s="119" t="s">
        <v>29</v>
      </c>
      <c r="H1" s="120"/>
      <c r="I1" s="119" t="s">
        <v>44</v>
      </c>
      <c r="J1" s="120"/>
      <c r="K1" s="119" t="s">
        <v>36</v>
      </c>
      <c r="L1" s="120"/>
      <c r="M1" s="119" t="s">
        <v>24</v>
      </c>
      <c r="N1" s="120"/>
      <c r="O1" s="119" t="s">
        <v>17</v>
      </c>
      <c r="P1" s="120"/>
      <c r="Q1" s="119" t="s">
        <v>26</v>
      </c>
      <c r="R1" s="120"/>
      <c r="S1" s="119" t="s">
        <v>34</v>
      </c>
      <c r="T1" s="120"/>
      <c r="U1" s="119" t="s">
        <v>31</v>
      </c>
      <c r="V1" s="120"/>
      <c r="W1" s="119" t="s">
        <v>23</v>
      </c>
      <c r="X1" s="120"/>
      <c r="Y1" s="119" t="s">
        <v>14</v>
      </c>
      <c r="Z1" s="120"/>
      <c r="AA1" s="119" t="s">
        <v>28</v>
      </c>
      <c r="AB1" s="120"/>
      <c r="AC1" s="119" t="s">
        <v>37</v>
      </c>
      <c r="AD1" s="120"/>
      <c r="AE1" s="119" t="s">
        <v>19</v>
      </c>
      <c r="AF1" s="120"/>
      <c r="AG1" s="119" t="s">
        <v>32</v>
      </c>
      <c r="AH1" s="120"/>
      <c r="AI1" s="119" t="s">
        <v>35</v>
      </c>
      <c r="AJ1" s="120"/>
      <c r="AK1" s="119" t="s">
        <v>33</v>
      </c>
      <c r="AL1" s="120"/>
      <c r="AM1" s="119" t="s">
        <v>20</v>
      </c>
      <c r="AN1" s="120"/>
      <c r="AO1" s="119" t="s">
        <v>30</v>
      </c>
      <c r="AP1" s="120"/>
      <c r="AQ1" s="119" t="s">
        <v>45</v>
      </c>
      <c r="AR1" s="120"/>
      <c r="AS1" s="119" t="s">
        <v>21</v>
      </c>
      <c r="AT1" s="120"/>
      <c r="AU1" s="119" t="s">
        <v>12</v>
      </c>
      <c r="AV1" s="120"/>
      <c r="AW1" s="119" t="s">
        <v>38</v>
      </c>
      <c r="AX1" s="120"/>
      <c r="AY1" s="119" t="s">
        <v>13</v>
      </c>
      <c r="AZ1" s="120"/>
      <c r="BA1" s="119" t="s">
        <v>43</v>
      </c>
      <c r="BB1" s="120"/>
      <c r="BC1" s="119" t="s">
        <v>18</v>
      </c>
      <c r="BD1" s="120"/>
      <c r="BE1" s="119" t="s">
        <v>15</v>
      </c>
      <c r="BF1" s="119"/>
      <c r="BG1" s="121" t="s">
        <v>25</v>
      </c>
      <c r="BH1" s="122"/>
      <c r="BI1" s="119" t="s">
        <v>27</v>
      </c>
      <c r="BJ1" s="120"/>
      <c r="BK1" s="119" t="s">
        <v>22</v>
      </c>
      <c r="BL1" s="120"/>
      <c r="BM1" s="119" t="s">
        <v>46</v>
      </c>
      <c r="BN1" s="120"/>
      <c r="BO1" s="37"/>
      <c r="BP1" s="36" t="s">
        <v>63</v>
      </c>
      <c r="BQ1" s="34" t="s">
        <v>85</v>
      </c>
    </row>
    <row r="2" spans="1:72" s="34" customFormat="1" ht="9.9499999999999993" customHeight="1" x14ac:dyDescent="0.2">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row>
    <row r="3" spans="1:72" s="34" customFormat="1" ht="9.9499999999999993" customHeight="1" x14ac:dyDescent="0.2">
      <c r="A3" s="123" t="s">
        <v>47</v>
      </c>
      <c r="B3" s="35" t="s">
        <v>81</v>
      </c>
      <c r="C3" s="42"/>
      <c r="D3" s="43"/>
      <c r="E3" s="42"/>
      <c r="F3" s="35">
        <f>COUNTIFS(DataRegularSeason20242025!$E$2:$E$1315,WatchedGames20242025!E$1,DataRegularSeason20242025!$D$2:$D$1315,WatchedGames20242025!$A3,DataRegularSeason20242025!$N$2:$N$1315,1, DataRegularSeason20242025!$R$2:$R$1315,1)</f>
        <v>0</v>
      </c>
      <c r="G3" s="42"/>
      <c r="H3" s="35">
        <f>COUNTIFS(DataRegularSeason20242025!$E$2:$E$1315,WatchedGames20242025!G$1,DataRegularSeason20242025!$D$2:$D$1315,WatchedGames20242025!$A3,DataRegularSeason20242025!$N$2:$N$1315,1, DataRegularSeason20242025!$R$2:$R$1315,1)</f>
        <v>0</v>
      </c>
      <c r="I3" s="42"/>
      <c r="J3" s="35">
        <f>COUNTIFS(DataRegularSeason20242025!$E$2:$E$1315,WatchedGames20242025!I$1,DataRegularSeason20242025!$D$2:$D$1315,WatchedGames20242025!$A3,DataRegularSeason20242025!$N$2:$N$1315,1, DataRegularSeason20242025!$R$2:$R$1315,1)</f>
        <v>1</v>
      </c>
      <c r="K3" s="42"/>
      <c r="L3" s="35">
        <f>COUNTIFS(DataRegularSeason20242025!$E$2:$E$1315,WatchedGames20242025!K$1,DataRegularSeason20242025!$D$2:$D$1315,WatchedGames20242025!$A3,DataRegularSeason20242025!$N$2:$N$1315,1, DataRegularSeason20242025!$R$2:$R$1315,1)</f>
        <v>1</v>
      </c>
      <c r="M3" s="42"/>
      <c r="N3" s="35">
        <f>COUNTIFS(DataRegularSeason20242025!$E$2:$E$1315,WatchedGames20242025!M$1,DataRegularSeason20242025!$D$2:$D$1315,WatchedGames20242025!$A3,DataRegularSeason20242025!$N$2:$N$1315,1, DataRegularSeason20242025!$R$2:$R$1315,1)</f>
        <v>0</v>
      </c>
      <c r="O3" s="42"/>
      <c r="P3" s="35">
        <f>COUNTIFS(DataRegularSeason20242025!$E$2:$E$1315,WatchedGames20242025!O$1,DataRegularSeason20242025!$D$2:$D$1315,WatchedGames20242025!$A3,DataRegularSeason20242025!$N$2:$N$1315,1, DataRegularSeason20242025!$R$2:$R$1315,1)</f>
        <v>1</v>
      </c>
      <c r="Q3" s="42"/>
      <c r="R3" s="35">
        <f>COUNTIFS(DataRegularSeason20242025!$E$2:$E$1315,WatchedGames20242025!Q$1,DataRegularSeason20242025!$D$2:$D$1315,WatchedGames20242025!$A3,DataRegularSeason20242025!$N$2:$N$1315,1, DataRegularSeason20242025!$R$2:$R$1315,1)</f>
        <v>1</v>
      </c>
      <c r="S3" s="42"/>
      <c r="T3" s="35">
        <f>COUNTIFS(DataRegularSeason20242025!$E$2:$E$1315,WatchedGames20242025!S$1,DataRegularSeason20242025!$D$2:$D$1315,WatchedGames20242025!$A3,DataRegularSeason20242025!$N$2:$N$1315,1, DataRegularSeason20242025!$R$2:$R$1315,1)</f>
        <v>1</v>
      </c>
      <c r="U3" s="42"/>
      <c r="V3" s="35">
        <f>COUNTIFS(DataRegularSeason20242025!$E$2:$E$1315,WatchedGames20242025!U$1,DataRegularSeason20242025!$D$2:$D$1315,WatchedGames20242025!$A3,DataRegularSeason20242025!$N$2:$N$1315,1, DataRegularSeason20242025!$R$2:$R$1315,1)</f>
        <v>0</v>
      </c>
      <c r="W3" s="42"/>
      <c r="X3" s="35">
        <f>COUNTIFS(DataRegularSeason20242025!$E$2:$E$1315,WatchedGames20242025!W$1,DataRegularSeason20242025!$D$2:$D$1315,WatchedGames20242025!$A3,DataRegularSeason20242025!$N$2:$N$1315,1, DataRegularSeason20242025!$R$2:$R$1315,1)</f>
        <v>1</v>
      </c>
      <c r="Y3" s="42"/>
      <c r="Z3" s="35">
        <f>COUNTIFS(DataRegularSeason20242025!$E$2:$E$1315,WatchedGames20242025!Y$1,DataRegularSeason20242025!$D$2:$D$1315,WatchedGames20242025!$A3,DataRegularSeason20242025!$N$2:$N$1315,1, DataRegularSeason20242025!$R$2:$R$1315,1)</f>
        <v>1</v>
      </c>
      <c r="AA3" s="42"/>
      <c r="AB3" s="35">
        <f>COUNTIFS(DataRegularSeason20242025!$E$2:$E$1315,WatchedGames20242025!AA$1,DataRegularSeason20242025!$D$2:$D$1315,WatchedGames20242025!$A3,DataRegularSeason20242025!$N$2:$N$1315,1, DataRegularSeason20242025!$R$2:$R$1315,1)</f>
        <v>0</v>
      </c>
      <c r="AC3" s="42"/>
      <c r="AD3" s="35">
        <f>COUNTIFS(DataRegularSeason20242025!$E$2:$E$1315,WatchedGames20242025!AC$1,DataRegularSeason20242025!$D$2:$D$1315,WatchedGames20242025!$A3,DataRegularSeason20242025!$N$2:$N$1315,1, DataRegularSeason20242025!$R$2:$R$1315,1)</f>
        <v>0</v>
      </c>
      <c r="AE3" s="42"/>
      <c r="AF3" s="35">
        <f>COUNTIFS(DataRegularSeason20242025!$E$2:$E$1315,WatchedGames20242025!AE$1,DataRegularSeason20242025!$D$2:$D$1315,WatchedGames20242025!$A3,DataRegularSeason20242025!$N$2:$N$1315,1, DataRegularSeason20242025!$R$2:$R$1315,1)</f>
        <v>1</v>
      </c>
      <c r="AG3" s="42"/>
      <c r="AH3" s="35">
        <f>COUNTIFS(DataRegularSeason20242025!$E$2:$E$1315,WatchedGames20242025!AG$1,DataRegularSeason20242025!$D$2:$D$1315,WatchedGames20242025!$A3,DataRegularSeason20242025!$N$2:$N$1315,1, DataRegularSeason20242025!$R$2:$R$1315,1)</f>
        <v>1</v>
      </c>
      <c r="AI3" s="42"/>
      <c r="AJ3" s="35">
        <f>COUNTIFS(DataRegularSeason20242025!$E$2:$E$1315,WatchedGames20242025!AI$1,DataRegularSeason20242025!$D$2:$D$1315,WatchedGames20242025!$A3,DataRegularSeason20242025!$N$2:$N$1315,1, DataRegularSeason20242025!$R$2:$R$1315,1)</f>
        <v>0</v>
      </c>
      <c r="AK3" s="42"/>
      <c r="AL3" s="35">
        <f>COUNTIFS(DataRegularSeason20242025!$E$2:$E$1315,WatchedGames20242025!AK$1,DataRegularSeason20242025!$D$2:$D$1315,WatchedGames20242025!$A3,DataRegularSeason20242025!$N$2:$N$1315,1, DataRegularSeason20242025!$R$2:$R$1315,1)</f>
        <v>0</v>
      </c>
      <c r="AM3" s="42"/>
      <c r="AN3" s="35">
        <f>COUNTIFS(DataRegularSeason20242025!$E$2:$E$1315,WatchedGames20242025!AM$1,DataRegularSeason20242025!$D$2:$D$1315,WatchedGames20242025!$A3,DataRegularSeason20242025!$N$2:$N$1315,1, DataRegularSeason20242025!$R$2:$R$1315,1)</f>
        <v>0</v>
      </c>
      <c r="AO3" s="42"/>
      <c r="AP3" s="35">
        <f>COUNTIFS(DataRegularSeason20242025!$E$2:$E$1315,WatchedGames20242025!AO$1,DataRegularSeason20242025!$D$2:$D$1315,WatchedGames20242025!$A3,DataRegularSeason20242025!$N$2:$N$1315,1, DataRegularSeason20242025!$R$2:$R$1315,1)</f>
        <v>1</v>
      </c>
      <c r="AQ3" s="42"/>
      <c r="AR3" s="35">
        <f>COUNTIFS(DataRegularSeason20242025!$E$2:$E$1315,WatchedGames20242025!AQ$1,DataRegularSeason20242025!$D$2:$D$1315,WatchedGames20242025!$A3,DataRegularSeason20242025!$N$2:$N$1315,1, DataRegularSeason20242025!$R$2:$R$1315,1)</f>
        <v>1</v>
      </c>
      <c r="AS3" s="42"/>
      <c r="AT3" s="35">
        <f>COUNTIFS(DataRegularSeason20242025!$E$2:$E$1315,WatchedGames20242025!AS$1,DataRegularSeason20242025!$D$2:$D$1315,WatchedGames20242025!$A3,DataRegularSeason20242025!$N$2:$N$1315,1, DataRegularSeason20242025!$R$2:$R$1315,1)</f>
        <v>1</v>
      </c>
      <c r="AU3" s="42"/>
      <c r="AV3" s="35">
        <f>COUNTIFS(DataRegularSeason20242025!$E$2:$E$1315,WatchedGames20242025!AU$1,DataRegularSeason20242025!$D$2:$D$1315,WatchedGames20242025!$A3,DataRegularSeason20242025!$N$2:$N$1315,1, DataRegularSeason20242025!$R$2:$R$1315,1)</f>
        <v>1</v>
      </c>
      <c r="AW3" s="42"/>
      <c r="AX3" s="35">
        <f>COUNTIFS(DataRegularSeason20242025!$E$2:$E$1315,WatchedGames20242025!AW$1,DataRegularSeason20242025!$D$2:$D$1315,WatchedGames20242025!$A3,DataRegularSeason20242025!$N$2:$N$1315,1, DataRegularSeason20242025!$R$2:$R$1315,1)</f>
        <v>0</v>
      </c>
      <c r="AY3" s="42"/>
      <c r="AZ3" s="35">
        <f>COUNTIFS(DataRegularSeason20242025!$E$2:$E$1315,WatchedGames20242025!AY$1,DataRegularSeason20242025!$D$2:$D$1315,WatchedGames20242025!$A3,DataRegularSeason20242025!$N$2:$N$1315,1, DataRegularSeason20242025!$R$2:$R$1315,1)</f>
        <v>1</v>
      </c>
      <c r="BA3" s="42"/>
      <c r="BB3" s="35">
        <f>COUNTIFS(DataRegularSeason20242025!$E$2:$E$1315,WatchedGames20242025!BA$1,DataRegularSeason20242025!$D$2:$D$1315,WatchedGames20242025!$A3,DataRegularSeason20242025!$N$2:$N$1315,1, DataRegularSeason20242025!$R$2:$R$1315,1)</f>
        <v>1</v>
      </c>
      <c r="BC3" s="42"/>
      <c r="BD3" s="35">
        <f>COUNTIFS(DataRegularSeason20242025!$E$2:$E$1315,WatchedGames20242025!BC$1,DataRegularSeason20242025!$D$2:$D$1315,WatchedGames20242025!$A3,DataRegularSeason20242025!$N$2:$N$1315,1, DataRegularSeason20242025!$R$2:$R$1315,1)</f>
        <v>1</v>
      </c>
      <c r="BE3" s="42"/>
      <c r="BF3" s="35">
        <f>COUNTIFS(DataRegularSeason20242025!$E$2:$E$1315,WatchedGames20242025!BE$1,DataRegularSeason20242025!$D$2:$D$1315,WatchedGames20242025!$A3,DataRegularSeason20242025!$N$2:$N$1315,1, DataRegularSeason20242025!$R$2:$R$1315,1)</f>
        <v>0</v>
      </c>
      <c r="BG3" s="42"/>
      <c r="BH3" s="35">
        <f>COUNTIFS(DataRegularSeason20242025!$E$2:$E$1315,WatchedGames20242025!BG$1,DataRegularSeason20242025!$D$2:$D$1315,WatchedGames20242025!$A3,DataRegularSeason20242025!$N$2:$N$1315,1, DataRegularSeason20242025!$R$2:$R$1315,1)</f>
        <v>0</v>
      </c>
      <c r="BI3" s="42"/>
      <c r="BJ3" s="35">
        <f>COUNTIFS(DataRegularSeason20242025!$E$2:$E$1315,WatchedGames20242025!BI$1,DataRegularSeason20242025!$D$2:$D$1315,WatchedGames20242025!$A3,DataRegularSeason20242025!$N$2:$N$1315,1, DataRegularSeason20242025!$R$2:$R$1315,1)</f>
        <v>2</v>
      </c>
      <c r="BK3" s="42"/>
      <c r="BL3" s="35">
        <f>COUNTIFS(DataRegularSeason20242025!$E$2:$E$1315,WatchedGames20242025!BK$1,DataRegularSeason20242025!$D$2:$D$1315,WatchedGames20242025!$A3,DataRegularSeason20242025!$N$2:$N$1315,1, DataRegularSeason20242025!$R$2:$R$1315,1)</f>
        <v>1</v>
      </c>
      <c r="BM3" s="42"/>
      <c r="BN3" s="35">
        <f>COUNTIFS(DataRegularSeason20242025!$E$2:$E$1315,WatchedGames20242025!BM$1,DataRegularSeason20242025!$D$2:$D$1315,WatchedGames20242025!$A3,DataRegularSeason20242025!$N$2:$N$1315,1, DataRegularSeason20242025!$R$2:$R$1315,1)</f>
        <v>1</v>
      </c>
      <c r="BO3" s="37">
        <f>SUM(C3:BN3)</f>
        <v>20</v>
      </c>
      <c r="BP3" s="116">
        <f>BO3+BO4</f>
        <v>37</v>
      </c>
      <c r="BQ3" s="117">
        <f>82-BP3</f>
        <v>45</v>
      </c>
      <c r="BT3" s="44">
        <f>DataRegularSeason20242025!$A$3:$A$8</f>
        <v>45569</v>
      </c>
    </row>
    <row r="4" spans="1:72" s="34" customFormat="1" ht="9.9499999999999993" customHeight="1" x14ac:dyDescent="0.2">
      <c r="A4" s="118"/>
      <c r="B4" s="39" t="s">
        <v>80</v>
      </c>
      <c r="C4" s="45"/>
      <c r="D4" s="46"/>
      <c r="E4" s="45">
        <f>COUNTIFS(DataRegularSeason20242025!$E$2:$E$1315,WatchedGames20242025!$A3,DataRegularSeason20242025!$D$2:$D$1315,WatchedGames20242025!E$1,DataRegularSeason20242025!$N$2:$N$1315,1, DataRegularSeason20242025!$R$2:$R$1315,1)</f>
        <v>0</v>
      </c>
      <c r="F4" s="46"/>
      <c r="G4" s="45">
        <f>COUNTIFS(DataRegularSeason20242025!$E$2:$E$1315,WatchedGames20242025!$A3,DataRegularSeason20242025!$D$2:$D$1315,WatchedGames20242025!G$1,DataRegularSeason20242025!$N$2:$N$1315,1, DataRegularSeason20242025!$R$2:$R$1315,1)</f>
        <v>1</v>
      </c>
      <c r="H4" s="46"/>
      <c r="I4" s="45">
        <f>COUNTIFS(DataRegularSeason20242025!$E$2:$E$1315,WatchedGames20242025!$A3,DataRegularSeason20242025!$D$2:$D$1315,WatchedGames20242025!I$1,DataRegularSeason20242025!$N$2:$N$1315,1, DataRegularSeason20242025!$R$2:$R$1315,1)</f>
        <v>0</v>
      </c>
      <c r="J4" s="46"/>
      <c r="K4" s="45">
        <f>COUNTIFS(DataRegularSeason20242025!$E$2:$E$1315,WatchedGames20242025!$A3,DataRegularSeason20242025!$D$2:$D$1315,WatchedGames20242025!K$1,DataRegularSeason20242025!$N$2:$N$1315,1, DataRegularSeason20242025!$R$2:$R$1315,1)</f>
        <v>0</v>
      </c>
      <c r="L4" s="46"/>
      <c r="M4" s="45">
        <f>COUNTIFS(DataRegularSeason20242025!$E$2:$E$1315,WatchedGames20242025!$A3,DataRegularSeason20242025!$D$2:$D$1315,WatchedGames20242025!M$1,DataRegularSeason20242025!$N$2:$N$1315,1, DataRegularSeason20242025!$R$2:$R$1315,1)</f>
        <v>1</v>
      </c>
      <c r="N4" s="46"/>
      <c r="O4" s="45">
        <f>COUNTIFS(DataRegularSeason20242025!$E$2:$E$1315,WatchedGames20242025!$A3,DataRegularSeason20242025!$D$2:$D$1315,WatchedGames20242025!O$1,DataRegularSeason20242025!$N$2:$N$1315,1, DataRegularSeason20242025!$R$2:$R$1315,1)</f>
        <v>1</v>
      </c>
      <c r="P4" s="46"/>
      <c r="Q4" s="45">
        <f>COUNTIFS(DataRegularSeason20242025!$E$2:$E$1315,WatchedGames20242025!$A3,DataRegularSeason20242025!$D$2:$D$1315,WatchedGames20242025!Q$1,DataRegularSeason20242025!$N$2:$N$1315,1, DataRegularSeason20242025!$R$2:$R$1315,1)</f>
        <v>1</v>
      </c>
      <c r="R4" s="46"/>
      <c r="S4" s="45">
        <f>COUNTIFS(DataRegularSeason20242025!$E$2:$E$1315,WatchedGames20242025!$A3,DataRegularSeason20242025!$D$2:$D$1315,WatchedGames20242025!S$1,DataRegularSeason20242025!$N$2:$N$1315,1, DataRegularSeason20242025!$R$2:$R$1315,1)</f>
        <v>0</v>
      </c>
      <c r="T4" s="46"/>
      <c r="U4" s="45">
        <f>COUNTIFS(DataRegularSeason20242025!$E$2:$E$1315,WatchedGames20242025!$A3,DataRegularSeason20242025!$D$2:$D$1315,WatchedGames20242025!U$1,DataRegularSeason20242025!$N$2:$N$1315,1, DataRegularSeason20242025!$R$2:$R$1315,1)</f>
        <v>1</v>
      </c>
      <c r="V4" s="46"/>
      <c r="W4" s="45">
        <f>COUNTIFS(DataRegularSeason20242025!$E$2:$E$1315,WatchedGames20242025!$A3,DataRegularSeason20242025!$D$2:$D$1315,WatchedGames20242025!W$1,DataRegularSeason20242025!$N$2:$N$1315,1, DataRegularSeason20242025!$R$2:$R$1315,1)</f>
        <v>1</v>
      </c>
      <c r="X4" s="46"/>
      <c r="Y4" s="45">
        <f>COUNTIFS(DataRegularSeason20242025!$E$2:$E$1315,WatchedGames20242025!$A3,DataRegularSeason20242025!$D$2:$D$1315,WatchedGames20242025!Y$1,DataRegularSeason20242025!$N$2:$N$1315,1, DataRegularSeason20242025!$R$2:$R$1315,1)</f>
        <v>0</v>
      </c>
      <c r="Z4" s="46"/>
      <c r="AA4" s="45">
        <f>COUNTIFS(DataRegularSeason20242025!$E$2:$E$1315,WatchedGames20242025!$A3,DataRegularSeason20242025!$D$2:$D$1315,WatchedGames20242025!AA$1,DataRegularSeason20242025!$N$2:$N$1315,1, DataRegularSeason20242025!$R$2:$R$1315,1)</f>
        <v>1</v>
      </c>
      <c r="AB4" s="46"/>
      <c r="AC4" s="45">
        <f>COUNTIFS(DataRegularSeason20242025!$E$2:$E$1315,WatchedGames20242025!$A3,DataRegularSeason20242025!$D$2:$D$1315,WatchedGames20242025!AC$1,DataRegularSeason20242025!$N$2:$N$1315,1, DataRegularSeason20242025!$R$2:$R$1315,1)</f>
        <v>2</v>
      </c>
      <c r="AD4" s="46"/>
      <c r="AE4" s="45">
        <f>COUNTIFS(DataRegularSeason20242025!$E$2:$E$1315,WatchedGames20242025!$A3,DataRegularSeason20242025!$D$2:$D$1315,WatchedGames20242025!AE$1,DataRegularSeason20242025!$N$2:$N$1315,1, DataRegularSeason20242025!$R$2:$R$1315,1)</f>
        <v>0</v>
      </c>
      <c r="AF4" s="46"/>
      <c r="AG4" s="45">
        <f>COUNTIFS(DataRegularSeason20242025!$E$2:$E$1315,WatchedGames20242025!$A3,DataRegularSeason20242025!$D$2:$D$1315,WatchedGames20242025!AG$1,DataRegularSeason20242025!$N$2:$N$1315,1, DataRegularSeason20242025!$R$2:$R$1315,1)</f>
        <v>1</v>
      </c>
      <c r="AH4" s="46"/>
      <c r="AI4" s="45">
        <f>COUNTIFS(DataRegularSeason20242025!$E$2:$E$1315,WatchedGames20242025!$A3,DataRegularSeason20242025!$D$2:$D$1315,WatchedGames20242025!AI$1,DataRegularSeason20242025!$N$2:$N$1315,1, DataRegularSeason20242025!$R$2:$R$1315,1)</f>
        <v>0</v>
      </c>
      <c r="AJ4" s="46"/>
      <c r="AK4" s="45">
        <f>COUNTIFS(DataRegularSeason20242025!$E$2:$E$1315,WatchedGames20242025!$A3,DataRegularSeason20242025!$D$2:$D$1315,WatchedGames20242025!AK$1,DataRegularSeason20242025!$N$2:$N$1315,1, DataRegularSeason20242025!$R$2:$R$1315,1)</f>
        <v>0</v>
      </c>
      <c r="AL4" s="46"/>
      <c r="AM4" s="45">
        <f>COUNTIFS(DataRegularSeason20242025!$E$2:$E$1315,WatchedGames20242025!$A3,DataRegularSeason20242025!$D$2:$D$1315,WatchedGames20242025!AM$1,DataRegularSeason20242025!$N$2:$N$1315,1, DataRegularSeason20242025!$R$2:$R$1315,1)</f>
        <v>0</v>
      </c>
      <c r="AN4" s="46"/>
      <c r="AO4" s="45">
        <f>COUNTIFS(DataRegularSeason20242025!$E$2:$E$1315,WatchedGames20242025!$A3,DataRegularSeason20242025!$D$2:$D$1315,WatchedGames20242025!AO$1,DataRegularSeason20242025!$N$2:$N$1315,1, DataRegularSeason20242025!$R$2:$R$1315,1)</f>
        <v>0</v>
      </c>
      <c r="AP4" s="46"/>
      <c r="AQ4" s="45">
        <f>COUNTIFS(DataRegularSeason20242025!$E$2:$E$1315,WatchedGames20242025!$A3,DataRegularSeason20242025!$D$2:$D$1315,WatchedGames20242025!AQ$1,DataRegularSeason20242025!$N$2:$N$1315,1, DataRegularSeason20242025!$R$2:$R$1315,1)</f>
        <v>1</v>
      </c>
      <c r="AR4" s="46"/>
      <c r="AS4" s="45">
        <f>COUNTIFS(DataRegularSeason20242025!$E$2:$E$1315,WatchedGames20242025!$A3,DataRegularSeason20242025!$D$2:$D$1315,WatchedGames20242025!AS$1,DataRegularSeason20242025!$N$2:$N$1315,1, DataRegularSeason20242025!$R$2:$R$1315,1)</f>
        <v>0</v>
      </c>
      <c r="AT4" s="46"/>
      <c r="AU4" s="45">
        <f>COUNTIFS(DataRegularSeason20242025!$E$2:$E$1315,WatchedGames20242025!$A3,DataRegularSeason20242025!$D$2:$D$1315,WatchedGames20242025!AU$1,DataRegularSeason20242025!$N$2:$N$1315,1, DataRegularSeason20242025!$R$2:$R$1315,1)</f>
        <v>1</v>
      </c>
      <c r="AV4" s="46"/>
      <c r="AW4" s="45">
        <f>COUNTIFS(DataRegularSeason20242025!$E$2:$E$1315,WatchedGames20242025!$A3,DataRegularSeason20242025!$D$2:$D$1315,WatchedGames20242025!AW$1,DataRegularSeason20242025!$N$2:$N$1315,1, DataRegularSeason20242025!$R$2:$R$1315,1)</f>
        <v>0</v>
      </c>
      <c r="AX4" s="46"/>
      <c r="AY4" s="45">
        <f>COUNTIFS(DataRegularSeason20242025!$E$2:$E$1315,WatchedGames20242025!$A3,DataRegularSeason20242025!$D$2:$D$1315,WatchedGames20242025!AY$1,DataRegularSeason20242025!$N$2:$N$1315,1, DataRegularSeason20242025!$R$2:$R$1315,1)</f>
        <v>0</v>
      </c>
      <c r="AZ4" s="46"/>
      <c r="BA4" s="45">
        <f>COUNTIFS(DataRegularSeason20242025!$E$2:$E$1315,WatchedGames20242025!$A3,DataRegularSeason20242025!$D$2:$D$1315,WatchedGames20242025!BA$1,DataRegularSeason20242025!$N$2:$N$1315,1, DataRegularSeason20242025!$R$2:$R$1315,1)</f>
        <v>1</v>
      </c>
      <c r="BB4" s="46"/>
      <c r="BC4" s="45">
        <f>COUNTIFS(DataRegularSeason20242025!$E$2:$E$1315,WatchedGames20242025!$A3,DataRegularSeason20242025!$D$2:$D$1315,WatchedGames20242025!BC$1,DataRegularSeason20242025!$N$2:$N$1315,1, DataRegularSeason20242025!$R$2:$R$1315,1)</f>
        <v>0</v>
      </c>
      <c r="BD4" s="46"/>
      <c r="BE4" s="45">
        <f>COUNTIFS(DataRegularSeason20242025!$E$2:$E$1315,WatchedGames20242025!$A3,DataRegularSeason20242025!$D$2:$D$1315,WatchedGames20242025!BE$1,DataRegularSeason20242025!$N$2:$N$1315,1, DataRegularSeason20242025!$R$2:$R$1315,1)</f>
        <v>0</v>
      </c>
      <c r="BF4" s="46"/>
      <c r="BG4" s="45">
        <f>COUNTIFS(DataRegularSeason20242025!$E$2:$E$1315,WatchedGames20242025!$A3,DataRegularSeason20242025!$D$2:$D$1315,WatchedGames20242025!BG$1,DataRegularSeason20242025!$N$2:$N$1315,1, DataRegularSeason20242025!$R$2:$R$1315,1)</f>
        <v>1</v>
      </c>
      <c r="BH4" s="46"/>
      <c r="BI4" s="45">
        <f>COUNTIFS(DataRegularSeason20242025!$E$2:$E$1315,WatchedGames20242025!$A3,DataRegularSeason20242025!$D$2:$D$1315,WatchedGames20242025!BI$1,DataRegularSeason20242025!$N$2:$N$1315,1, DataRegularSeason20242025!$R$2:$R$1315,1)</f>
        <v>2</v>
      </c>
      <c r="BJ4" s="46"/>
      <c r="BK4" s="45">
        <f>COUNTIFS(DataRegularSeason20242025!$E$2:$E$1315,WatchedGames20242025!$A3,DataRegularSeason20242025!$D$2:$D$1315,WatchedGames20242025!BK$1,DataRegularSeason20242025!$N$2:$N$1315,1, DataRegularSeason20242025!$R$2:$R$1315,1)</f>
        <v>1</v>
      </c>
      <c r="BL4" s="46"/>
      <c r="BM4" s="45">
        <f>COUNTIFS(DataRegularSeason20242025!$E$2:$E$1315,WatchedGames20242025!$A3,DataRegularSeason20242025!$D$2:$D$1315,WatchedGames20242025!BM$1,DataRegularSeason20242025!$N$2:$N$1315,1, DataRegularSeason20242025!$R$2:$R$1315,1)</f>
        <v>0</v>
      </c>
      <c r="BN4" s="46"/>
      <c r="BO4" s="41">
        <f>SUM(C4:BN4)</f>
        <v>17</v>
      </c>
      <c r="BP4" s="116"/>
      <c r="BQ4" s="117"/>
      <c r="BT4" s="34" t="e">
        <f>D</f>
        <v>#NAME?</v>
      </c>
    </row>
    <row r="5" spans="1:72" s="34" customFormat="1" ht="9.9499999999999993" customHeight="1" x14ac:dyDescent="0.2">
      <c r="A5" s="123" t="s">
        <v>16</v>
      </c>
      <c r="B5" s="35" t="s">
        <v>81</v>
      </c>
      <c r="C5" s="42"/>
      <c r="D5" s="35">
        <f>COUNTIFS(DataRegularSeason20242025!$E$2:$E$1315,WatchedGames20242025!C$1,DataRegularSeason20242025!$D$2:$D$1315,WatchedGames20242025!$A5,DataRegularSeason20242025!$N$2:$N$1315,1, DataRegularSeason20242025!$R$2:$R$1315,1)</f>
        <v>0</v>
      </c>
      <c r="E5" s="42"/>
      <c r="F5" s="43"/>
      <c r="G5" s="42"/>
      <c r="H5" s="35">
        <f>COUNTIFS(DataRegularSeason20242025!$E$2:$E$1315,WatchedGames20242025!G$1,DataRegularSeason20242025!$D$2:$D$1315,WatchedGames20242025!$A5,DataRegularSeason20242025!$N$2:$N$1315,1, DataRegularSeason20242025!$R$2:$R$1315,1)</f>
        <v>0</v>
      </c>
      <c r="I5" s="42"/>
      <c r="J5" s="35">
        <f>COUNTIFS(DataRegularSeason20242025!$E$2:$E$1315,WatchedGames20242025!I$1,DataRegularSeason20242025!$D$2:$D$1315,WatchedGames20242025!$A5,DataRegularSeason20242025!$N$2:$N$1315,1, DataRegularSeason20242025!$R$2:$R$1315,1)</f>
        <v>1</v>
      </c>
      <c r="K5" s="42"/>
      <c r="L5" s="35">
        <f>COUNTIFS(DataRegularSeason20242025!$E$2:$E$1315,WatchedGames20242025!K$1,DataRegularSeason20242025!$D$2:$D$1315,WatchedGames20242025!$A5,DataRegularSeason20242025!$N$2:$N$1315,1, DataRegularSeason20242025!$R$2:$R$1315,1)</f>
        <v>1</v>
      </c>
      <c r="M5" s="42"/>
      <c r="N5" s="35">
        <f>COUNTIFS(DataRegularSeason20242025!$E$2:$E$1315,WatchedGames20242025!M$1,DataRegularSeason20242025!$D$2:$D$1315,WatchedGames20242025!$A5,DataRegularSeason20242025!$N$2:$N$1315,1, DataRegularSeason20242025!$R$2:$R$1315,1)</f>
        <v>1</v>
      </c>
      <c r="O5" s="42"/>
      <c r="P5" s="35">
        <f>COUNTIFS(DataRegularSeason20242025!$E$2:$E$1315,WatchedGames20242025!O$1,DataRegularSeason20242025!$D$2:$D$1315,WatchedGames20242025!$A5,DataRegularSeason20242025!$N$2:$N$1315,1, DataRegularSeason20242025!$R$2:$R$1315,1)</f>
        <v>1</v>
      </c>
      <c r="Q5" s="42"/>
      <c r="R5" s="35">
        <f>COUNTIFS(DataRegularSeason20242025!$E$2:$E$1315,WatchedGames20242025!Q$1,DataRegularSeason20242025!$D$2:$D$1315,WatchedGames20242025!$A5,DataRegularSeason20242025!$N$2:$N$1315,1, DataRegularSeason20242025!$R$2:$R$1315,1)</f>
        <v>1</v>
      </c>
      <c r="S5" s="42"/>
      <c r="T5" s="35">
        <f>COUNTIFS(DataRegularSeason20242025!$E$2:$E$1315,WatchedGames20242025!S$1,DataRegularSeason20242025!$D$2:$D$1315,WatchedGames20242025!$A5,DataRegularSeason20242025!$N$2:$N$1315,1, DataRegularSeason20242025!$R$2:$R$1315,1)</f>
        <v>1</v>
      </c>
      <c r="U5" s="42"/>
      <c r="V5" s="35">
        <f>COUNTIFS(DataRegularSeason20242025!$E$2:$E$1315,WatchedGames20242025!U$1,DataRegularSeason20242025!$D$2:$D$1315,WatchedGames20242025!$A5,DataRegularSeason20242025!$N$2:$N$1315,1, DataRegularSeason20242025!$R$2:$R$1315,1)</f>
        <v>1</v>
      </c>
      <c r="W5" s="42"/>
      <c r="X5" s="35">
        <f>COUNTIFS(DataRegularSeason20242025!$E$2:$E$1315,WatchedGames20242025!W$1,DataRegularSeason20242025!$D$2:$D$1315,WatchedGames20242025!$A5,DataRegularSeason20242025!$N$2:$N$1315,1, DataRegularSeason20242025!$R$2:$R$1315,1)</f>
        <v>1</v>
      </c>
      <c r="Y5" s="42"/>
      <c r="Z5" s="35">
        <f>COUNTIFS(DataRegularSeason20242025!$E$2:$E$1315,WatchedGames20242025!Y$1,DataRegularSeason20242025!$D$2:$D$1315,WatchedGames20242025!$A5,DataRegularSeason20242025!$N$2:$N$1315,1, DataRegularSeason20242025!$R$2:$R$1315,1)</f>
        <v>2</v>
      </c>
      <c r="AA5" s="42"/>
      <c r="AB5" s="35">
        <f>COUNTIFS(DataRegularSeason20242025!$E$2:$E$1315,WatchedGames20242025!AA$1,DataRegularSeason20242025!$D$2:$D$1315,WatchedGames20242025!$A5,DataRegularSeason20242025!$N$2:$N$1315,1, DataRegularSeason20242025!$R$2:$R$1315,1)</f>
        <v>0</v>
      </c>
      <c r="AC5" s="42"/>
      <c r="AD5" s="35">
        <f>COUNTIFS(DataRegularSeason20242025!$E$2:$E$1315,WatchedGames20242025!AC$1,DataRegularSeason20242025!$D$2:$D$1315,WatchedGames20242025!$A5,DataRegularSeason20242025!$N$2:$N$1315,1, DataRegularSeason20242025!$R$2:$R$1315,1)</f>
        <v>0</v>
      </c>
      <c r="AE5" s="42"/>
      <c r="AF5" s="35">
        <f>COUNTIFS(DataRegularSeason20242025!$E$2:$E$1315,WatchedGames20242025!AE$1,DataRegularSeason20242025!$D$2:$D$1315,WatchedGames20242025!$A5,DataRegularSeason20242025!$N$2:$N$1315,1, DataRegularSeason20242025!$R$2:$R$1315,1)</f>
        <v>0</v>
      </c>
      <c r="AG5" s="42"/>
      <c r="AH5" s="35">
        <f>COUNTIFS(DataRegularSeason20242025!$E$2:$E$1315,WatchedGames20242025!AG$1,DataRegularSeason20242025!$D$2:$D$1315,WatchedGames20242025!$A5,DataRegularSeason20242025!$N$2:$N$1315,1, DataRegularSeason20242025!$R$2:$R$1315,1)</f>
        <v>0</v>
      </c>
      <c r="AI5" s="42"/>
      <c r="AJ5" s="35">
        <f>COUNTIFS(DataRegularSeason20242025!$E$2:$E$1315,WatchedGames20242025!AI$1,DataRegularSeason20242025!$D$2:$D$1315,WatchedGames20242025!$A5,DataRegularSeason20242025!$N$2:$N$1315,1, DataRegularSeason20242025!$R$2:$R$1315,1)</f>
        <v>0</v>
      </c>
      <c r="AK5" s="42"/>
      <c r="AL5" s="35">
        <f>COUNTIFS(DataRegularSeason20242025!$E$2:$E$1315,WatchedGames20242025!AK$1,DataRegularSeason20242025!$D$2:$D$1315,WatchedGames20242025!$A5,DataRegularSeason20242025!$N$2:$N$1315,1, DataRegularSeason20242025!$R$2:$R$1315,1)</f>
        <v>1</v>
      </c>
      <c r="AM5" s="42"/>
      <c r="AN5" s="35">
        <f>COUNTIFS(DataRegularSeason20242025!$E$2:$E$1315,WatchedGames20242025!AM$1,DataRegularSeason20242025!$D$2:$D$1315,WatchedGames20242025!$A5,DataRegularSeason20242025!$N$2:$N$1315,1, DataRegularSeason20242025!$R$2:$R$1315,1)</f>
        <v>1</v>
      </c>
      <c r="AO5" s="42"/>
      <c r="AP5" s="35">
        <f>COUNTIFS(DataRegularSeason20242025!$E$2:$E$1315,WatchedGames20242025!AO$1,DataRegularSeason20242025!$D$2:$D$1315,WatchedGames20242025!$A5,DataRegularSeason20242025!$N$2:$N$1315,1, DataRegularSeason20242025!$R$2:$R$1315,1)</f>
        <v>1</v>
      </c>
      <c r="AQ5" s="42"/>
      <c r="AR5" s="35">
        <f>COUNTIFS(DataRegularSeason20242025!$E$2:$E$1315,WatchedGames20242025!AQ$1,DataRegularSeason20242025!$D$2:$D$1315,WatchedGames20242025!$A5,DataRegularSeason20242025!$N$2:$N$1315,1, DataRegularSeason20242025!$R$2:$R$1315,1)</f>
        <v>1</v>
      </c>
      <c r="AS5" s="42"/>
      <c r="AT5" s="35">
        <f>COUNTIFS(DataRegularSeason20242025!$E$2:$E$1315,WatchedGames20242025!AS$1,DataRegularSeason20242025!$D$2:$D$1315,WatchedGames20242025!$A5,DataRegularSeason20242025!$N$2:$N$1315,1, DataRegularSeason20242025!$R$2:$R$1315,1)</f>
        <v>0</v>
      </c>
      <c r="AU5" s="42"/>
      <c r="AV5" s="35">
        <f>COUNTIFS(DataRegularSeason20242025!$E$2:$E$1315,WatchedGames20242025!AU$1,DataRegularSeason20242025!$D$2:$D$1315,WatchedGames20242025!$A5,DataRegularSeason20242025!$N$2:$N$1315,1, DataRegularSeason20242025!$R$2:$R$1315,1)</f>
        <v>1</v>
      </c>
      <c r="AW5" s="42"/>
      <c r="AX5" s="35">
        <f>COUNTIFS(DataRegularSeason20242025!$E$2:$E$1315,WatchedGames20242025!AW$1,DataRegularSeason20242025!$D$2:$D$1315,WatchedGames20242025!$A5,DataRegularSeason20242025!$N$2:$N$1315,1, DataRegularSeason20242025!$R$2:$R$1315,1)</f>
        <v>0</v>
      </c>
      <c r="AY5" s="42"/>
      <c r="AZ5" s="35">
        <f>COUNTIFS(DataRegularSeason20242025!$E$2:$E$1315,WatchedGames20242025!AY$1,DataRegularSeason20242025!$D$2:$D$1315,WatchedGames20242025!$A5,DataRegularSeason20242025!$N$2:$N$1315,1, DataRegularSeason20242025!$R$2:$R$1315,1)</f>
        <v>1</v>
      </c>
      <c r="BA5" s="42"/>
      <c r="BB5" s="35">
        <f>COUNTIFS(DataRegularSeason20242025!$E$2:$E$1315,WatchedGames20242025!BA$1,DataRegularSeason20242025!$D$2:$D$1315,WatchedGames20242025!$A5,DataRegularSeason20242025!$N$2:$N$1315,1, DataRegularSeason20242025!$R$2:$R$1315,1)</f>
        <v>1</v>
      </c>
      <c r="BC5" s="42"/>
      <c r="BD5" s="35">
        <f>COUNTIFS(DataRegularSeason20242025!$E$2:$E$1315,WatchedGames20242025!BC$1,DataRegularSeason20242025!$D$2:$D$1315,WatchedGames20242025!$A5,DataRegularSeason20242025!$N$2:$N$1315,1, DataRegularSeason20242025!$R$2:$R$1315,1)</f>
        <v>2</v>
      </c>
      <c r="BE5" s="42"/>
      <c r="BF5" s="35">
        <f>COUNTIFS(DataRegularSeason20242025!$E$2:$E$1315,WatchedGames20242025!BE$1,DataRegularSeason20242025!$D$2:$D$1315,WatchedGames20242025!$A5,DataRegularSeason20242025!$N$2:$N$1315,1, DataRegularSeason20242025!$R$2:$R$1315,1)</f>
        <v>1</v>
      </c>
      <c r="BG5" s="42"/>
      <c r="BH5" s="35">
        <f>COUNTIFS(DataRegularSeason20242025!$E$2:$E$1315,WatchedGames20242025!BG$1,DataRegularSeason20242025!$D$2:$D$1315,WatchedGames20242025!$A5,DataRegularSeason20242025!$N$2:$N$1315,1, DataRegularSeason20242025!$R$2:$R$1315,1)</f>
        <v>1</v>
      </c>
      <c r="BI5" s="42"/>
      <c r="BJ5" s="35">
        <f>COUNTIFS(DataRegularSeason20242025!$E$2:$E$1315,WatchedGames20242025!BI$1,DataRegularSeason20242025!$D$2:$D$1315,WatchedGames20242025!$A5,DataRegularSeason20242025!$N$2:$N$1315,1, DataRegularSeason20242025!$R$2:$R$1315,1)</f>
        <v>0</v>
      </c>
      <c r="BK5" s="42"/>
      <c r="BL5" s="35">
        <f>COUNTIFS(DataRegularSeason20242025!$E$2:$E$1315,WatchedGames20242025!BK$1,DataRegularSeason20242025!$D$2:$D$1315,WatchedGames20242025!$A5,DataRegularSeason20242025!$N$2:$N$1315,1, DataRegularSeason20242025!$R$2:$R$1315,1)</f>
        <v>1</v>
      </c>
      <c r="BM5" s="42"/>
      <c r="BN5" s="35">
        <f>COUNTIFS(DataRegularSeason20242025!$E$2:$E$1315,WatchedGames20242025!BM$1,DataRegularSeason20242025!$D$2:$D$1315,WatchedGames20242025!$A5,DataRegularSeason20242025!$N$2:$N$1315,1, DataRegularSeason20242025!$R$2:$R$1315,1)</f>
        <v>1</v>
      </c>
      <c r="BO5" s="37">
        <f t="shared" ref="BO5:BO66" si="0">SUM(C5:BN5)</f>
        <v>23</v>
      </c>
      <c r="BP5" s="116">
        <f t="shared" ref="BP5" si="1">BO5+BO6</f>
        <v>45</v>
      </c>
      <c r="BQ5" s="117">
        <f t="shared" ref="BQ5" si="2">82-BP5</f>
        <v>37</v>
      </c>
    </row>
    <row r="6" spans="1:72" s="34" customFormat="1" ht="9.9499999999999993" customHeight="1" x14ac:dyDescent="0.2">
      <c r="A6" s="118"/>
      <c r="B6" s="39" t="s">
        <v>80</v>
      </c>
      <c r="C6" s="45">
        <f>COUNTIFS(DataRegularSeason20242025!$E$2:$E$1315,WatchedGames20242025!$A5,DataRegularSeason20242025!$D$2:$D$1315,WatchedGames20242025!C$1,DataRegularSeason20242025!$N$2:$N$1315,1, DataRegularSeason20242025!$R$2:$R$1315,1)</f>
        <v>0</v>
      </c>
      <c r="D6" s="46"/>
      <c r="E6" s="45"/>
      <c r="F6" s="46"/>
      <c r="G6" s="45">
        <f>COUNTIFS(DataRegularSeason20242025!$E$2:$E$1315,WatchedGames20242025!$A5,DataRegularSeason20242025!$D$2:$D$1315,WatchedGames20242025!G$1,DataRegularSeason20242025!$N$2:$N$1315,1, DataRegularSeason20242025!$R$2:$R$1315,1)</f>
        <v>1</v>
      </c>
      <c r="H6" s="46"/>
      <c r="I6" s="45">
        <f>COUNTIFS(DataRegularSeason20242025!$E$2:$E$1315,WatchedGames20242025!$A5,DataRegularSeason20242025!$D$2:$D$1315,WatchedGames20242025!I$1,DataRegularSeason20242025!$N$2:$N$1315,1, DataRegularSeason20242025!$R$2:$R$1315,1)</f>
        <v>0</v>
      </c>
      <c r="J6" s="46"/>
      <c r="K6" s="45">
        <f>COUNTIFS(DataRegularSeason20242025!$E$2:$E$1315,WatchedGames20242025!$A5,DataRegularSeason20242025!$D$2:$D$1315,WatchedGames20242025!K$1,DataRegularSeason20242025!$N$2:$N$1315,1, DataRegularSeason20242025!$R$2:$R$1315,1)</f>
        <v>2</v>
      </c>
      <c r="L6" s="46"/>
      <c r="M6" s="45">
        <f>COUNTIFS(DataRegularSeason20242025!$E$2:$E$1315,WatchedGames20242025!$A5,DataRegularSeason20242025!$D$2:$D$1315,WatchedGames20242025!M$1,DataRegularSeason20242025!$N$2:$N$1315,1, DataRegularSeason20242025!$R$2:$R$1315,1)</f>
        <v>1</v>
      </c>
      <c r="N6" s="46"/>
      <c r="O6" s="45">
        <f>COUNTIFS(DataRegularSeason20242025!$E$2:$E$1315,WatchedGames20242025!$A5,DataRegularSeason20242025!$D$2:$D$1315,WatchedGames20242025!O$1,DataRegularSeason20242025!$N$2:$N$1315,1, DataRegularSeason20242025!$R$2:$R$1315,1)</f>
        <v>0</v>
      </c>
      <c r="P6" s="46"/>
      <c r="Q6" s="45">
        <f>COUNTIFS(DataRegularSeason20242025!$E$2:$E$1315,WatchedGames20242025!$A5,DataRegularSeason20242025!$D$2:$D$1315,WatchedGames20242025!Q$1,DataRegularSeason20242025!$N$2:$N$1315,1, DataRegularSeason20242025!$R$2:$R$1315,1)</f>
        <v>0</v>
      </c>
      <c r="R6" s="46"/>
      <c r="S6" s="45">
        <f>COUNTIFS(DataRegularSeason20242025!$E$2:$E$1315,WatchedGames20242025!$A5,DataRegularSeason20242025!$D$2:$D$1315,WatchedGames20242025!S$1,DataRegularSeason20242025!$N$2:$N$1315,1, DataRegularSeason20242025!$R$2:$R$1315,1)</f>
        <v>0</v>
      </c>
      <c r="T6" s="46"/>
      <c r="U6" s="45">
        <f>COUNTIFS(DataRegularSeason20242025!$E$2:$E$1315,WatchedGames20242025!$A5,DataRegularSeason20242025!$D$2:$D$1315,WatchedGames20242025!U$1,DataRegularSeason20242025!$N$2:$N$1315,1, DataRegularSeason20242025!$R$2:$R$1315,1)</f>
        <v>1</v>
      </c>
      <c r="V6" s="46"/>
      <c r="W6" s="45">
        <f>COUNTIFS(DataRegularSeason20242025!$E$2:$E$1315,WatchedGames20242025!$A5,DataRegularSeason20242025!$D$2:$D$1315,WatchedGames20242025!W$1,DataRegularSeason20242025!$N$2:$N$1315,1, DataRegularSeason20242025!$R$2:$R$1315,1)</f>
        <v>1</v>
      </c>
      <c r="X6" s="46"/>
      <c r="Y6" s="45">
        <f>COUNTIFS(DataRegularSeason20242025!$E$2:$E$1315,WatchedGames20242025!$A5,DataRegularSeason20242025!$D$2:$D$1315,WatchedGames20242025!Y$1,DataRegularSeason20242025!$N$2:$N$1315,1, DataRegularSeason20242025!$R$2:$R$1315,1)</f>
        <v>1</v>
      </c>
      <c r="Z6" s="46"/>
      <c r="AA6" s="45">
        <f>COUNTIFS(DataRegularSeason20242025!$E$2:$E$1315,WatchedGames20242025!$A5,DataRegularSeason20242025!$D$2:$D$1315,WatchedGames20242025!AA$1,DataRegularSeason20242025!$N$2:$N$1315,1, DataRegularSeason20242025!$R$2:$R$1315,1)</f>
        <v>1</v>
      </c>
      <c r="AB6" s="46"/>
      <c r="AC6" s="45">
        <f>COUNTIFS(DataRegularSeason20242025!$E$2:$E$1315,WatchedGames20242025!$A5,DataRegularSeason20242025!$D$2:$D$1315,WatchedGames20242025!AC$1,DataRegularSeason20242025!$N$2:$N$1315,1, DataRegularSeason20242025!$R$2:$R$1315,1)</f>
        <v>0</v>
      </c>
      <c r="AD6" s="46"/>
      <c r="AE6" s="45">
        <f>COUNTIFS(DataRegularSeason20242025!$E$2:$E$1315,WatchedGames20242025!$A5,DataRegularSeason20242025!$D$2:$D$1315,WatchedGames20242025!AE$1,DataRegularSeason20242025!$N$2:$N$1315,1, DataRegularSeason20242025!$R$2:$R$1315,1)</f>
        <v>1</v>
      </c>
      <c r="AF6" s="46"/>
      <c r="AG6" s="45">
        <f>COUNTIFS(DataRegularSeason20242025!$E$2:$E$1315,WatchedGames20242025!$A5,DataRegularSeason20242025!$D$2:$D$1315,WatchedGames20242025!AG$1,DataRegularSeason20242025!$N$2:$N$1315,1, DataRegularSeason20242025!$R$2:$R$1315,1)</f>
        <v>0</v>
      </c>
      <c r="AH6" s="46"/>
      <c r="AI6" s="45">
        <f>COUNTIFS(DataRegularSeason20242025!$E$2:$E$1315,WatchedGames20242025!$A5,DataRegularSeason20242025!$D$2:$D$1315,WatchedGames20242025!AI$1,DataRegularSeason20242025!$N$2:$N$1315,1, DataRegularSeason20242025!$R$2:$R$1315,1)</f>
        <v>0</v>
      </c>
      <c r="AJ6" s="46"/>
      <c r="AK6" s="45">
        <f>COUNTIFS(DataRegularSeason20242025!$E$2:$E$1315,WatchedGames20242025!$A5,DataRegularSeason20242025!$D$2:$D$1315,WatchedGames20242025!AK$1,DataRegularSeason20242025!$N$2:$N$1315,1, DataRegularSeason20242025!$R$2:$R$1315,1)</f>
        <v>1</v>
      </c>
      <c r="AL6" s="46"/>
      <c r="AM6" s="45">
        <f>COUNTIFS(DataRegularSeason20242025!$E$2:$E$1315,WatchedGames20242025!$A5,DataRegularSeason20242025!$D$2:$D$1315,WatchedGames20242025!AM$1,DataRegularSeason20242025!$N$2:$N$1315,1, DataRegularSeason20242025!$R$2:$R$1315,1)</f>
        <v>0</v>
      </c>
      <c r="AN6" s="46"/>
      <c r="AO6" s="45">
        <f>COUNTIFS(DataRegularSeason20242025!$E$2:$E$1315,WatchedGames20242025!$A5,DataRegularSeason20242025!$D$2:$D$1315,WatchedGames20242025!AO$1,DataRegularSeason20242025!$N$2:$N$1315,1, DataRegularSeason20242025!$R$2:$R$1315,1)</f>
        <v>1</v>
      </c>
      <c r="AP6" s="46"/>
      <c r="AQ6" s="45">
        <f>COUNTIFS(DataRegularSeason20242025!$E$2:$E$1315,WatchedGames20242025!$A5,DataRegularSeason20242025!$D$2:$D$1315,WatchedGames20242025!AQ$1,DataRegularSeason20242025!$N$2:$N$1315,1, DataRegularSeason20242025!$R$2:$R$1315,1)</f>
        <v>2</v>
      </c>
      <c r="AR6" s="46"/>
      <c r="AS6" s="45">
        <f>COUNTIFS(DataRegularSeason20242025!$E$2:$E$1315,WatchedGames20242025!$A5,DataRegularSeason20242025!$D$2:$D$1315,WatchedGames20242025!AS$1,DataRegularSeason20242025!$N$2:$N$1315,1, DataRegularSeason20242025!$R$2:$R$1315,1)</f>
        <v>1</v>
      </c>
      <c r="AT6" s="46"/>
      <c r="AU6" s="45">
        <f>COUNTIFS(DataRegularSeason20242025!$E$2:$E$1315,WatchedGames20242025!$A5,DataRegularSeason20242025!$D$2:$D$1315,WatchedGames20242025!AU$1,DataRegularSeason20242025!$N$2:$N$1315,1, DataRegularSeason20242025!$R$2:$R$1315,1)</f>
        <v>1</v>
      </c>
      <c r="AV6" s="46"/>
      <c r="AW6" s="45">
        <f>COUNTIFS(DataRegularSeason20242025!$E$2:$E$1315,WatchedGames20242025!$A5,DataRegularSeason20242025!$D$2:$D$1315,WatchedGames20242025!AW$1,DataRegularSeason20242025!$N$2:$N$1315,1, DataRegularSeason20242025!$R$2:$R$1315,1)</f>
        <v>1</v>
      </c>
      <c r="AX6" s="46"/>
      <c r="AY6" s="45">
        <f>COUNTIFS(DataRegularSeason20242025!$E$2:$E$1315,WatchedGames20242025!$A5,DataRegularSeason20242025!$D$2:$D$1315,WatchedGames20242025!AY$1,DataRegularSeason20242025!$N$2:$N$1315,1, DataRegularSeason20242025!$R$2:$R$1315,1)</f>
        <v>1</v>
      </c>
      <c r="AZ6" s="46"/>
      <c r="BA6" s="45">
        <f>COUNTIFS(DataRegularSeason20242025!$E$2:$E$1315,WatchedGames20242025!$A5,DataRegularSeason20242025!$D$2:$D$1315,WatchedGames20242025!BA$1,DataRegularSeason20242025!$N$2:$N$1315,1, DataRegularSeason20242025!$R$2:$R$1315,1)</f>
        <v>1</v>
      </c>
      <c r="BB6" s="46"/>
      <c r="BC6" s="45">
        <f>COUNTIFS(DataRegularSeason20242025!$E$2:$E$1315,WatchedGames20242025!$A5,DataRegularSeason20242025!$D$2:$D$1315,WatchedGames20242025!BC$1,DataRegularSeason20242025!$N$2:$N$1315,1, DataRegularSeason20242025!$R$2:$R$1315,1)</f>
        <v>1</v>
      </c>
      <c r="BD6" s="46"/>
      <c r="BE6" s="45">
        <f>COUNTIFS(DataRegularSeason20242025!$E$2:$E$1315,WatchedGames20242025!$A5,DataRegularSeason20242025!$D$2:$D$1315,WatchedGames20242025!BE$1,DataRegularSeason20242025!$N$2:$N$1315,1, DataRegularSeason20242025!$R$2:$R$1315,1)</f>
        <v>1</v>
      </c>
      <c r="BF6" s="46"/>
      <c r="BG6" s="45">
        <f>COUNTIFS(DataRegularSeason20242025!$E$2:$E$1315,WatchedGames20242025!$A5,DataRegularSeason20242025!$D$2:$D$1315,WatchedGames20242025!BG$1,DataRegularSeason20242025!$N$2:$N$1315,1, DataRegularSeason20242025!$R$2:$R$1315,1)</f>
        <v>1</v>
      </c>
      <c r="BH6" s="46"/>
      <c r="BI6" s="45">
        <f>COUNTIFS(DataRegularSeason20242025!$E$2:$E$1315,WatchedGames20242025!$A5,DataRegularSeason20242025!$D$2:$D$1315,WatchedGames20242025!BI$1,DataRegularSeason20242025!$N$2:$N$1315,1, DataRegularSeason20242025!$R$2:$R$1315,1)</f>
        <v>0</v>
      </c>
      <c r="BJ6" s="46"/>
      <c r="BK6" s="45">
        <f>COUNTIFS(DataRegularSeason20242025!$E$2:$E$1315,WatchedGames20242025!$A5,DataRegularSeason20242025!$D$2:$D$1315,WatchedGames20242025!BK$1,DataRegularSeason20242025!$N$2:$N$1315,1, DataRegularSeason20242025!$R$2:$R$1315,1)</f>
        <v>0</v>
      </c>
      <c r="BL6" s="46"/>
      <c r="BM6" s="45">
        <f>COUNTIFS(DataRegularSeason20242025!$E$2:$E$1315,WatchedGames20242025!$A5,DataRegularSeason20242025!$D$2:$D$1315,WatchedGames20242025!BM$1,DataRegularSeason20242025!$N$2:$N$1315,1, DataRegularSeason20242025!$R$2:$R$1315,1)</f>
        <v>1</v>
      </c>
      <c r="BN6" s="46"/>
      <c r="BO6" s="41">
        <f t="shared" si="0"/>
        <v>22</v>
      </c>
      <c r="BP6" s="116"/>
      <c r="BQ6" s="117"/>
    </row>
    <row r="7" spans="1:72" s="34" customFormat="1" ht="9.9499999999999993" customHeight="1" x14ac:dyDescent="0.2">
      <c r="A7" s="123" t="s">
        <v>29</v>
      </c>
      <c r="B7" s="35" t="s">
        <v>81</v>
      </c>
      <c r="C7" s="42"/>
      <c r="D7" s="35">
        <f>COUNTIFS(DataRegularSeason20242025!$E$2:$E$1315,WatchedGames20242025!C$1,DataRegularSeason20242025!$D$2:$D$1315,WatchedGames20242025!$A7,DataRegularSeason20242025!$N$2:$N$1315,1, DataRegularSeason20242025!$R$2:$R$1315,1)</f>
        <v>1</v>
      </c>
      <c r="E7" s="42"/>
      <c r="F7" s="35">
        <f>COUNTIFS(DataRegularSeason20242025!$E$2:$E$1315,WatchedGames20242025!E$1,DataRegularSeason20242025!$D$2:$D$1315,WatchedGames20242025!$A7,DataRegularSeason20242025!$N$2:$N$1315,1, DataRegularSeason20242025!$R$2:$R$1315,1)</f>
        <v>1</v>
      </c>
      <c r="G7" s="42"/>
      <c r="H7" s="43"/>
      <c r="I7" s="42"/>
      <c r="J7" s="35">
        <f>COUNTIFS(DataRegularSeason20242025!$E$2:$E$1315,WatchedGames20242025!I$1,DataRegularSeason20242025!$D$2:$D$1315,WatchedGames20242025!$A7,DataRegularSeason20242025!$N$2:$N$1315,1, DataRegularSeason20242025!$R$2:$R$1315,1)</f>
        <v>0</v>
      </c>
      <c r="K7" s="42"/>
      <c r="L7" s="35">
        <f>COUNTIFS(DataRegularSeason20242025!$E$2:$E$1315,WatchedGames20242025!K$1,DataRegularSeason20242025!$D$2:$D$1315,WatchedGames20242025!$A7,DataRegularSeason20242025!$N$2:$N$1315,1, DataRegularSeason20242025!$R$2:$R$1315,1)</f>
        <v>0</v>
      </c>
      <c r="M7" s="42"/>
      <c r="N7" s="35">
        <f>COUNTIFS(DataRegularSeason20242025!$E$2:$E$1315,WatchedGames20242025!M$1,DataRegularSeason20242025!$D$2:$D$1315,WatchedGames20242025!$A7,DataRegularSeason20242025!$N$2:$N$1315,1, DataRegularSeason20242025!$R$2:$R$1315,1)</f>
        <v>0</v>
      </c>
      <c r="O7" s="42"/>
      <c r="P7" s="35">
        <f>COUNTIFS(DataRegularSeason20242025!$E$2:$E$1315,WatchedGames20242025!O$1,DataRegularSeason20242025!$D$2:$D$1315,WatchedGames20242025!$A7,DataRegularSeason20242025!$N$2:$N$1315,1, DataRegularSeason20242025!$R$2:$R$1315,1)</f>
        <v>0</v>
      </c>
      <c r="Q7" s="42"/>
      <c r="R7" s="35">
        <f>COUNTIFS(DataRegularSeason20242025!$E$2:$E$1315,WatchedGames20242025!Q$1,DataRegularSeason20242025!$D$2:$D$1315,WatchedGames20242025!$A7,DataRegularSeason20242025!$N$2:$N$1315,1, DataRegularSeason20242025!$R$2:$R$1315,1)</f>
        <v>1</v>
      </c>
      <c r="S7" s="42"/>
      <c r="T7" s="35">
        <f>COUNTIFS(DataRegularSeason20242025!$E$2:$E$1315,WatchedGames20242025!S$1,DataRegularSeason20242025!$D$2:$D$1315,WatchedGames20242025!$A7,DataRegularSeason20242025!$N$2:$N$1315,1, DataRegularSeason20242025!$R$2:$R$1315,1)</f>
        <v>1</v>
      </c>
      <c r="U7" s="42"/>
      <c r="V7" s="35">
        <f>COUNTIFS(DataRegularSeason20242025!$E$2:$E$1315,WatchedGames20242025!U$1,DataRegularSeason20242025!$D$2:$D$1315,WatchedGames20242025!$A7,DataRegularSeason20242025!$N$2:$N$1315,1, DataRegularSeason20242025!$R$2:$R$1315,1)</f>
        <v>1</v>
      </c>
      <c r="W7" s="42"/>
      <c r="X7" s="35">
        <f>COUNTIFS(DataRegularSeason20242025!$E$2:$E$1315,WatchedGames20242025!W$1,DataRegularSeason20242025!$D$2:$D$1315,WatchedGames20242025!$A7,DataRegularSeason20242025!$N$2:$N$1315,1, DataRegularSeason20242025!$R$2:$R$1315,1)</f>
        <v>0</v>
      </c>
      <c r="Y7" s="42"/>
      <c r="Z7" s="35">
        <f>COUNTIFS(DataRegularSeason20242025!$E$2:$E$1315,WatchedGames20242025!Y$1,DataRegularSeason20242025!$D$2:$D$1315,WatchedGames20242025!$A7,DataRegularSeason20242025!$N$2:$N$1315,1, DataRegularSeason20242025!$R$2:$R$1315,1)</f>
        <v>0</v>
      </c>
      <c r="AA7" s="42"/>
      <c r="AB7" s="35">
        <f>COUNTIFS(DataRegularSeason20242025!$E$2:$E$1315,WatchedGames20242025!AA$1,DataRegularSeason20242025!$D$2:$D$1315,WatchedGames20242025!$A7,DataRegularSeason20242025!$N$2:$N$1315,1, DataRegularSeason20242025!$R$2:$R$1315,1)</f>
        <v>1</v>
      </c>
      <c r="AC7" s="42"/>
      <c r="AD7" s="35">
        <f>COUNTIFS(DataRegularSeason20242025!$E$2:$E$1315,WatchedGames20242025!AC$1,DataRegularSeason20242025!$D$2:$D$1315,WatchedGames20242025!$A7,DataRegularSeason20242025!$N$2:$N$1315,1, DataRegularSeason20242025!$R$2:$R$1315,1)</f>
        <v>0</v>
      </c>
      <c r="AE7" s="42"/>
      <c r="AF7" s="35">
        <f>COUNTIFS(DataRegularSeason20242025!$E$2:$E$1315,WatchedGames20242025!AE$1,DataRegularSeason20242025!$D$2:$D$1315,WatchedGames20242025!$A7,DataRegularSeason20242025!$N$2:$N$1315,1, DataRegularSeason20242025!$R$2:$R$1315,1)</f>
        <v>0</v>
      </c>
      <c r="AG7" s="42"/>
      <c r="AH7" s="35">
        <f>COUNTIFS(DataRegularSeason20242025!$E$2:$E$1315,WatchedGames20242025!AG$1,DataRegularSeason20242025!$D$2:$D$1315,WatchedGames20242025!$A7,DataRegularSeason20242025!$N$2:$N$1315,1, DataRegularSeason20242025!$R$2:$R$1315,1)</f>
        <v>0</v>
      </c>
      <c r="AI7" s="42"/>
      <c r="AJ7" s="35">
        <f>COUNTIFS(DataRegularSeason20242025!$E$2:$E$1315,WatchedGames20242025!AI$1,DataRegularSeason20242025!$D$2:$D$1315,WatchedGames20242025!$A7,DataRegularSeason20242025!$N$2:$N$1315,1, DataRegularSeason20242025!$R$2:$R$1315,1)</f>
        <v>0</v>
      </c>
      <c r="AK7" s="42"/>
      <c r="AL7" s="35">
        <f>COUNTIFS(DataRegularSeason20242025!$E$2:$E$1315,WatchedGames20242025!AK$1,DataRegularSeason20242025!$D$2:$D$1315,WatchedGames20242025!$A7,DataRegularSeason20242025!$N$2:$N$1315,1, DataRegularSeason20242025!$R$2:$R$1315,1)</f>
        <v>2</v>
      </c>
      <c r="AM7" s="42"/>
      <c r="AN7" s="35">
        <f>COUNTIFS(DataRegularSeason20242025!$E$2:$E$1315,WatchedGames20242025!AM$1,DataRegularSeason20242025!$D$2:$D$1315,WatchedGames20242025!$A7,DataRegularSeason20242025!$N$2:$N$1315,1, DataRegularSeason20242025!$R$2:$R$1315,1)</f>
        <v>1</v>
      </c>
      <c r="AO7" s="42"/>
      <c r="AP7" s="35">
        <f>COUNTIFS(DataRegularSeason20242025!$E$2:$E$1315,WatchedGames20242025!AO$1,DataRegularSeason20242025!$D$2:$D$1315,WatchedGames20242025!$A7,DataRegularSeason20242025!$N$2:$N$1315,1, DataRegularSeason20242025!$R$2:$R$1315,1)</f>
        <v>0</v>
      </c>
      <c r="AQ7" s="42"/>
      <c r="AR7" s="35">
        <f>COUNTIFS(DataRegularSeason20242025!$E$2:$E$1315,WatchedGames20242025!AQ$1,DataRegularSeason20242025!$D$2:$D$1315,WatchedGames20242025!$A7,DataRegularSeason20242025!$N$2:$N$1315,1, DataRegularSeason20242025!$R$2:$R$1315,1)</f>
        <v>1</v>
      </c>
      <c r="AS7" s="42"/>
      <c r="AT7" s="35">
        <f>COUNTIFS(DataRegularSeason20242025!$E$2:$E$1315,WatchedGames20242025!AS$1,DataRegularSeason20242025!$D$2:$D$1315,WatchedGames20242025!$A7,DataRegularSeason20242025!$N$2:$N$1315,1, DataRegularSeason20242025!$R$2:$R$1315,1)</f>
        <v>1</v>
      </c>
      <c r="AU7" s="42"/>
      <c r="AV7" s="35">
        <f>COUNTIFS(DataRegularSeason20242025!$E$2:$E$1315,WatchedGames20242025!AU$1,DataRegularSeason20242025!$D$2:$D$1315,WatchedGames20242025!$A7,DataRegularSeason20242025!$N$2:$N$1315,1, DataRegularSeason20242025!$R$2:$R$1315,1)</f>
        <v>1</v>
      </c>
      <c r="AW7" s="42"/>
      <c r="AX7" s="35">
        <f>COUNTIFS(DataRegularSeason20242025!$E$2:$E$1315,WatchedGames20242025!AW$1,DataRegularSeason20242025!$D$2:$D$1315,WatchedGames20242025!$A7,DataRegularSeason20242025!$N$2:$N$1315,1, DataRegularSeason20242025!$R$2:$R$1315,1)</f>
        <v>0</v>
      </c>
      <c r="AY7" s="42"/>
      <c r="AZ7" s="35">
        <f>COUNTIFS(DataRegularSeason20242025!$E$2:$E$1315,WatchedGames20242025!AY$1,DataRegularSeason20242025!$D$2:$D$1315,WatchedGames20242025!$A7,DataRegularSeason20242025!$N$2:$N$1315,1, DataRegularSeason20242025!$R$2:$R$1315,1)</f>
        <v>1</v>
      </c>
      <c r="BA7" s="42"/>
      <c r="BB7" s="35">
        <f>COUNTIFS(DataRegularSeason20242025!$E$2:$E$1315,WatchedGames20242025!BA$1,DataRegularSeason20242025!$D$2:$D$1315,WatchedGames20242025!$A7,DataRegularSeason20242025!$N$2:$N$1315,1, DataRegularSeason20242025!$R$2:$R$1315,1)</f>
        <v>0</v>
      </c>
      <c r="BC7" s="42"/>
      <c r="BD7" s="35">
        <f>COUNTIFS(DataRegularSeason20242025!$E$2:$E$1315,WatchedGames20242025!BC$1,DataRegularSeason20242025!$D$2:$D$1315,WatchedGames20242025!$A7,DataRegularSeason20242025!$N$2:$N$1315,1, DataRegularSeason20242025!$R$2:$R$1315,1)</f>
        <v>1</v>
      </c>
      <c r="BE7" s="42"/>
      <c r="BF7" s="35">
        <f>COUNTIFS(DataRegularSeason20242025!$E$2:$E$1315,WatchedGames20242025!BE$1,DataRegularSeason20242025!$D$2:$D$1315,WatchedGames20242025!$A7,DataRegularSeason20242025!$N$2:$N$1315,1, DataRegularSeason20242025!$R$2:$R$1315,1)</f>
        <v>0</v>
      </c>
      <c r="BG7" s="42"/>
      <c r="BH7" s="35">
        <f>COUNTIFS(DataRegularSeason20242025!$E$2:$E$1315,WatchedGames20242025!BG$1,DataRegularSeason20242025!$D$2:$D$1315,WatchedGames20242025!$A7,DataRegularSeason20242025!$N$2:$N$1315,1, DataRegularSeason20242025!$R$2:$R$1315,1)</f>
        <v>0</v>
      </c>
      <c r="BI7" s="42"/>
      <c r="BJ7" s="35">
        <f>COUNTIFS(DataRegularSeason20242025!$E$2:$E$1315,WatchedGames20242025!BI$1,DataRegularSeason20242025!$D$2:$D$1315,WatchedGames20242025!$A7,DataRegularSeason20242025!$N$2:$N$1315,1, DataRegularSeason20242025!$R$2:$R$1315,1)</f>
        <v>1</v>
      </c>
      <c r="BK7" s="42"/>
      <c r="BL7" s="35">
        <f>COUNTIFS(DataRegularSeason20242025!$E$2:$E$1315,WatchedGames20242025!BK$1,DataRegularSeason20242025!$D$2:$D$1315,WatchedGames20242025!$A7,DataRegularSeason20242025!$N$2:$N$1315,1, DataRegularSeason20242025!$R$2:$R$1315,1)</f>
        <v>0</v>
      </c>
      <c r="BM7" s="42"/>
      <c r="BN7" s="35">
        <f>COUNTIFS(DataRegularSeason20242025!$E$2:$E$1315,WatchedGames20242025!BM$1,DataRegularSeason20242025!$D$2:$D$1315,WatchedGames20242025!$A7,DataRegularSeason20242025!$N$2:$N$1315,1, DataRegularSeason20242025!$R$2:$R$1315,1)</f>
        <v>1</v>
      </c>
      <c r="BO7" s="37">
        <f t="shared" si="0"/>
        <v>16</v>
      </c>
      <c r="BP7" s="116">
        <f t="shared" ref="BP7" si="3">BO7+BO8</f>
        <v>34</v>
      </c>
      <c r="BQ7" s="117">
        <f t="shared" ref="BQ7" si="4">82-BP7</f>
        <v>48</v>
      </c>
    </row>
    <row r="8" spans="1:72" s="34" customFormat="1" ht="9.9499999999999993" customHeight="1" x14ac:dyDescent="0.2">
      <c r="A8" s="118"/>
      <c r="B8" s="39" t="s">
        <v>80</v>
      </c>
      <c r="C8" s="45">
        <f>COUNTIFS(DataRegularSeason20242025!$E$2:$E$1315,WatchedGames20242025!$A7,DataRegularSeason20242025!$D$2:$D$1315,WatchedGames20242025!C$1,DataRegularSeason20242025!$N$2:$N$1315,1, DataRegularSeason20242025!$R$2:$R$1315,1)</f>
        <v>0</v>
      </c>
      <c r="D8" s="46"/>
      <c r="E8" s="45">
        <f>COUNTIFS(DataRegularSeason20242025!$E$2:$E$1315,WatchedGames20242025!$A7,DataRegularSeason20242025!$D$2:$D$1315,WatchedGames20242025!E$1,DataRegularSeason20242025!$N$2:$N$1315,1, DataRegularSeason20242025!$R$2:$R$1315,1)</f>
        <v>0</v>
      </c>
      <c r="F8" s="46"/>
      <c r="G8" s="45"/>
      <c r="H8" s="46"/>
      <c r="I8" s="45">
        <f>COUNTIFS(DataRegularSeason20242025!$E$2:$E$1315,WatchedGames20242025!$A7,DataRegularSeason20242025!$D$2:$D$1315,WatchedGames20242025!I$1,DataRegularSeason20242025!$N$2:$N$1315,1, DataRegularSeason20242025!$R$2:$R$1315,1)</f>
        <v>1</v>
      </c>
      <c r="J8" s="46"/>
      <c r="K8" s="45">
        <f>COUNTIFS(DataRegularSeason20242025!$E$2:$E$1315,WatchedGames20242025!$A7,DataRegularSeason20242025!$D$2:$D$1315,WatchedGames20242025!K$1,DataRegularSeason20242025!$N$2:$N$1315,1, DataRegularSeason20242025!$R$2:$R$1315,1)</f>
        <v>0</v>
      </c>
      <c r="L8" s="46"/>
      <c r="M8" s="45">
        <f>COUNTIFS(DataRegularSeason20242025!$E$2:$E$1315,WatchedGames20242025!$A7,DataRegularSeason20242025!$D$2:$D$1315,WatchedGames20242025!M$1,DataRegularSeason20242025!$N$2:$N$1315,1, DataRegularSeason20242025!$R$2:$R$1315,1)</f>
        <v>1</v>
      </c>
      <c r="N8" s="46"/>
      <c r="O8" s="45">
        <f>COUNTIFS(DataRegularSeason20242025!$E$2:$E$1315,WatchedGames20242025!$A7,DataRegularSeason20242025!$D$2:$D$1315,WatchedGames20242025!O$1,DataRegularSeason20242025!$N$2:$N$1315,1, DataRegularSeason20242025!$R$2:$R$1315,1)</f>
        <v>1</v>
      </c>
      <c r="P8" s="46"/>
      <c r="Q8" s="45">
        <f>COUNTIFS(DataRegularSeason20242025!$E$2:$E$1315,WatchedGames20242025!$A7,DataRegularSeason20242025!$D$2:$D$1315,WatchedGames20242025!Q$1,DataRegularSeason20242025!$N$2:$N$1315,1, DataRegularSeason20242025!$R$2:$R$1315,1)</f>
        <v>1</v>
      </c>
      <c r="R8" s="46"/>
      <c r="S8" s="45">
        <f>COUNTIFS(DataRegularSeason20242025!$E$2:$E$1315,WatchedGames20242025!$A7,DataRegularSeason20242025!$D$2:$D$1315,WatchedGames20242025!S$1,DataRegularSeason20242025!$N$2:$N$1315,1, DataRegularSeason20242025!$R$2:$R$1315,1)</f>
        <v>0</v>
      </c>
      <c r="T8" s="46"/>
      <c r="U8" s="45">
        <f>COUNTIFS(DataRegularSeason20242025!$E$2:$E$1315,WatchedGames20242025!$A7,DataRegularSeason20242025!$D$2:$D$1315,WatchedGames20242025!U$1,DataRegularSeason20242025!$N$2:$N$1315,1, DataRegularSeason20242025!$R$2:$R$1315,1)</f>
        <v>1</v>
      </c>
      <c r="V8" s="46"/>
      <c r="W8" s="45">
        <f>COUNTIFS(DataRegularSeason20242025!$E$2:$E$1315,WatchedGames20242025!$A7,DataRegularSeason20242025!$D$2:$D$1315,WatchedGames20242025!W$1,DataRegularSeason20242025!$N$2:$N$1315,1, DataRegularSeason20242025!$R$2:$R$1315,1)</f>
        <v>0</v>
      </c>
      <c r="X8" s="46"/>
      <c r="Y8" s="45">
        <f>COUNTIFS(DataRegularSeason20242025!$E$2:$E$1315,WatchedGames20242025!$A7,DataRegularSeason20242025!$D$2:$D$1315,WatchedGames20242025!Y$1,DataRegularSeason20242025!$N$2:$N$1315,1, DataRegularSeason20242025!$R$2:$R$1315,1)</f>
        <v>2</v>
      </c>
      <c r="Z8" s="46"/>
      <c r="AA8" s="45">
        <f>COUNTIFS(DataRegularSeason20242025!$E$2:$E$1315,WatchedGames20242025!$A7,DataRegularSeason20242025!$D$2:$D$1315,WatchedGames20242025!AA$1,DataRegularSeason20242025!$N$2:$N$1315,1, DataRegularSeason20242025!$R$2:$R$1315,1)</f>
        <v>1</v>
      </c>
      <c r="AB8" s="46"/>
      <c r="AC8" s="45">
        <f>COUNTIFS(DataRegularSeason20242025!$E$2:$E$1315,WatchedGames20242025!$A7,DataRegularSeason20242025!$D$2:$D$1315,WatchedGames20242025!AC$1,DataRegularSeason20242025!$N$2:$N$1315,1, DataRegularSeason20242025!$R$2:$R$1315,1)</f>
        <v>1</v>
      </c>
      <c r="AD8" s="46"/>
      <c r="AE8" s="45">
        <f>COUNTIFS(DataRegularSeason20242025!$E$2:$E$1315,WatchedGames20242025!$A7,DataRegularSeason20242025!$D$2:$D$1315,WatchedGames20242025!AE$1,DataRegularSeason20242025!$N$2:$N$1315,1, DataRegularSeason20242025!$R$2:$R$1315,1)</f>
        <v>0</v>
      </c>
      <c r="AF8" s="46"/>
      <c r="AG8" s="45">
        <f>COUNTIFS(DataRegularSeason20242025!$E$2:$E$1315,WatchedGames20242025!$A7,DataRegularSeason20242025!$D$2:$D$1315,WatchedGames20242025!AG$1,DataRegularSeason20242025!$N$2:$N$1315,1, DataRegularSeason20242025!$R$2:$R$1315,1)</f>
        <v>0</v>
      </c>
      <c r="AH8" s="46"/>
      <c r="AI8" s="45">
        <f>COUNTIFS(DataRegularSeason20242025!$E$2:$E$1315,WatchedGames20242025!$A7,DataRegularSeason20242025!$D$2:$D$1315,WatchedGames20242025!AI$1,DataRegularSeason20242025!$N$2:$N$1315,1, DataRegularSeason20242025!$R$2:$R$1315,1)</f>
        <v>0</v>
      </c>
      <c r="AJ8" s="46"/>
      <c r="AK8" s="45">
        <f>COUNTIFS(DataRegularSeason20242025!$E$2:$E$1315,WatchedGames20242025!$A7,DataRegularSeason20242025!$D$2:$D$1315,WatchedGames20242025!AK$1,DataRegularSeason20242025!$N$2:$N$1315,1, DataRegularSeason20242025!$R$2:$R$1315,1)</f>
        <v>0</v>
      </c>
      <c r="AL8" s="46"/>
      <c r="AM8" s="45">
        <f>COUNTIFS(DataRegularSeason20242025!$E$2:$E$1315,WatchedGames20242025!$A7,DataRegularSeason20242025!$D$2:$D$1315,WatchedGames20242025!AM$1,DataRegularSeason20242025!$N$2:$N$1315,1, DataRegularSeason20242025!$R$2:$R$1315,1)</f>
        <v>1</v>
      </c>
      <c r="AN8" s="46"/>
      <c r="AO8" s="45">
        <f>COUNTIFS(DataRegularSeason20242025!$E$2:$E$1315,WatchedGames20242025!$A7,DataRegularSeason20242025!$D$2:$D$1315,WatchedGames20242025!AO$1,DataRegularSeason20242025!$N$2:$N$1315,1, DataRegularSeason20242025!$R$2:$R$1315,1)</f>
        <v>0</v>
      </c>
      <c r="AP8" s="46"/>
      <c r="AQ8" s="45">
        <f>COUNTIFS(DataRegularSeason20242025!$E$2:$E$1315,WatchedGames20242025!$A7,DataRegularSeason20242025!$D$2:$D$1315,WatchedGames20242025!AQ$1,DataRegularSeason20242025!$N$2:$N$1315,1, DataRegularSeason20242025!$R$2:$R$1315,1)</f>
        <v>0</v>
      </c>
      <c r="AR8" s="46"/>
      <c r="AS8" s="45">
        <f>COUNTIFS(DataRegularSeason20242025!$E$2:$E$1315,WatchedGames20242025!$A7,DataRegularSeason20242025!$D$2:$D$1315,WatchedGames20242025!AS$1,DataRegularSeason20242025!$N$2:$N$1315,1, DataRegularSeason20242025!$R$2:$R$1315,1)</f>
        <v>1</v>
      </c>
      <c r="AT8" s="46"/>
      <c r="AU8" s="45">
        <f>COUNTIFS(DataRegularSeason20242025!$E$2:$E$1315,WatchedGames20242025!$A7,DataRegularSeason20242025!$D$2:$D$1315,WatchedGames20242025!AU$1,DataRegularSeason20242025!$N$2:$N$1315,1, DataRegularSeason20242025!$R$2:$R$1315,1)</f>
        <v>1</v>
      </c>
      <c r="AV8" s="46"/>
      <c r="AW8" s="45">
        <f>COUNTIFS(DataRegularSeason20242025!$E$2:$E$1315,WatchedGames20242025!$A7,DataRegularSeason20242025!$D$2:$D$1315,WatchedGames20242025!AW$1,DataRegularSeason20242025!$N$2:$N$1315,1, DataRegularSeason20242025!$R$2:$R$1315,1)</f>
        <v>0</v>
      </c>
      <c r="AX8" s="46"/>
      <c r="AY8" s="45">
        <f>COUNTIFS(DataRegularSeason20242025!$E$2:$E$1315,WatchedGames20242025!$A7,DataRegularSeason20242025!$D$2:$D$1315,WatchedGames20242025!AY$1,DataRegularSeason20242025!$N$2:$N$1315,1, DataRegularSeason20242025!$R$2:$R$1315,1)</f>
        <v>1</v>
      </c>
      <c r="AZ8" s="46"/>
      <c r="BA8" s="45">
        <f>COUNTIFS(DataRegularSeason20242025!$E$2:$E$1315,WatchedGames20242025!$A7,DataRegularSeason20242025!$D$2:$D$1315,WatchedGames20242025!BA$1,DataRegularSeason20242025!$N$2:$N$1315,1, DataRegularSeason20242025!$R$2:$R$1315,1)</f>
        <v>0</v>
      </c>
      <c r="BB8" s="46"/>
      <c r="BC8" s="45">
        <f>COUNTIFS(DataRegularSeason20242025!$E$2:$E$1315,WatchedGames20242025!$A7,DataRegularSeason20242025!$D$2:$D$1315,WatchedGames20242025!BC$1,DataRegularSeason20242025!$N$2:$N$1315,1, DataRegularSeason20242025!$R$2:$R$1315,1)</f>
        <v>1</v>
      </c>
      <c r="BD8" s="46"/>
      <c r="BE8" s="45">
        <f>COUNTIFS(DataRegularSeason20242025!$E$2:$E$1315,WatchedGames20242025!$A7,DataRegularSeason20242025!$D$2:$D$1315,WatchedGames20242025!BE$1,DataRegularSeason20242025!$N$2:$N$1315,1, DataRegularSeason20242025!$R$2:$R$1315,1)</f>
        <v>1</v>
      </c>
      <c r="BF8" s="46"/>
      <c r="BG8" s="45">
        <f>COUNTIFS(DataRegularSeason20242025!$E$2:$E$1315,WatchedGames20242025!$A7,DataRegularSeason20242025!$D$2:$D$1315,WatchedGames20242025!BG$1,DataRegularSeason20242025!$N$2:$N$1315,1, DataRegularSeason20242025!$R$2:$R$1315,1)</f>
        <v>1</v>
      </c>
      <c r="BH8" s="46"/>
      <c r="BI8" s="45">
        <f>COUNTIFS(DataRegularSeason20242025!$E$2:$E$1315,WatchedGames20242025!$A7,DataRegularSeason20242025!$D$2:$D$1315,WatchedGames20242025!BI$1,DataRegularSeason20242025!$N$2:$N$1315,1, DataRegularSeason20242025!$R$2:$R$1315,1)</f>
        <v>0</v>
      </c>
      <c r="BJ8" s="46"/>
      <c r="BK8" s="45">
        <f>COUNTIFS(DataRegularSeason20242025!$E$2:$E$1315,WatchedGames20242025!$A7,DataRegularSeason20242025!$D$2:$D$1315,WatchedGames20242025!BK$1,DataRegularSeason20242025!$N$2:$N$1315,1, DataRegularSeason20242025!$R$2:$R$1315,1)</f>
        <v>1</v>
      </c>
      <c r="BL8" s="46"/>
      <c r="BM8" s="45">
        <f>COUNTIFS(DataRegularSeason20242025!$E$2:$E$1315,WatchedGames20242025!$A7,DataRegularSeason20242025!$D$2:$D$1315,WatchedGames20242025!BM$1,DataRegularSeason20242025!$N$2:$N$1315,1, DataRegularSeason20242025!$R$2:$R$1315,1)</f>
        <v>1</v>
      </c>
      <c r="BN8" s="46"/>
      <c r="BO8" s="41">
        <f t="shared" si="0"/>
        <v>18</v>
      </c>
      <c r="BP8" s="116"/>
      <c r="BQ8" s="117"/>
    </row>
    <row r="9" spans="1:72" s="34" customFormat="1" ht="9.9499999999999993" customHeight="1" x14ac:dyDescent="0.2">
      <c r="A9" s="123" t="s">
        <v>44</v>
      </c>
      <c r="B9" s="35" t="s">
        <v>81</v>
      </c>
      <c r="C9" s="42"/>
      <c r="D9" s="35">
        <f>COUNTIFS(DataRegularSeason20242025!$E$2:$E$1315,WatchedGames20242025!C$1,DataRegularSeason20242025!$D$2:$D$1315,WatchedGames20242025!$A9,DataRegularSeason20242025!$N$2:$N$1315,1, DataRegularSeason20242025!$R$2:$R$1315,1)</f>
        <v>0</v>
      </c>
      <c r="E9" s="42"/>
      <c r="F9" s="35">
        <f>COUNTIFS(DataRegularSeason20242025!$E$2:$E$1315,WatchedGames20242025!E$1,DataRegularSeason20242025!$D$2:$D$1315,WatchedGames20242025!$A9,DataRegularSeason20242025!$N$2:$N$1315,1, DataRegularSeason20242025!$R$2:$R$1315,1)</f>
        <v>0</v>
      </c>
      <c r="G9" s="42"/>
      <c r="H9" s="35">
        <f>COUNTIFS(DataRegularSeason20242025!$E$2:$E$1315,WatchedGames20242025!G$1,DataRegularSeason20242025!$D$2:$D$1315,WatchedGames20242025!$A9,DataRegularSeason20242025!$N$2:$N$1315,1, DataRegularSeason20242025!$R$2:$R$1315,1)</f>
        <v>1</v>
      </c>
      <c r="I9" s="42"/>
      <c r="J9" s="43"/>
      <c r="K9" s="42"/>
      <c r="L9" s="35">
        <f>COUNTIFS(DataRegularSeason20242025!$E$2:$E$1315,WatchedGames20242025!K$1,DataRegularSeason20242025!$D$2:$D$1315,WatchedGames20242025!$A9,DataRegularSeason20242025!$N$2:$N$1315,1, DataRegularSeason20242025!$R$2:$R$1315,1)</f>
        <v>2</v>
      </c>
      <c r="M9" s="42"/>
      <c r="N9" s="35">
        <f>COUNTIFS(DataRegularSeason20242025!$E$2:$E$1315,WatchedGames20242025!M$1,DataRegularSeason20242025!$D$2:$D$1315,WatchedGames20242025!$A9,DataRegularSeason20242025!$N$2:$N$1315,1, DataRegularSeason20242025!$R$2:$R$1315,1)</f>
        <v>1</v>
      </c>
      <c r="O9" s="42"/>
      <c r="P9" s="35">
        <f>COUNTIFS(DataRegularSeason20242025!$E$2:$E$1315,WatchedGames20242025!O$1,DataRegularSeason20242025!$D$2:$D$1315,WatchedGames20242025!$A9,DataRegularSeason20242025!$N$2:$N$1315,1, DataRegularSeason20242025!$R$2:$R$1315,1)</f>
        <v>1</v>
      </c>
      <c r="Q9" s="42"/>
      <c r="R9" s="35">
        <f>COUNTIFS(DataRegularSeason20242025!$E$2:$E$1315,WatchedGames20242025!Q$1,DataRegularSeason20242025!$D$2:$D$1315,WatchedGames20242025!$A9,DataRegularSeason20242025!$N$2:$N$1315,1, DataRegularSeason20242025!$R$2:$R$1315,1)</f>
        <v>1</v>
      </c>
      <c r="S9" s="42"/>
      <c r="T9" s="35">
        <f>COUNTIFS(DataRegularSeason20242025!$E$2:$E$1315,WatchedGames20242025!S$1,DataRegularSeason20242025!$D$2:$D$1315,WatchedGames20242025!$A9,DataRegularSeason20242025!$N$2:$N$1315,1, DataRegularSeason20242025!$R$2:$R$1315,1)</f>
        <v>0</v>
      </c>
      <c r="U9" s="42"/>
      <c r="V9" s="35">
        <f>COUNTIFS(DataRegularSeason20242025!$E$2:$E$1315,WatchedGames20242025!U$1,DataRegularSeason20242025!$D$2:$D$1315,WatchedGames20242025!$A9,DataRegularSeason20242025!$N$2:$N$1315,1, DataRegularSeason20242025!$R$2:$R$1315,1)</f>
        <v>0</v>
      </c>
      <c r="W9" s="42"/>
      <c r="X9" s="35">
        <f>COUNTIFS(DataRegularSeason20242025!$E$2:$E$1315,WatchedGames20242025!W$1,DataRegularSeason20242025!$D$2:$D$1315,WatchedGames20242025!$A9,DataRegularSeason20242025!$N$2:$N$1315,1, DataRegularSeason20242025!$R$2:$R$1315,1)</f>
        <v>0</v>
      </c>
      <c r="Y9" s="42"/>
      <c r="Z9" s="35">
        <f>COUNTIFS(DataRegularSeason20242025!$E$2:$E$1315,WatchedGames20242025!Y$1,DataRegularSeason20242025!$D$2:$D$1315,WatchedGames20242025!$A9,DataRegularSeason20242025!$N$2:$N$1315,1, DataRegularSeason20242025!$R$2:$R$1315,1)</f>
        <v>2</v>
      </c>
      <c r="AA9" s="42"/>
      <c r="AB9" s="35">
        <f>COUNTIFS(DataRegularSeason20242025!$E$2:$E$1315,WatchedGames20242025!AA$1,DataRegularSeason20242025!$D$2:$D$1315,WatchedGames20242025!$A9,DataRegularSeason20242025!$N$2:$N$1315,1, DataRegularSeason20242025!$R$2:$R$1315,1)</f>
        <v>0</v>
      </c>
      <c r="AC9" s="42"/>
      <c r="AD9" s="35">
        <f>COUNTIFS(DataRegularSeason20242025!$E$2:$E$1315,WatchedGames20242025!AC$1,DataRegularSeason20242025!$D$2:$D$1315,WatchedGames20242025!$A9,DataRegularSeason20242025!$N$2:$N$1315,1, DataRegularSeason20242025!$R$2:$R$1315,1)</f>
        <v>0</v>
      </c>
      <c r="AE9" s="42"/>
      <c r="AF9" s="35">
        <f>COUNTIFS(DataRegularSeason20242025!$E$2:$E$1315,WatchedGames20242025!AE$1,DataRegularSeason20242025!$D$2:$D$1315,WatchedGames20242025!$A9,DataRegularSeason20242025!$N$2:$N$1315,1, DataRegularSeason20242025!$R$2:$R$1315,1)</f>
        <v>0</v>
      </c>
      <c r="AG9" s="42"/>
      <c r="AH9" s="35">
        <f>COUNTIFS(DataRegularSeason20242025!$E$2:$E$1315,WatchedGames20242025!AG$1,DataRegularSeason20242025!$D$2:$D$1315,WatchedGames20242025!$A9,DataRegularSeason20242025!$N$2:$N$1315,1, DataRegularSeason20242025!$R$2:$R$1315,1)</f>
        <v>2</v>
      </c>
      <c r="AI9" s="42"/>
      <c r="AJ9" s="35">
        <f>COUNTIFS(DataRegularSeason20242025!$E$2:$E$1315,WatchedGames20242025!AI$1,DataRegularSeason20242025!$D$2:$D$1315,WatchedGames20242025!$A9,DataRegularSeason20242025!$N$2:$N$1315,1, DataRegularSeason20242025!$R$2:$R$1315,1)</f>
        <v>1</v>
      </c>
      <c r="AK9" s="42"/>
      <c r="AL9" s="35">
        <f>COUNTIFS(DataRegularSeason20242025!$E$2:$E$1315,WatchedGames20242025!AK$1,DataRegularSeason20242025!$D$2:$D$1315,WatchedGames20242025!$A9,DataRegularSeason20242025!$N$2:$N$1315,1, DataRegularSeason20242025!$R$2:$R$1315,1)</f>
        <v>1</v>
      </c>
      <c r="AM9" s="42"/>
      <c r="AN9" s="35">
        <f>COUNTIFS(DataRegularSeason20242025!$E$2:$E$1315,WatchedGames20242025!AM$1,DataRegularSeason20242025!$D$2:$D$1315,WatchedGames20242025!$A9,DataRegularSeason20242025!$N$2:$N$1315,1, DataRegularSeason20242025!$R$2:$R$1315,1)</f>
        <v>1</v>
      </c>
      <c r="AO9" s="42"/>
      <c r="AP9" s="35">
        <f>COUNTIFS(DataRegularSeason20242025!$E$2:$E$1315,WatchedGames20242025!AO$1,DataRegularSeason20242025!$D$2:$D$1315,WatchedGames20242025!$A9,DataRegularSeason20242025!$N$2:$N$1315,1, DataRegularSeason20242025!$R$2:$R$1315,1)</f>
        <v>0</v>
      </c>
      <c r="AQ9" s="42"/>
      <c r="AR9" s="35">
        <f>COUNTIFS(DataRegularSeason20242025!$E$2:$E$1315,WatchedGames20242025!AQ$1,DataRegularSeason20242025!$D$2:$D$1315,WatchedGames20242025!$A9,DataRegularSeason20242025!$N$2:$N$1315,1, DataRegularSeason20242025!$R$2:$R$1315,1)</f>
        <v>1</v>
      </c>
      <c r="AS9" s="42"/>
      <c r="AT9" s="35">
        <f>COUNTIFS(DataRegularSeason20242025!$E$2:$E$1315,WatchedGames20242025!AS$1,DataRegularSeason20242025!$D$2:$D$1315,WatchedGames20242025!$A9,DataRegularSeason20242025!$N$2:$N$1315,1, DataRegularSeason20242025!$R$2:$R$1315,1)</f>
        <v>1</v>
      </c>
      <c r="AU9" s="42"/>
      <c r="AV9" s="35">
        <f>COUNTIFS(DataRegularSeason20242025!$E$2:$E$1315,WatchedGames20242025!AU$1,DataRegularSeason20242025!$D$2:$D$1315,WatchedGames20242025!$A9,DataRegularSeason20242025!$N$2:$N$1315,1, DataRegularSeason20242025!$R$2:$R$1315,1)</f>
        <v>0</v>
      </c>
      <c r="AW9" s="42"/>
      <c r="AX9" s="35">
        <f>COUNTIFS(DataRegularSeason20242025!$E$2:$E$1315,WatchedGames20242025!AW$1,DataRegularSeason20242025!$D$2:$D$1315,WatchedGames20242025!$A9,DataRegularSeason20242025!$N$2:$N$1315,1, DataRegularSeason20242025!$R$2:$R$1315,1)</f>
        <v>0</v>
      </c>
      <c r="AY9" s="42"/>
      <c r="AZ9" s="35">
        <f>COUNTIFS(DataRegularSeason20242025!$E$2:$E$1315,WatchedGames20242025!AY$1,DataRegularSeason20242025!$D$2:$D$1315,WatchedGames20242025!$A9,DataRegularSeason20242025!$N$2:$N$1315,1, DataRegularSeason20242025!$R$2:$R$1315,1)</f>
        <v>1</v>
      </c>
      <c r="BA9" s="42"/>
      <c r="BB9" s="35">
        <f>COUNTIFS(DataRegularSeason20242025!$E$2:$E$1315,WatchedGames20242025!BA$1,DataRegularSeason20242025!$D$2:$D$1315,WatchedGames20242025!$A9,DataRegularSeason20242025!$N$2:$N$1315,1, DataRegularSeason20242025!$R$2:$R$1315,1)</f>
        <v>0</v>
      </c>
      <c r="BC9" s="42"/>
      <c r="BD9" s="35">
        <f>COUNTIFS(DataRegularSeason20242025!$E$2:$E$1315,WatchedGames20242025!BC$1,DataRegularSeason20242025!$D$2:$D$1315,WatchedGames20242025!$A9,DataRegularSeason20242025!$N$2:$N$1315,1, DataRegularSeason20242025!$R$2:$R$1315,1)</f>
        <v>0</v>
      </c>
      <c r="BE9" s="42"/>
      <c r="BF9" s="35">
        <f>COUNTIFS(DataRegularSeason20242025!$E$2:$E$1315,WatchedGames20242025!BE$1,DataRegularSeason20242025!$D$2:$D$1315,WatchedGames20242025!$A9,DataRegularSeason20242025!$N$2:$N$1315,1, DataRegularSeason20242025!$R$2:$R$1315,1)</f>
        <v>1</v>
      </c>
      <c r="BG9" s="42"/>
      <c r="BH9" s="35">
        <f>COUNTIFS(DataRegularSeason20242025!$E$2:$E$1315,WatchedGames20242025!BG$1,DataRegularSeason20242025!$D$2:$D$1315,WatchedGames20242025!$A9,DataRegularSeason20242025!$N$2:$N$1315,1, DataRegularSeason20242025!$R$2:$R$1315,1)</f>
        <v>0</v>
      </c>
      <c r="BI9" s="42"/>
      <c r="BJ9" s="35">
        <f>COUNTIFS(DataRegularSeason20242025!$E$2:$E$1315,WatchedGames20242025!BI$1,DataRegularSeason20242025!$D$2:$D$1315,WatchedGames20242025!$A9,DataRegularSeason20242025!$N$2:$N$1315,1, DataRegularSeason20242025!$R$2:$R$1315,1)</f>
        <v>1</v>
      </c>
      <c r="BK9" s="42"/>
      <c r="BL9" s="35">
        <f>COUNTIFS(DataRegularSeason20242025!$E$2:$E$1315,WatchedGames20242025!BK$1,DataRegularSeason20242025!$D$2:$D$1315,WatchedGames20242025!$A9,DataRegularSeason20242025!$N$2:$N$1315,1, DataRegularSeason20242025!$R$2:$R$1315,1)</f>
        <v>0</v>
      </c>
      <c r="BM9" s="42"/>
      <c r="BN9" s="35">
        <f>COUNTIFS(DataRegularSeason20242025!$E$2:$E$1315,WatchedGames20242025!BM$1,DataRegularSeason20242025!$D$2:$D$1315,WatchedGames20242025!$A9,DataRegularSeason20242025!$N$2:$N$1315,1, DataRegularSeason20242025!$R$2:$R$1315,1)</f>
        <v>1</v>
      </c>
      <c r="BO9" s="37">
        <f t="shared" si="0"/>
        <v>19</v>
      </c>
      <c r="BP9" s="116">
        <f t="shared" ref="BP9" si="5">BO9+BO10</f>
        <v>41</v>
      </c>
      <c r="BQ9" s="117">
        <f t="shared" ref="BQ9" si="6">82-BP9</f>
        <v>41</v>
      </c>
    </row>
    <row r="10" spans="1:72" s="34" customFormat="1" ht="9.9499999999999993" customHeight="1" x14ac:dyDescent="0.2">
      <c r="A10" s="118"/>
      <c r="B10" s="39" t="s">
        <v>80</v>
      </c>
      <c r="C10" s="45">
        <f>COUNTIFS(DataRegularSeason20242025!$E$2:$E$1315,WatchedGames20242025!$A9,DataRegularSeason20242025!$D$2:$D$1315,WatchedGames20242025!C$1,DataRegularSeason20242025!$N$2:$N$1315,1, DataRegularSeason20242025!$R$2:$R$1315,1)</f>
        <v>1</v>
      </c>
      <c r="D10" s="46"/>
      <c r="E10" s="45">
        <f>COUNTIFS(DataRegularSeason20242025!$E$2:$E$1315,WatchedGames20242025!$A9,DataRegularSeason20242025!$D$2:$D$1315,WatchedGames20242025!E$1,DataRegularSeason20242025!$N$2:$N$1315,1, DataRegularSeason20242025!$R$2:$R$1315,1)</f>
        <v>1</v>
      </c>
      <c r="F10" s="46"/>
      <c r="G10" s="45">
        <f>COUNTIFS(DataRegularSeason20242025!$E$2:$E$1315,WatchedGames20242025!$A9,DataRegularSeason20242025!$D$2:$D$1315,WatchedGames20242025!G$1,DataRegularSeason20242025!$N$2:$N$1315,1, DataRegularSeason20242025!$R$2:$R$1315,1)</f>
        <v>0</v>
      </c>
      <c r="H10" s="46"/>
      <c r="I10" s="45"/>
      <c r="J10" s="46"/>
      <c r="K10" s="45">
        <f>COUNTIFS(DataRegularSeason20242025!$E$2:$E$1315,WatchedGames20242025!$A9,DataRegularSeason20242025!$D$2:$D$1315,WatchedGames20242025!K$1,DataRegularSeason20242025!$N$2:$N$1315,1, DataRegularSeason20242025!$R$2:$R$1315,1)</f>
        <v>1</v>
      </c>
      <c r="L10" s="46"/>
      <c r="M10" s="45">
        <f>COUNTIFS(DataRegularSeason20242025!$E$2:$E$1315,WatchedGames20242025!$A9,DataRegularSeason20242025!$D$2:$D$1315,WatchedGames20242025!M$1,DataRegularSeason20242025!$N$2:$N$1315,1, DataRegularSeason20242025!$R$2:$R$1315,1)</f>
        <v>0</v>
      </c>
      <c r="N10" s="46"/>
      <c r="O10" s="45">
        <f>COUNTIFS(DataRegularSeason20242025!$E$2:$E$1315,WatchedGames20242025!$A9,DataRegularSeason20242025!$D$2:$D$1315,WatchedGames20242025!O$1,DataRegularSeason20242025!$N$2:$N$1315,1, DataRegularSeason20242025!$R$2:$R$1315,1)</f>
        <v>0</v>
      </c>
      <c r="P10" s="46"/>
      <c r="Q10" s="45">
        <f>COUNTIFS(DataRegularSeason20242025!$E$2:$E$1315,WatchedGames20242025!$A9,DataRegularSeason20242025!$D$2:$D$1315,WatchedGames20242025!Q$1,DataRegularSeason20242025!$N$2:$N$1315,1, DataRegularSeason20242025!$R$2:$R$1315,1)</f>
        <v>1</v>
      </c>
      <c r="R10" s="46"/>
      <c r="S10" s="45">
        <f>COUNTIFS(DataRegularSeason20242025!$E$2:$E$1315,WatchedGames20242025!$A9,DataRegularSeason20242025!$D$2:$D$1315,WatchedGames20242025!S$1,DataRegularSeason20242025!$N$2:$N$1315,1, DataRegularSeason20242025!$R$2:$R$1315,1)</f>
        <v>1</v>
      </c>
      <c r="T10" s="46"/>
      <c r="U10" s="45">
        <f>COUNTIFS(DataRegularSeason20242025!$E$2:$E$1315,WatchedGames20242025!$A9,DataRegularSeason20242025!$D$2:$D$1315,WatchedGames20242025!U$1,DataRegularSeason20242025!$N$2:$N$1315,1, DataRegularSeason20242025!$R$2:$R$1315,1)</f>
        <v>0</v>
      </c>
      <c r="V10" s="46"/>
      <c r="W10" s="45">
        <f>COUNTIFS(DataRegularSeason20242025!$E$2:$E$1315,WatchedGames20242025!$A9,DataRegularSeason20242025!$D$2:$D$1315,WatchedGames20242025!W$1,DataRegularSeason20242025!$N$2:$N$1315,1, DataRegularSeason20242025!$R$2:$R$1315,1)</f>
        <v>0</v>
      </c>
      <c r="X10" s="46"/>
      <c r="Y10" s="45">
        <f>COUNTIFS(DataRegularSeason20242025!$E$2:$E$1315,WatchedGames20242025!$A9,DataRegularSeason20242025!$D$2:$D$1315,WatchedGames20242025!Y$1,DataRegularSeason20242025!$N$2:$N$1315,1, DataRegularSeason20242025!$R$2:$R$1315,1)</f>
        <v>1</v>
      </c>
      <c r="Z10" s="46"/>
      <c r="AA10" s="45">
        <f>COUNTIFS(DataRegularSeason20242025!$E$2:$E$1315,WatchedGames20242025!$A9,DataRegularSeason20242025!$D$2:$D$1315,WatchedGames20242025!AA$1,DataRegularSeason20242025!$N$2:$N$1315,1, DataRegularSeason20242025!$R$2:$R$1315,1)</f>
        <v>0</v>
      </c>
      <c r="AB10" s="46"/>
      <c r="AC10" s="45">
        <f>COUNTIFS(DataRegularSeason20242025!$E$2:$E$1315,WatchedGames20242025!$A9,DataRegularSeason20242025!$D$2:$D$1315,WatchedGames20242025!AC$1,DataRegularSeason20242025!$N$2:$N$1315,1, DataRegularSeason20242025!$R$2:$R$1315,1)</f>
        <v>1</v>
      </c>
      <c r="AD10" s="46"/>
      <c r="AE10" s="45">
        <f>COUNTIFS(DataRegularSeason20242025!$E$2:$E$1315,WatchedGames20242025!$A9,DataRegularSeason20242025!$D$2:$D$1315,WatchedGames20242025!AE$1,DataRegularSeason20242025!$N$2:$N$1315,1, DataRegularSeason20242025!$R$2:$R$1315,1)</f>
        <v>0</v>
      </c>
      <c r="AF10" s="46"/>
      <c r="AG10" s="45">
        <f>COUNTIFS(DataRegularSeason20242025!$E$2:$E$1315,WatchedGames20242025!$A9,DataRegularSeason20242025!$D$2:$D$1315,WatchedGames20242025!AG$1,DataRegularSeason20242025!$N$2:$N$1315,1, DataRegularSeason20242025!$R$2:$R$1315,1)</f>
        <v>1</v>
      </c>
      <c r="AH10" s="46"/>
      <c r="AI10" s="45">
        <f>COUNTIFS(DataRegularSeason20242025!$E$2:$E$1315,WatchedGames20242025!$A9,DataRegularSeason20242025!$D$2:$D$1315,WatchedGames20242025!AI$1,DataRegularSeason20242025!$N$2:$N$1315,1, DataRegularSeason20242025!$R$2:$R$1315,1)</f>
        <v>0</v>
      </c>
      <c r="AJ10" s="46"/>
      <c r="AK10" s="45">
        <f>COUNTIFS(DataRegularSeason20242025!$E$2:$E$1315,WatchedGames20242025!$A9,DataRegularSeason20242025!$D$2:$D$1315,WatchedGames20242025!AK$1,DataRegularSeason20242025!$N$2:$N$1315,1, DataRegularSeason20242025!$R$2:$R$1315,1)</f>
        <v>1</v>
      </c>
      <c r="AL10" s="46"/>
      <c r="AM10" s="45">
        <f>COUNTIFS(DataRegularSeason20242025!$E$2:$E$1315,WatchedGames20242025!$A9,DataRegularSeason20242025!$D$2:$D$1315,WatchedGames20242025!AM$1,DataRegularSeason20242025!$N$2:$N$1315,1, DataRegularSeason20242025!$R$2:$R$1315,1)</f>
        <v>1</v>
      </c>
      <c r="AN10" s="46"/>
      <c r="AO10" s="45">
        <f>COUNTIFS(DataRegularSeason20242025!$E$2:$E$1315,WatchedGames20242025!$A9,DataRegularSeason20242025!$D$2:$D$1315,WatchedGames20242025!AO$1,DataRegularSeason20242025!$N$2:$N$1315,1, DataRegularSeason20242025!$R$2:$R$1315,1)</f>
        <v>1</v>
      </c>
      <c r="AP10" s="46"/>
      <c r="AQ10" s="45">
        <f>COUNTIFS(DataRegularSeason20242025!$E$2:$E$1315,WatchedGames20242025!$A9,DataRegularSeason20242025!$D$2:$D$1315,WatchedGames20242025!AQ$1,DataRegularSeason20242025!$N$2:$N$1315,1, DataRegularSeason20242025!$R$2:$R$1315,1)</f>
        <v>1</v>
      </c>
      <c r="AR10" s="46"/>
      <c r="AS10" s="45">
        <f>COUNTIFS(DataRegularSeason20242025!$E$2:$E$1315,WatchedGames20242025!$A9,DataRegularSeason20242025!$D$2:$D$1315,WatchedGames20242025!AS$1,DataRegularSeason20242025!$N$2:$N$1315,1, DataRegularSeason20242025!$R$2:$R$1315,1)</f>
        <v>2</v>
      </c>
      <c r="AT10" s="46"/>
      <c r="AU10" s="45">
        <f>COUNTIFS(DataRegularSeason20242025!$E$2:$E$1315,WatchedGames20242025!$A9,DataRegularSeason20242025!$D$2:$D$1315,WatchedGames20242025!AU$1,DataRegularSeason20242025!$N$2:$N$1315,1, DataRegularSeason20242025!$R$2:$R$1315,1)</f>
        <v>1</v>
      </c>
      <c r="AV10" s="46"/>
      <c r="AW10" s="45">
        <f>COUNTIFS(DataRegularSeason20242025!$E$2:$E$1315,WatchedGames20242025!$A9,DataRegularSeason20242025!$D$2:$D$1315,WatchedGames20242025!AW$1,DataRegularSeason20242025!$N$2:$N$1315,1, DataRegularSeason20242025!$R$2:$R$1315,1)</f>
        <v>1</v>
      </c>
      <c r="AX10" s="46"/>
      <c r="AY10" s="45">
        <f>COUNTIFS(DataRegularSeason20242025!$E$2:$E$1315,WatchedGames20242025!$A9,DataRegularSeason20242025!$D$2:$D$1315,WatchedGames20242025!AY$1,DataRegularSeason20242025!$N$2:$N$1315,1, DataRegularSeason20242025!$R$2:$R$1315,1)</f>
        <v>1</v>
      </c>
      <c r="AZ10" s="46"/>
      <c r="BA10" s="45">
        <f>COUNTIFS(DataRegularSeason20242025!$E$2:$E$1315,WatchedGames20242025!$A9,DataRegularSeason20242025!$D$2:$D$1315,WatchedGames20242025!BA$1,DataRegularSeason20242025!$N$2:$N$1315,1, DataRegularSeason20242025!$R$2:$R$1315,1)</f>
        <v>1</v>
      </c>
      <c r="BB10" s="46"/>
      <c r="BC10" s="45">
        <f>COUNTIFS(DataRegularSeason20242025!$E$2:$E$1315,WatchedGames20242025!$A9,DataRegularSeason20242025!$D$2:$D$1315,WatchedGames20242025!BC$1,DataRegularSeason20242025!$N$2:$N$1315,1, DataRegularSeason20242025!$R$2:$R$1315,1)</f>
        <v>1</v>
      </c>
      <c r="BD10" s="46"/>
      <c r="BE10" s="45">
        <f>COUNTIFS(DataRegularSeason20242025!$E$2:$E$1315,WatchedGames20242025!$A9,DataRegularSeason20242025!$D$2:$D$1315,WatchedGames20242025!BE$1,DataRegularSeason20242025!$N$2:$N$1315,1, DataRegularSeason20242025!$R$2:$R$1315,1)</f>
        <v>0</v>
      </c>
      <c r="BF10" s="46"/>
      <c r="BG10" s="45">
        <f>COUNTIFS(DataRegularSeason20242025!$E$2:$E$1315,WatchedGames20242025!$A9,DataRegularSeason20242025!$D$2:$D$1315,WatchedGames20242025!BG$1,DataRegularSeason20242025!$N$2:$N$1315,1, DataRegularSeason20242025!$R$2:$R$1315,1)</f>
        <v>1</v>
      </c>
      <c r="BH10" s="46"/>
      <c r="BI10" s="45">
        <f>COUNTIFS(DataRegularSeason20242025!$E$2:$E$1315,WatchedGames20242025!$A9,DataRegularSeason20242025!$D$2:$D$1315,WatchedGames20242025!BI$1,DataRegularSeason20242025!$N$2:$N$1315,1, DataRegularSeason20242025!$R$2:$R$1315,1)</f>
        <v>1</v>
      </c>
      <c r="BJ10" s="46"/>
      <c r="BK10" s="45">
        <f>COUNTIFS(DataRegularSeason20242025!$E$2:$E$1315,WatchedGames20242025!$A9,DataRegularSeason20242025!$D$2:$D$1315,WatchedGames20242025!BK$1,DataRegularSeason20242025!$N$2:$N$1315,1, DataRegularSeason20242025!$R$2:$R$1315,1)</f>
        <v>0</v>
      </c>
      <c r="BL10" s="46"/>
      <c r="BM10" s="45">
        <f>COUNTIFS(DataRegularSeason20242025!$E$2:$E$1315,WatchedGames20242025!$A9,DataRegularSeason20242025!$D$2:$D$1315,WatchedGames20242025!BM$1,DataRegularSeason20242025!$N$2:$N$1315,1, DataRegularSeason20242025!$R$2:$R$1315,1)</f>
        <v>1</v>
      </c>
      <c r="BN10" s="46"/>
      <c r="BO10" s="41">
        <f t="shared" si="0"/>
        <v>22</v>
      </c>
      <c r="BP10" s="116"/>
      <c r="BQ10" s="117"/>
    </row>
    <row r="11" spans="1:72" s="34" customFormat="1" ht="9.9499999999999993" customHeight="1" x14ac:dyDescent="0.2">
      <c r="A11" s="123" t="s">
        <v>36</v>
      </c>
      <c r="B11" s="35" t="s">
        <v>81</v>
      </c>
      <c r="C11" s="42"/>
      <c r="D11" s="35">
        <f>COUNTIFS(DataRegularSeason20242025!$E$2:$E$1315,WatchedGames20242025!C$1,DataRegularSeason20242025!$D$2:$D$1315,WatchedGames20242025!$A11,DataRegularSeason20242025!$N$2:$N$1315,1, DataRegularSeason20242025!$R$2:$R$1315,1)</f>
        <v>0</v>
      </c>
      <c r="E11" s="42"/>
      <c r="F11" s="35">
        <f>COUNTIFS(DataRegularSeason20242025!$E$2:$E$1315,WatchedGames20242025!E$1,DataRegularSeason20242025!$D$2:$D$1315,WatchedGames20242025!$A11,DataRegularSeason20242025!$N$2:$N$1315,1, DataRegularSeason20242025!$R$2:$R$1315,1)</f>
        <v>2</v>
      </c>
      <c r="G11" s="42"/>
      <c r="H11" s="35">
        <f>COUNTIFS(DataRegularSeason20242025!$E$2:$E$1315,WatchedGames20242025!G$1,DataRegularSeason20242025!$D$2:$D$1315,WatchedGames20242025!$A11,DataRegularSeason20242025!$N$2:$N$1315,1, DataRegularSeason20242025!$R$2:$R$1315,1)</f>
        <v>0</v>
      </c>
      <c r="I11" s="42"/>
      <c r="J11" s="35">
        <f>COUNTIFS(DataRegularSeason20242025!$E$2:$E$1315,WatchedGames20242025!I$1,DataRegularSeason20242025!$D$2:$D$1315,WatchedGames20242025!$A11,DataRegularSeason20242025!$N$2:$N$1315,1, DataRegularSeason20242025!$R$2:$R$1315,1)</f>
        <v>1</v>
      </c>
      <c r="K11" s="42"/>
      <c r="L11" s="43"/>
      <c r="M11" s="42"/>
      <c r="N11" s="35">
        <f>COUNTIFS(DataRegularSeason20242025!$E$2:$E$1315,WatchedGames20242025!M$1,DataRegularSeason20242025!$D$2:$D$1315,WatchedGames20242025!$A11,DataRegularSeason20242025!$N$2:$N$1315,1, DataRegularSeason20242025!$R$2:$R$1315,1)</f>
        <v>1</v>
      </c>
      <c r="O11" s="42"/>
      <c r="P11" s="35">
        <f>COUNTIFS(DataRegularSeason20242025!$E$2:$E$1315,WatchedGames20242025!O$1,DataRegularSeason20242025!$D$2:$D$1315,WatchedGames20242025!$A11,DataRegularSeason20242025!$N$2:$N$1315,1, DataRegularSeason20242025!$R$2:$R$1315,1)</f>
        <v>1</v>
      </c>
      <c r="Q11" s="42"/>
      <c r="R11" s="35">
        <f>COUNTIFS(DataRegularSeason20242025!$E$2:$E$1315,WatchedGames20242025!Q$1,DataRegularSeason20242025!$D$2:$D$1315,WatchedGames20242025!$A11,DataRegularSeason20242025!$N$2:$N$1315,1, DataRegularSeason20242025!$R$2:$R$1315,1)</f>
        <v>0</v>
      </c>
      <c r="S11" s="42"/>
      <c r="T11" s="35">
        <f>COUNTIFS(DataRegularSeason20242025!$E$2:$E$1315,WatchedGames20242025!S$1,DataRegularSeason20242025!$D$2:$D$1315,WatchedGames20242025!$A11,DataRegularSeason20242025!$N$2:$N$1315,1, DataRegularSeason20242025!$R$2:$R$1315,1)</f>
        <v>0</v>
      </c>
      <c r="U11" s="42"/>
      <c r="V11" s="35">
        <f>COUNTIFS(DataRegularSeason20242025!$E$2:$E$1315,WatchedGames20242025!U$1,DataRegularSeason20242025!$D$2:$D$1315,WatchedGames20242025!$A11,DataRegularSeason20242025!$N$2:$N$1315,1, DataRegularSeason20242025!$R$2:$R$1315,1)</f>
        <v>0</v>
      </c>
      <c r="W11" s="42"/>
      <c r="X11" s="35">
        <f>COUNTIFS(DataRegularSeason20242025!$E$2:$E$1315,WatchedGames20242025!W$1,DataRegularSeason20242025!$D$2:$D$1315,WatchedGames20242025!$A11,DataRegularSeason20242025!$N$2:$N$1315,1, DataRegularSeason20242025!$R$2:$R$1315,1)</f>
        <v>1</v>
      </c>
      <c r="Y11" s="42"/>
      <c r="Z11" s="35">
        <f>COUNTIFS(DataRegularSeason20242025!$E$2:$E$1315,WatchedGames20242025!Y$1,DataRegularSeason20242025!$D$2:$D$1315,WatchedGames20242025!$A11,DataRegularSeason20242025!$N$2:$N$1315,1, DataRegularSeason20242025!$R$2:$R$1315,1)</f>
        <v>0</v>
      </c>
      <c r="AA11" s="42"/>
      <c r="AB11" s="35">
        <f>COUNTIFS(DataRegularSeason20242025!$E$2:$E$1315,WatchedGames20242025!AA$1,DataRegularSeason20242025!$D$2:$D$1315,WatchedGames20242025!$A11,DataRegularSeason20242025!$N$2:$N$1315,1, DataRegularSeason20242025!$R$2:$R$1315,1)</f>
        <v>1</v>
      </c>
      <c r="AC11" s="42"/>
      <c r="AD11" s="35">
        <f>COUNTIFS(DataRegularSeason20242025!$E$2:$E$1315,WatchedGames20242025!AC$1,DataRegularSeason20242025!$D$2:$D$1315,WatchedGames20242025!$A11,DataRegularSeason20242025!$N$2:$N$1315,1, DataRegularSeason20242025!$R$2:$R$1315,1)</f>
        <v>0</v>
      </c>
      <c r="AE11" s="42"/>
      <c r="AF11" s="35">
        <f>COUNTIFS(DataRegularSeason20242025!$E$2:$E$1315,WatchedGames20242025!AE$1,DataRegularSeason20242025!$D$2:$D$1315,WatchedGames20242025!$A11,DataRegularSeason20242025!$N$2:$N$1315,1, DataRegularSeason20242025!$R$2:$R$1315,1)</f>
        <v>1</v>
      </c>
      <c r="AG11" s="42"/>
      <c r="AH11" s="35">
        <f>COUNTIFS(DataRegularSeason20242025!$E$2:$E$1315,WatchedGames20242025!AG$1,DataRegularSeason20242025!$D$2:$D$1315,WatchedGames20242025!$A11,DataRegularSeason20242025!$N$2:$N$1315,1, DataRegularSeason20242025!$R$2:$R$1315,1)</f>
        <v>0</v>
      </c>
      <c r="AI11" s="42"/>
      <c r="AJ11" s="35">
        <f>COUNTIFS(DataRegularSeason20242025!$E$2:$E$1315,WatchedGames20242025!AI$1,DataRegularSeason20242025!$D$2:$D$1315,WatchedGames20242025!$A11,DataRegularSeason20242025!$N$2:$N$1315,1, DataRegularSeason20242025!$R$2:$R$1315,1)</f>
        <v>1</v>
      </c>
      <c r="AK11" s="42"/>
      <c r="AL11" s="35">
        <f>COUNTIFS(DataRegularSeason20242025!$E$2:$E$1315,WatchedGames20242025!AK$1,DataRegularSeason20242025!$D$2:$D$1315,WatchedGames20242025!$A11,DataRegularSeason20242025!$N$2:$N$1315,1, DataRegularSeason20242025!$R$2:$R$1315,1)</f>
        <v>1</v>
      </c>
      <c r="AM11" s="42"/>
      <c r="AN11" s="35">
        <f>COUNTIFS(DataRegularSeason20242025!$E$2:$E$1315,WatchedGames20242025!AM$1,DataRegularSeason20242025!$D$2:$D$1315,WatchedGames20242025!$A11,DataRegularSeason20242025!$N$2:$N$1315,1, DataRegularSeason20242025!$R$2:$R$1315,1)</f>
        <v>1</v>
      </c>
      <c r="AO11" s="42"/>
      <c r="AP11" s="35">
        <f>COUNTIFS(DataRegularSeason20242025!$E$2:$E$1315,WatchedGames20242025!AO$1,DataRegularSeason20242025!$D$2:$D$1315,WatchedGames20242025!$A11,DataRegularSeason20242025!$N$2:$N$1315,1, DataRegularSeason20242025!$R$2:$R$1315,1)</f>
        <v>0</v>
      </c>
      <c r="AQ11" s="42"/>
      <c r="AR11" s="35">
        <f>COUNTIFS(DataRegularSeason20242025!$E$2:$E$1315,WatchedGames20242025!AQ$1,DataRegularSeason20242025!$D$2:$D$1315,WatchedGames20242025!$A11,DataRegularSeason20242025!$N$2:$N$1315,1, DataRegularSeason20242025!$R$2:$R$1315,1)</f>
        <v>1</v>
      </c>
      <c r="AS11" s="42"/>
      <c r="AT11" s="35">
        <f>COUNTIFS(DataRegularSeason20242025!$E$2:$E$1315,WatchedGames20242025!AS$1,DataRegularSeason20242025!$D$2:$D$1315,WatchedGames20242025!$A11,DataRegularSeason20242025!$N$2:$N$1315,1, DataRegularSeason20242025!$R$2:$R$1315,1)</f>
        <v>1</v>
      </c>
      <c r="AU11" s="42"/>
      <c r="AV11" s="35">
        <f>COUNTIFS(DataRegularSeason20242025!$E$2:$E$1315,WatchedGames20242025!AU$1,DataRegularSeason20242025!$D$2:$D$1315,WatchedGames20242025!$A11,DataRegularSeason20242025!$N$2:$N$1315,1, DataRegularSeason20242025!$R$2:$R$1315,1)</f>
        <v>0</v>
      </c>
      <c r="AW11" s="42"/>
      <c r="AX11" s="35">
        <f>COUNTIFS(DataRegularSeason20242025!$E$2:$E$1315,WatchedGames20242025!AW$1,DataRegularSeason20242025!$D$2:$D$1315,WatchedGames20242025!$A11,DataRegularSeason20242025!$N$2:$N$1315,1, DataRegularSeason20242025!$R$2:$R$1315,1)</f>
        <v>1</v>
      </c>
      <c r="AY11" s="42"/>
      <c r="AZ11" s="35">
        <f>COUNTIFS(DataRegularSeason20242025!$E$2:$E$1315,WatchedGames20242025!AY$1,DataRegularSeason20242025!$D$2:$D$1315,WatchedGames20242025!$A11,DataRegularSeason20242025!$N$2:$N$1315,1, DataRegularSeason20242025!$R$2:$R$1315,1)</f>
        <v>1</v>
      </c>
      <c r="BA11" s="42"/>
      <c r="BB11" s="35">
        <f>COUNTIFS(DataRegularSeason20242025!$E$2:$E$1315,WatchedGames20242025!BA$1,DataRegularSeason20242025!$D$2:$D$1315,WatchedGames20242025!$A11,DataRegularSeason20242025!$N$2:$N$1315,1, DataRegularSeason20242025!$R$2:$R$1315,1)</f>
        <v>1</v>
      </c>
      <c r="BC11" s="42"/>
      <c r="BD11" s="35">
        <f>COUNTIFS(DataRegularSeason20242025!$E$2:$E$1315,WatchedGames20242025!BC$1,DataRegularSeason20242025!$D$2:$D$1315,WatchedGames20242025!$A11,DataRegularSeason20242025!$N$2:$N$1315,1, DataRegularSeason20242025!$R$2:$R$1315,1)</f>
        <v>0</v>
      </c>
      <c r="BE11" s="42"/>
      <c r="BF11" s="35">
        <f>COUNTIFS(DataRegularSeason20242025!$E$2:$E$1315,WatchedGames20242025!BE$1,DataRegularSeason20242025!$D$2:$D$1315,WatchedGames20242025!$A11,DataRegularSeason20242025!$N$2:$N$1315,1, DataRegularSeason20242025!$R$2:$R$1315,1)</f>
        <v>0</v>
      </c>
      <c r="BG11" s="42"/>
      <c r="BH11" s="35">
        <f>COUNTIFS(DataRegularSeason20242025!$E$2:$E$1315,WatchedGames20242025!BG$1,DataRegularSeason20242025!$D$2:$D$1315,WatchedGames20242025!$A11,DataRegularSeason20242025!$N$2:$N$1315,1, DataRegularSeason20242025!$R$2:$R$1315,1)</f>
        <v>1</v>
      </c>
      <c r="BI11" s="42"/>
      <c r="BJ11" s="35">
        <f>COUNTIFS(DataRegularSeason20242025!$E$2:$E$1315,WatchedGames20242025!BI$1,DataRegularSeason20242025!$D$2:$D$1315,WatchedGames20242025!$A11,DataRegularSeason20242025!$N$2:$N$1315,1, DataRegularSeason20242025!$R$2:$R$1315,1)</f>
        <v>0</v>
      </c>
      <c r="BK11" s="42"/>
      <c r="BL11" s="35">
        <f>COUNTIFS(DataRegularSeason20242025!$E$2:$E$1315,WatchedGames20242025!BK$1,DataRegularSeason20242025!$D$2:$D$1315,WatchedGames20242025!$A11,DataRegularSeason20242025!$N$2:$N$1315,1, DataRegularSeason20242025!$R$2:$R$1315,1)</f>
        <v>1</v>
      </c>
      <c r="BM11" s="42"/>
      <c r="BN11" s="35">
        <f>COUNTIFS(DataRegularSeason20242025!$E$2:$E$1315,WatchedGames20242025!BM$1,DataRegularSeason20242025!$D$2:$D$1315,WatchedGames20242025!$A11,DataRegularSeason20242025!$N$2:$N$1315,1, DataRegularSeason20242025!$R$2:$R$1315,1)</f>
        <v>1</v>
      </c>
      <c r="BO11" s="37">
        <f t="shared" si="0"/>
        <v>19</v>
      </c>
      <c r="BP11" s="116">
        <f t="shared" ref="BP11" si="7">BO11+BO12</f>
        <v>38</v>
      </c>
      <c r="BQ11" s="117">
        <f t="shared" ref="BQ11" si="8">82-BP11</f>
        <v>44</v>
      </c>
    </row>
    <row r="12" spans="1:72" s="34" customFormat="1" ht="9.9499999999999993" customHeight="1" x14ac:dyDescent="0.2">
      <c r="A12" s="118"/>
      <c r="B12" s="39" t="s">
        <v>80</v>
      </c>
      <c r="C12" s="45">
        <f>COUNTIFS(DataRegularSeason20242025!$E$2:$E$1315,WatchedGames20242025!$A11,DataRegularSeason20242025!$D$2:$D$1315,WatchedGames20242025!C$1,DataRegularSeason20242025!$N$2:$N$1315,1, DataRegularSeason20242025!$R$2:$R$1315,1)</f>
        <v>1</v>
      </c>
      <c r="D12" s="46"/>
      <c r="E12" s="45">
        <f>COUNTIFS(DataRegularSeason20242025!$E$2:$E$1315,WatchedGames20242025!$A11,DataRegularSeason20242025!$D$2:$D$1315,WatchedGames20242025!E$1,DataRegularSeason20242025!$N$2:$N$1315,1, DataRegularSeason20242025!$R$2:$R$1315,1)</f>
        <v>1</v>
      </c>
      <c r="F12" s="46"/>
      <c r="G12" s="45">
        <f>COUNTIFS(DataRegularSeason20242025!$E$2:$E$1315,WatchedGames20242025!$A11,DataRegularSeason20242025!$D$2:$D$1315,WatchedGames20242025!G$1,DataRegularSeason20242025!$N$2:$N$1315,1, DataRegularSeason20242025!$R$2:$R$1315,1)</f>
        <v>0</v>
      </c>
      <c r="H12" s="46"/>
      <c r="I12" s="45">
        <f>COUNTIFS(DataRegularSeason20242025!$E$2:$E$1315,WatchedGames20242025!$A11,DataRegularSeason20242025!$D$2:$D$1315,WatchedGames20242025!I$1,DataRegularSeason20242025!$N$2:$N$1315,1, DataRegularSeason20242025!$R$2:$R$1315,1)</f>
        <v>2</v>
      </c>
      <c r="J12" s="46"/>
      <c r="K12" s="45"/>
      <c r="L12" s="46"/>
      <c r="M12" s="45">
        <f>COUNTIFS(DataRegularSeason20242025!$E$2:$E$1315,WatchedGames20242025!$A11,DataRegularSeason20242025!$D$2:$D$1315,WatchedGames20242025!M$1,DataRegularSeason20242025!$N$2:$N$1315,1, DataRegularSeason20242025!$R$2:$R$1315,1)</f>
        <v>1</v>
      </c>
      <c r="N12" s="46"/>
      <c r="O12" s="45">
        <f>COUNTIFS(DataRegularSeason20242025!$E$2:$E$1315,WatchedGames20242025!$A11,DataRegularSeason20242025!$D$2:$D$1315,WatchedGames20242025!O$1,DataRegularSeason20242025!$N$2:$N$1315,1, DataRegularSeason20242025!$R$2:$R$1315,1)</f>
        <v>0</v>
      </c>
      <c r="P12" s="46"/>
      <c r="Q12" s="45">
        <f>COUNTIFS(DataRegularSeason20242025!$E$2:$E$1315,WatchedGames20242025!$A11,DataRegularSeason20242025!$D$2:$D$1315,WatchedGames20242025!Q$1,DataRegularSeason20242025!$N$2:$N$1315,1, DataRegularSeason20242025!$R$2:$R$1315,1)</f>
        <v>0</v>
      </c>
      <c r="R12" s="46"/>
      <c r="S12" s="45">
        <f>COUNTIFS(DataRegularSeason20242025!$E$2:$E$1315,WatchedGames20242025!$A11,DataRegularSeason20242025!$D$2:$D$1315,WatchedGames20242025!S$1,DataRegularSeason20242025!$N$2:$N$1315,1, DataRegularSeason20242025!$R$2:$R$1315,1)</f>
        <v>0</v>
      </c>
      <c r="T12" s="46"/>
      <c r="U12" s="45">
        <f>COUNTIFS(DataRegularSeason20242025!$E$2:$E$1315,WatchedGames20242025!$A11,DataRegularSeason20242025!$D$2:$D$1315,WatchedGames20242025!U$1,DataRegularSeason20242025!$N$2:$N$1315,1, DataRegularSeason20242025!$R$2:$R$1315,1)</f>
        <v>1</v>
      </c>
      <c r="V12" s="46"/>
      <c r="W12" s="45">
        <f>COUNTIFS(DataRegularSeason20242025!$E$2:$E$1315,WatchedGames20242025!$A11,DataRegularSeason20242025!$D$2:$D$1315,WatchedGames20242025!W$1,DataRegularSeason20242025!$N$2:$N$1315,1, DataRegularSeason20242025!$R$2:$R$1315,1)</f>
        <v>1</v>
      </c>
      <c r="X12" s="46"/>
      <c r="Y12" s="45">
        <f>COUNTIFS(DataRegularSeason20242025!$E$2:$E$1315,WatchedGames20242025!$A11,DataRegularSeason20242025!$D$2:$D$1315,WatchedGames20242025!Y$1,DataRegularSeason20242025!$N$2:$N$1315,1, DataRegularSeason20242025!$R$2:$R$1315,1)</f>
        <v>1</v>
      </c>
      <c r="Z12" s="46"/>
      <c r="AA12" s="45">
        <f>COUNTIFS(DataRegularSeason20242025!$E$2:$E$1315,WatchedGames20242025!$A11,DataRegularSeason20242025!$D$2:$D$1315,WatchedGames20242025!AA$1,DataRegularSeason20242025!$N$2:$N$1315,1, DataRegularSeason20242025!$R$2:$R$1315,1)</f>
        <v>0</v>
      </c>
      <c r="AB12" s="46"/>
      <c r="AC12" s="45">
        <f>COUNTIFS(DataRegularSeason20242025!$E$2:$E$1315,WatchedGames20242025!$A11,DataRegularSeason20242025!$D$2:$D$1315,WatchedGames20242025!AC$1,DataRegularSeason20242025!$N$2:$N$1315,1, DataRegularSeason20242025!$R$2:$R$1315,1)</f>
        <v>0</v>
      </c>
      <c r="AD12" s="46"/>
      <c r="AE12" s="45">
        <f>COUNTIFS(DataRegularSeason20242025!$E$2:$E$1315,WatchedGames20242025!$A11,DataRegularSeason20242025!$D$2:$D$1315,WatchedGames20242025!AE$1,DataRegularSeason20242025!$N$2:$N$1315,1, DataRegularSeason20242025!$R$2:$R$1315,1)</f>
        <v>1</v>
      </c>
      <c r="AF12" s="46"/>
      <c r="AG12" s="45">
        <f>COUNTIFS(DataRegularSeason20242025!$E$2:$E$1315,WatchedGames20242025!$A11,DataRegularSeason20242025!$D$2:$D$1315,WatchedGames20242025!AG$1,DataRegularSeason20242025!$N$2:$N$1315,1, DataRegularSeason20242025!$R$2:$R$1315,1)</f>
        <v>1</v>
      </c>
      <c r="AH12" s="46"/>
      <c r="AI12" s="45">
        <f>COUNTIFS(DataRegularSeason20242025!$E$2:$E$1315,WatchedGames20242025!$A11,DataRegularSeason20242025!$D$2:$D$1315,WatchedGames20242025!AI$1,DataRegularSeason20242025!$N$2:$N$1315,1, DataRegularSeason20242025!$R$2:$R$1315,1)</f>
        <v>0</v>
      </c>
      <c r="AJ12" s="46"/>
      <c r="AK12" s="45">
        <f>COUNTIFS(DataRegularSeason20242025!$E$2:$E$1315,WatchedGames20242025!$A11,DataRegularSeason20242025!$D$2:$D$1315,WatchedGames20242025!AK$1,DataRegularSeason20242025!$N$2:$N$1315,1, DataRegularSeason20242025!$R$2:$R$1315,1)</f>
        <v>0</v>
      </c>
      <c r="AL12" s="46"/>
      <c r="AM12" s="45">
        <f>COUNTIFS(DataRegularSeason20242025!$E$2:$E$1315,WatchedGames20242025!$A11,DataRegularSeason20242025!$D$2:$D$1315,WatchedGames20242025!AM$1,DataRegularSeason20242025!$N$2:$N$1315,1, DataRegularSeason20242025!$R$2:$R$1315,1)</f>
        <v>0</v>
      </c>
      <c r="AN12" s="46"/>
      <c r="AO12" s="45">
        <f>COUNTIFS(DataRegularSeason20242025!$E$2:$E$1315,WatchedGames20242025!$A11,DataRegularSeason20242025!$D$2:$D$1315,WatchedGames20242025!AO$1,DataRegularSeason20242025!$N$2:$N$1315,1, DataRegularSeason20242025!$R$2:$R$1315,1)</f>
        <v>0</v>
      </c>
      <c r="AP12" s="46"/>
      <c r="AQ12" s="45">
        <f>COUNTIFS(DataRegularSeason20242025!$E$2:$E$1315,WatchedGames20242025!$A11,DataRegularSeason20242025!$D$2:$D$1315,WatchedGames20242025!AQ$1,DataRegularSeason20242025!$N$2:$N$1315,1, DataRegularSeason20242025!$R$2:$R$1315,1)</f>
        <v>2</v>
      </c>
      <c r="AR12" s="46"/>
      <c r="AS12" s="45">
        <f>COUNTIFS(DataRegularSeason20242025!$E$2:$E$1315,WatchedGames20242025!$A11,DataRegularSeason20242025!$D$2:$D$1315,WatchedGames20242025!AS$1,DataRegularSeason20242025!$N$2:$N$1315,1, DataRegularSeason20242025!$R$2:$R$1315,1)</f>
        <v>1</v>
      </c>
      <c r="AT12" s="46"/>
      <c r="AU12" s="45">
        <f>COUNTIFS(DataRegularSeason20242025!$E$2:$E$1315,WatchedGames20242025!$A11,DataRegularSeason20242025!$D$2:$D$1315,WatchedGames20242025!AU$1,DataRegularSeason20242025!$N$2:$N$1315,1, DataRegularSeason20242025!$R$2:$R$1315,1)</f>
        <v>1</v>
      </c>
      <c r="AV12" s="46"/>
      <c r="AW12" s="45">
        <f>COUNTIFS(DataRegularSeason20242025!$E$2:$E$1315,WatchedGames20242025!$A11,DataRegularSeason20242025!$D$2:$D$1315,WatchedGames20242025!AW$1,DataRegularSeason20242025!$N$2:$N$1315,1, DataRegularSeason20242025!$R$2:$R$1315,1)</f>
        <v>1</v>
      </c>
      <c r="AX12" s="46"/>
      <c r="AY12" s="45">
        <f>COUNTIFS(DataRegularSeason20242025!$E$2:$E$1315,WatchedGames20242025!$A11,DataRegularSeason20242025!$D$2:$D$1315,WatchedGames20242025!AY$1,DataRegularSeason20242025!$N$2:$N$1315,1, DataRegularSeason20242025!$R$2:$R$1315,1)</f>
        <v>1</v>
      </c>
      <c r="AZ12" s="46"/>
      <c r="BA12" s="45">
        <f>COUNTIFS(DataRegularSeason20242025!$E$2:$E$1315,WatchedGames20242025!$A11,DataRegularSeason20242025!$D$2:$D$1315,WatchedGames20242025!BA$1,DataRegularSeason20242025!$N$2:$N$1315,1, DataRegularSeason20242025!$R$2:$R$1315,1)</f>
        <v>1</v>
      </c>
      <c r="BB12" s="46"/>
      <c r="BC12" s="45">
        <f>COUNTIFS(DataRegularSeason20242025!$E$2:$E$1315,WatchedGames20242025!$A11,DataRegularSeason20242025!$D$2:$D$1315,WatchedGames20242025!BC$1,DataRegularSeason20242025!$N$2:$N$1315,1, DataRegularSeason20242025!$R$2:$R$1315,1)</f>
        <v>0</v>
      </c>
      <c r="BD12" s="46"/>
      <c r="BE12" s="45">
        <f>COUNTIFS(DataRegularSeason20242025!$E$2:$E$1315,WatchedGames20242025!$A11,DataRegularSeason20242025!$D$2:$D$1315,WatchedGames20242025!BE$1,DataRegularSeason20242025!$N$2:$N$1315,1, DataRegularSeason20242025!$R$2:$R$1315,1)</f>
        <v>0</v>
      </c>
      <c r="BF12" s="46"/>
      <c r="BG12" s="45">
        <f>COUNTIFS(DataRegularSeason20242025!$E$2:$E$1315,WatchedGames20242025!$A11,DataRegularSeason20242025!$D$2:$D$1315,WatchedGames20242025!BG$1,DataRegularSeason20242025!$N$2:$N$1315,1, DataRegularSeason20242025!$R$2:$R$1315,1)</f>
        <v>0</v>
      </c>
      <c r="BH12" s="46"/>
      <c r="BI12" s="45">
        <f>COUNTIFS(DataRegularSeason20242025!$E$2:$E$1315,WatchedGames20242025!$A11,DataRegularSeason20242025!$D$2:$D$1315,WatchedGames20242025!BI$1,DataRegularSeason20242025!$N$2:$N$1315,1, DataRegularSeason20242025!$R$2:$R$1315,1)</f>
        <v>0</v>
      </c>
      <c r="BJ12" s="46"/>
      <c r="BK12" s="45">
        <f>COUNTIFS(DataRegularSeason20242025!$E$2:$E$1315,WatchedGames20242025!$A11,DataRegularSeason20242025!$D$2:$D$1315,WatchedGames20242025!BK$1,DataRegularSeason20242025!$N$2:$N$1315,1, DataRegularSeason20242025!$R$2:$R$1315,1)</f>
        <v>1</v>
      </c>
      <c r="BL12" s="46"/>
      <c r="BM12" s="45">
        <f>COUNTIFS(DataRegularSeason20242025!$E$2:$E$1315,WatchedGames20242025!$A11,DataRegularSeason20242025!$D$2:$D$1315,WatchedGames20242025!BM$1,DataRegularSeason20242025!$N$2:$N$1315,1, DataRegularSeason20242025!$R$2:$R$1315,1)</f>
        <v>1</v>
      </c>
      <c r="BN12" s="46"/>
      <c r="BO12" s="41">
        <f t="shared" si="0"/>
        <v>19</v>
      </c>
      <c r="BP12" s="116"/>
      <c r="BQ12" s="117"/>
    </row>
    <row r="13" spans="1:72" s="34" customFormat="1" ht="9.9499999999999993" customHeight="1" x14ac:dyDescent="0.2">
      <c r="A13" s="123" t="s">
        <v>24</v>
      </c>
      <c r="B13" s="35" t="s">
        <v>81</v>
      </c>
      <c r="C13" s="42"/>
      <c r="D13" s="35">
        <f>COUNTIFS(DataRegularSeason20242025!$E$2:$E$1315,WatchedGames20242025!C$1,DataRegularSeason20242025!$D$2:$D$1315,WatchedGames20242025!$A13,DataRegularSeason20242025!$N$2:$N$1315,1, DataRegularSeason20242025!$R$2:$R$1315,1)</f>
        <v>1</v>
      </c>
      <c r="E13" s="42"/>
      <c r="F13" s="35">
        <f>COUNTIFS(DataRegularSeason20242025!$E$2:$E$1315,WatchedGames20242025!E$1,DataRegularSeason20242025!$D$2:$D$1315,WatchedGames20242025!$A13,DataRegularSeason20242025!$N$2:$N$1315,1, DataRegularSeason20242025!$R$2:$R$1315,1)</f>
        <v>1</v>
      </c>
      <c r="G13" s="42"/>
      <c r="H13" s="35">
        <f>COUNTIFS(DataRegularSeason20242025!$E$2:$E$1315,WatchedGames20242025!G$1,DataRegularSeason20242025!$D$2:$D$1315,WatchedGames20242025!$A13,DataRegularSeason20242025!$N$2:$N$1315,1, DataRegularSeason20242025!$R$2:$R$1315,1)</f>
        <v>1</v>
      </c>
      <c r="I13" s="42"/>
      <c r="J13" s="35">
        <f>COUNTIFS(DataRegularSeason20242025!$E$2:$E$1315,WatchedGames20242025!I$1,DataRegularSeason20242025!$D$2:$D$1315,WatchedGames20242025!$A13,DataRegularSeason20242025!$N$2:$N$1315,1, DataRegularSeason20242025!$R$2:$R$1315,1)</f>
        <v>0</v>
      </c>
      <c r="K13" s="42"/>
      <c r="L13" s="35">
        <f>COUNTIFS(DataRegularSeason20242025!$E$2:$E$1315,WatchedGames20242025!K$1,DataRegularSeason20242025!$D$2:$D$1315,WatchedGames20242025!$A13,DataRegularSeason20242025!$N$2:$N$1315,1, DataRegularSeason20242025!$R$2:$R$1315,1)</f>
        <v>1</v>
      </c>
      <c r="M13" s="42"/>
      <c r="N13" s="43"/>
      <c r="O13" s="42"/>
      <c r="P13" s="35">
        <f>COUNTIFS(DataRegularSeason20242025!$E$2:$E$1315,WatchedGames20242025!O$1,DataRegularSeason20242025!$D$2:$D$1315,WatchedGames20242025!$A13,DataRegularSeason20242025!$N$2:$N$1315,1, DataRegularSeason20242025!$R$2:$R$1315,1)</f>
        <v>1</v>
      </c>
      <c r="Q13" s="42"/>
      <c r="R13" s="35">
        <f>COUNTIFS(DataRegularSeason20242025!$E$2:$E$1315,WatchedGames20242025!Q$1,DataRegularSeason20242025!$D$2:$D$1315,WatchedGames20242025!$A13,DataRegularSeason20242025!$N$2:$N$1315,1, DataRegularSeason20242025!$R$2:$R$1315,1)</f>
        <v>0</v>
      </c>
      <c r="S13" s="42"/>
      <c r="T13" s="35">
        <f>COUNTIFS(DataRegularSeason20242025!$E$2:$E$1315,WatchedGames20242025!S$1,DataRegularSeason20242025!$D$2:$D$1315,WatchedGames20242025!$A13,DataRegularSeason20242025!$N$2:$N$1315,1, DataRegularSeason20242025!$R$2:$R$1315,1)</f>
        <v>1</v>
      </c>
      <c r="U13" s="42"/>
      <c r="V13" s="35">
        <f>COUNTIFS(DataRegularSeason20242025!$E$2:$E$1315,WatchedGames20242025!U$1,DataRegularSeason20242025!$D$2:$D$1315,WatchedGames20242025!$A13,DataRegularSeason20242025!$N$2:$N$1315,1, DataRegularSeason20242025!$R$2:$R$1315,1)</f>
        <v>1</v>
      </c>
      <c r="W13" s="42"/>
      <c r="X13" s="35">
        <f>COUNTIFS(DataRegularSeason20242025!$E$2:$E$1315,WatchedGames20242025!W$1,DataRegularSeason20242025!$D$2:$D$1315,WatchedGames20242025!$A13,DataRegularSeason20242025!$N$2:$N$1315,1, DataRegularSeason20242025!$R$2:$R$1315,1)</f>
        <v>1</v>
      </c>
      <c r="Y13" s="42"/>
      <c r="Z13" s="35">
        <f>COUNTIFS(DataRegularSeason20242025!$E$2:$E$1315,WatchedGames20242025!Y$1,DataRegularSeason20242025!$D$2:$D$1315,WatchedGames20242025!$A13,DataRegularSeason20242025!$N$2:$N$1315,1, DataRegularSeason20242025!$R$2:$R$1315,1)</f>
        <v>0</v>
      </c>
      <c r="AA13" s="42"/>
      <c r="AB13" s="35">
        <f>COUNTIFS(DataRegularSeason20242025!$E$2:$E$1315,WatchedGames20242025!AA$1,DataRegularSeason20242025!$D$2:$D$1315,WatchedGames20242025!$A13,DataRegularSeason20242025!$N$2:$N$1315,1, DataRegularSeason20242025!$R$2:$R$1315,1)</f>
        <v>0</v>
      </c>
      <c r="AC13" s="42"/>
      <c r="AD13" s="35">
        <f>COUNTIFS(DataRegularSeason20242025!$E$2:$E$1315,WatchedGames20242025!AC$1,DataRegularSeason20242025!$D$2:$D$1315,WatchedGames20242025!$A13,DataRegularSeason20242025!$N$2:$N$1315,1, DataRegularSeason20242025!$R$2:$R$1315,1)</f>
        <v>0</v>
      </c>
      <c r="AE13" s="42"/>
      <c r="AF13" s="35">
        <f>COUNTIFS(DataRegularSeason20242025!$E$2:$E$1315,WatchedGames20242025!AE$1,DataRegularSeason20242025!$D$2:$D$1315,WatchedGames20242025!$A13,DataRegularSeason20242025!$N$2:$N$1315,1, DataRegularSeason20242025!$R$2:$R$1315,1)</f>
        <v>0</v>
      </c>
      <c r="AG13" s="42"/>
      <c r="AH13" s="35">
        <f>COUNTIFS(DataRegularSeason20242025!$E$2:$E$1315,WatchedGames20242025!AG$1,DataRegularSeason20242025!$D$2:$D$1315,WatchedGames20242025!$A13,DataRegularSeason20242025!$N$2:$N$1315,1, DataRegularSeason20242025!$R$2:$R$1315,1)</f>
        <v>0</v>
      </c>
      <c r="AI13" s="42"/>
      <c r="AJ13" s="35">
        <f>COUNTIFS(DataRegularSeason20242025!$E$2:$E$1315,WatchedGames20242025!AI$1,DataRegularSeason20242025!$D$2:$D$1315,WatchedGames20242025!$A13,DataRegularSeason20242025!$N$2:$N$1315,1, DataRegularSeason20242025!$R$2:$R$1315,1)</f>
        <v>1</v>
      </c>
      <c r="AK13" s="42"/>
      <c r="AL13" s="35">
        <f>COUNTIFS(DataRegularSeason20242025!$E$2:$E$1315,WatchedGames20242025!AK$1,DataRegularSeason20242025!$D$2:$D$1315,WatchedGames20242025!$A13,DataRegularSeason20242025!$N$2:$N$1315,1, DataRegularSeason20242025!$R$2:$R$1315,1)</f>
        <v>0</v>
      </c>
      <c r="AM13" s="42"/>
      <c r="AN13" s="35">
        <f>COUNTIFS(DataRegularSeason20242025!$E$2:$E$1315,WatchedGames20242025!AM$1,DataRegularSeason20242025!$D$2:$D$1315,WatchedGames20242025!$A13,DataRegularSeason20242025!$N$2:$N$1315,1, DataRegularSeason20242025!$R$2:$R$1315,1)</f>
        <v>0</v>
      </c>
      <c r="AO13" s="42"/>
      <c r="AP13" s="35">
        <f>COUNTIFS(DataRegularSeason20242025!$E$2:$E$1315,WatchedGames20242025!AO$1,DataRegularSeason20242025!$D$2:$D$1315,WatchedGames20242025!$A13,DataRegularSeason20242025!$N$2:$N$1315,1, DataRegularSeason20242025!$R$2:$R$1315,1)</f>
        <v>1</v>
      </c>
      <c r="AQ13" s="42"/>
      <c r="AR13" s="35">
        <f>COUNTIFS(DataRegularSeason20242025!$E$2:$E$1315,WatchedGames20242025!AQ$1,DataRegularSeason20242025!$D$2:$D$1315,WatchedGames20242025!$A13,DataRegularSeason20242025!$N$2:$N$1315,1, DataRegularSeason20242025!$R$2:$R$1315,1)</f>
        <v>0</v>
      </c>
      <c r="AS13" s="42"/>
      <c r="AT13" s="35">
        <f>COUNTIFS(DataRegularSeason20242025!$E$2:$E$1315,WatchedGames20242025!AS$1,DataRegularSeason20242025!$D$2:$D$1315,WatchedGames20242025!$A13,DataRegularSeason20242025!$N$2:$N$1315,1, DataRegularSeason20242025!$R$2:$R$1315,1)</f>
        <v>1</v>
      </c>
      <c r="AU13" s="42"/>
      <c r="AV13" s="35">
        <f>COUNTIFS(DataRegularSeason20242025!$E$2:$E$1315,WatchedGames20242025!AU$1,DataRegularSeason20242025!$D$2:$D$1315,WatchedGames20242025!$A13,DataRegularSeason20242025!$N$2:$N$1315,1, DataRegularSeason20242025!$R$2:$R$1315,1)</f>
        <v>1</v>
      </c>
      <c r="AW13" s="42"/>
      <c r="AX13" s="35">
        <f>COUNTIFS(DataRegularSeason20242025!$E$2:$E$1315,WatchedGames20242025!AW$1,DataRegularSeason20242025!$D$2:$D$1315,WatchedGames20242025!$A13,DataRegularSeason20242025!$N$2:$N$1315,1, DataRegularSeason20242025!$R$2:$R$1315,1)</f>
        <v>1</v>
      </c>
      <c r="AY13" s="42"/>
      <c r="AZ13" s="35">
        <f>COUNTIFS(DataRegularSeason20242025!$E$2:$E$1315,WatchedGames20242025!AY$1,DataRegularSeason20242025!$D$2:$D$1315,WatchedGames20242025!$A13,DataRegularSeason20242025!$N$2:$N$1315,1, DataRegularSeason20242025!$R$2:$R$1315,1)</f>
        <v>2</v>
      </c>
      <c r="BA13" s="42"/>
      <c r="BB13" s="35">
        <f>COUNTIFS(DataRegularSeason20242025!$E$2:$E$1315,WatchedGames20242025!BA$1,DataRegularSeason20242025!$D$2:$D$1315,WatchedGames20242025!$A13,DataRegularSeason20242025!$N$2:$N$1315,1, DataRegularSeason20242025!$R$2:$R$1315,1)</f>
        <v>0</v>
      </c>
      <c r="BC13" s="42"/>
      <c r="BD13" s="35">
        <f>COUNTIFS(DataRegularSeason20242025!$E$2:$E$1315,WatchedGames20242025!BC$1,DataRegularSeason20242025!$D$2:$D$1315,WatchedGames20242025!$A13,DataRegularSeason20242025!$N$2:$N$1315,1, DataRegularSeason20242025!$R$2:$R$1315,1)</f>
        <v>0</v>
      </c>
      <c r="BE13" s="42"/>
      <c r="BF13" s="35">
        <f>COUNTIFS(DataRegularSeason20242025!$E$2:$E$1315,WatchedGames20242025!BE$1,DataRegularSeason20242025!$D$2:$D$1315,WatchedGames20242025!$A13,DataRegularSeason20242025!$N$2:$N$1315,1, DataRegularSeason20242025!$R$2:$R$1315,1)</f>
        <v>1</v>
      </c>
      <c r="BG13" s="42"/>
      <c r="BH13" s="35">
        <f>COUNTIFS(DataRegularSeason20242025!$E$2:$E$1315,WatchedGames20242025!BG$1,DataRegularSeason20242025!$D$2:$D$1315,WatchedGames20242025!$A13,DataRegularSeason20242025!$N$2:$N$1315,1, DataRegularSeason20242025!$R$2:$R$1315,1)</f>
        <v>2</v>
      </c>
      <c r="BI13" s="42"/>
      <c r="BJ13" s="35">
        <f>COUNTIFS(DataRegularSeason20242025!$E$2:$E$1315,WatchedGames20242025!BI$1,DataRegularSeason20242025!$D$2:$D$1315,WatchedGames20242025!$A13,DataRegularSeason20242025!$N$2:$N$1315,1, DataRegularSeason20242025!$R$2:$R$1315,1)</f>
        <v>2</v>
      </c>
      <c r="BK13" s="42"/>
      <c r="BL13" s="35">
        <f>COUNTIFS(DataRegularSeason20242025!$E$2:$E$1315,WatchedGames20242025!BK$1,DataRegularSeason20242025!$D$2:$D$1315,WatchedGames20242025!$A13,DataRegularSeason20242025!$N$2:$N$1315,1, DataRegularSeason20242025!$R$2:$R$1315,1)</f>
        <v>1</v>
      </c>
      <c r="BM13" s="42"/>
      <c r="BN13" s="35">
        <f>COUNTIFS(DataRegularSeason20242025!$E$2:$E$1315,WatchedGames20242025!BM$1,DataRegularSeason20242025!$D$2:$D$1315,WatchedGames20242025!$A13,DataRegularSeason20242025!$N$2:$N$1315,1, DataRegularSeason20242025!$R$2:$R$1315,1)</f>
        <v>0</v>
      </c>
      <c r="BO13" s="37">
        <f t="shared" si="0"/>
        <v>21</v>
      </c>
      <c r="BP13" s="116">
        <f t="shared" ref="BP13" si="9">BO13+BO14</f>
        <v>43</v>
      </c>
      <c r="BQ13" s="117">
        <f t="shared" ref="BQ13" si="10">82-BP13</f>
        <v>39</v>
      </c>
    </row>
    <row r="14" spans="1:72" s="34" customFormat="1" ht="9.9499999999999993" customHeight="1" x14ac:dyDescent="0.2">
      <c r="A14" s="118"/>
      <c r="B14" s="39" t="s">
        <v>80</v>
      </c>
      <c r="C14" s="45">
        <f>COUNTIFS(DataRegularSeason20242025!$E$2:$E$1315,WatchedGames20242025!$A13,DataRegularSeason20242025!$D$2:$D$1315,WatchedGames20242025!C$1,DataRegularSeason20242025!$N$2:$N$1315,1, DataRegularSeason20242025!$R$2:$R$1315,1)</f>
        <v>0</v>
      </c>
      <c r="D14" s="46"/>
      <c r="E14" s="45">
        <f>COUNTIFS(DataRegularSeason20242025!$E$2:$E$1315,WatchedGames20242025!$A13,DataRegularSeason20242025!$D$2:$D$1315,WatchedGames20242025!E$1,DataRegularSeason20242025!$N$2:$N$1315,1, DataRegularSeason20242025!$R$2:$R$1315,1)</f>
        <v>1</v>
      </c>
      <c r="F14" s="46"/>
      <c r="G14" s="45">
        <f>COUNTIFS(DataRegularSeason20242025!$E$2:$E$1315,WatchedGames20242025!$A13,DataRegularSeason20242025!$D$2:$D$1315,WatchedGames20242025!G$1,DataRegularSeason20242025!$N$2:$N$1315,1, DataRegularSeason20242025!$R$2:$R$1315,1)</f>
        <v>0</v>
      </c>
      <c r="H14" s="46"/>
      <c r="I14" s="45">
        <f>COUNTIFS(DataRegularSeason20242025!$E$2:$E$1315,WatchedGames20242025!$A13,DataRegularSeason20242025!$D$2:$D$1315,WatchedGames20242025!I$1,DataRegularSeason20242025!$N$2:$N$1315,1, DataRegularSeason20242025!$R$2:$R$1315,1)</f>
        <v>1</v>
      </c>
      <c r="J14" s="46"/>
      <c r="K14" s="45">
        <f>COUNTIFS(DataRegularSeason20242025!$E$2:$E$1315,WatchedGames20242025!$A13,DataRegularSeason20242025!$D$2:$D$1315,WatchedGames20242025!K$1,DataRegularSeason20242025!$N$2:$N$1315,1, DataRegularSeason20242025!$R$2:$R$1315,1)</f>
        <v>1</v>
      </c>
      <c r="L14" s="46"/>
      <c r="M14" s="45"/>
      <c r="N14" s="46"/>
      <c r="O14" s="45">
        <f>COUNTIFS(DataRegularSeason20242025!$E$2:$E$1315,WatchedGames20242025!$A13,DataRegularSeason20242025!$D$2:$D$1315,WatchedGames20242025!O$1,DataRegularSeason20242025!$N$2:$N$1315,1, DataRegularSeason20242025!$R$2:$R$1315,1)</f>
        <v>2</v>
      </c>
      <c r="P14" s="46"/>
      <c r="Q14" s="45">
        <f>COUNTIFS(DataRegularSeason20242025!$E$2:$E$1315,WatchedGames20242025!$A13,DataRegularSeason20242025!$D$2:$D$1315,WatchedGames20242025!Q$1,DataRegularSeason20242025!$N$2:$N$1315,1, DataRegularSeason20242025!$R$2:$R$1315,1)</f>
        <v>0</v>
      </c>
      <c r="R14" s="46"/>
      <c r="S14" s="45">
        <f>COUNTIFS(DataRegularSeason20242025!$E$2:$E$1315,WatchedGames20242025!$A13,DataRegularSeason20242025!$D$2:$D$1315,WatchedGames20242025!S$1,DataRegularSeason20242025!$N$2:$N$1315,1, DataRegularSeason20242025!$R$2:$R$1315,1)</f>
        <v>0</v>
      </c>
      <c r="T14" s="46"/>
      <c r="U14" s="45">
        <f>COUNTIFS(DataRegularSeason20242025!$E$2:$E$1315,WatchedGames20242025!$A13,DataRegularSeason20242025!$D$2:$D$1315,WatchedGames20242025!U$1,DataRegularSeason20242025!$N$2:$N$1315,1, DataRegularSeason20242025!$R$2:$R$1315,1)</f>
        <v>0</v>
      </c>
      <c r="V14" s="46"/>
      <c r="W14" s="45">
        <f>COUNTIFS(DataRegularSeason20242025!$E$2:$E$1315,WatchedGames20242025!$A13,DataRegularSeason20242025!$D$2:$D$1315,WatchedGames20242025!W$1,DataRegularSeason20242025!$N$2:$N$1315,1, DataRegularSeason20242025!$R$2:$R$1315,1)</f>
        <v>1</v>
      </c>
      <c r="X14" s="46"/>
      <c r="Y14" s="45">
        <f>COUNTIFS(DataRegularSeason20242025!$E$2:$E$1315,WatchedGames20242025!$A13,DataRegularSeason20242025!$D$2:$D$1315,WatchedGames20242025!Y$1,DataRegularSeason20242025!$N$2:$N$1315,1, DataRegularSeason20242025!$R$2:$R$1315,1)</f>
        <v>1</v>
      </c>
      <c r="Z14" s="46"/>
      <c r="AA14" s="45">
        <f>COUNTIFS(DataRegularSeason20242025!$E$2:$E$1315,WatchedGames20242025!$A13,DataRegularSeason20242025!$D$2:$D$1315,WatchedGames20242025!AA$1,DataRegularSeason20242025!$N$2:$N$1315,1, DataRegularSeason20242025!$R$2:$R$1315,1)</f>
        <v>2</v>
      </c>
      <c r="AB14" s="46"/>
      <c r="AC14" s="45">
        <f>COUNTIFS(DataRegularSeason20242025!$E$2:$E$1315,WatchedGames20242025!$A13,DataRegularSeason20242025!$D$2:$D$1315,WatchedGames20242025!AC$1,DataRegularSeason20242025!$N$2:$N$1315,1, DataRegularSeason20242025!$R$2:$R$1315,1)</f>
        <v>1</v>
      </c>
      <c r="AD14" s="46"/>
      <c r="AE14" s="45">
        <f>COUNTIFS(DataRegularSeason20242025!$E$2:$E$1315,WatchedGames20242025!$A13,DataRegularSeason20242025!$D$2:$D$1315,WatchedGames20242025!AE$1,DataRegularSeason20242025!$N$2:$N$1315,1, DataRegularSeason20242025!$R$2:$R$1315,1)</f>
        <v>0</v>
      </c>
      <c r="AF14" s="46"/>
      <c r="AG14" s="45">
        <f>COUNTIFS(DataRegularSeason20242025!$E$2:$E$1315,WatchedGames20242025!$A13,DataRegularSeason20242025!$D$2:$D$1315,WatchedGames20242025!AG$1,DataRegularSeason20242025!$N$2:$N$1315,1, DataRegularSeason20242025!$R$2:$R$1315,1)</f>
        <v>1</v>
      </c>
      <c r="AH14" s="46"/>
      <c r="AI14" s="45">
        <f>COUNTIFS(DataRegularSeason20242025!$E$2:$E$1315,WatchedGames20242025!$A13,DataRegularSeason20242025!$D$2:$D$1315,WatchedGames20242025!AI$1,DataRegularSeason20242025!$N$2:$N$1315,1, DataRegularSeason20242025!$R$2:$R$1315,1)</f>
        <v>2</v>
      </c>
      <c r="AJ14" s="46"/>
      <c r="AK14" s="45">
        <f>COUNTIFS(DataRegularSeason20242025!$E$2:$E$1315,WatchedGames20242025!$A13,DataRegularSeason20242025!$D$2:$D$1315,WatchedGames20242025!AK$1,DataRegularSeason20242025!$N$2:$N$1315,1, DataRegularSeason20242025!$R$2:$R$1315,1)</f>
        <v>1</v>
      </c>
      <c r="AL14" s="46"/>
      <c r="AM14" s="45">
        <f>COUNTIFS(DataRegularSeason20242025!$E$2:$E$1315,WatchedGames20242025!$A13,DataRegularSeason20242025!$D$2:$D$1315,WatchedGames20242025!AM$1,DataRegularSeason20242025!$N$2:$N$1315,1, DataRegularSeason20242025!$R$2:$R$1315,1)</f>
        <v>1</v>
      </c>
      <c r="AN14" s="46"/>
      <c r="AO14" s="45">
        <f>COUNTIFS(DataRegularSeason20242025!$E$2:$E$1315,WatchedGames20242025!$A13,DataRegularSeason20242025!$D$2:$D$1315,WatchedGames20242025!AO$1,DataRegularSeason20242025!$N$2:$N$1315,1, DataRegularSeason20242025!$R$2:$R$1315,1)</f>
        <v>0</v>
      </c>
      <c r="AP14" s="46"/>
      <c r="AQ14" s="45">
        <f>COUNTIFS(DataRegularSeason20242025!$E$2:$E$1315,WatchedGames20242025!$A13,DataRegularSeason20242025!$D$2:$D$1315,WatchedGames20242025!AQ$1,DataRegularSeason20242025!$N$2:$N$1315,1, DataRegularSeason20242025!$R$2:$R$1315,1)</f>
        <v>1</v>
      </c>
      <c r="AR14" s="46"/>
      <c r="AS14" s="45">
        <f>COUNTIFS(DataRegularSeason20242025!$E$2:$E$1315,WatchedGames20242025!$A13,DataRegularSeason20242025!$D$2:$D$1315,WatchedGames20242025!AS$1,DataRegularSeason20242025!$N$2:$N$1315,1, DataRegularSeason20242025!$R$2:$R$1315,1)</f>
        <v>1</v>
      </c>
      <c r="AT14" s="46"/>
      <c r="AU14" s="45">
        <f>COUNTIFS(DataRegularSeason20242025!$E$2:$E$1315,WatchedGames20242025!$A13,DataRegularSeason20242025!$D$2:$D$1315,WatchedGames20242025!AU$1,DataRegularSeason20242025!$N$2:$N$1315,1, DataRegularSeason20242025!$R$2:$R$1315,1)</f>
        <v>0</v>
      </c>
      <c r="AV14" s="46"/>
      <c r="AW14" s="45">
        <f>COUNTIFS(DataRegularSeason20242025!$E$2:$E$1315,WatchedGames20242025!$A13,DataRegularSeason20242025!$D$2:$D$1315,WatchedGames20242025!AW$1,DataRegularSeason20242025!$N$2:$N$1315,1, DataRegularSeason20242025!$R$2:$R$1315,1)</f>
        <v>0</v>
      </c>
      <c r="AX14" s="46"/>
      <c r="AY14" s="45">
        <f>COUNTIFS(DataRegularSeason20242025!$E$2:$E$1315,WatchedGames20242025!$A13,DataRegularSeason20242025!$D$2:$D$1315,WatchedGames20242025!AY$1,DataRegularSeason20242025!$N$2:$N$1315,1, DataRegularSeason20242025!$R$2:$R$1315,1)</f>
        <v>1</v>
      </c>
      <c r="AZ14" s="46"/>
      <c r="BA14" s="45">
        <f>COUNTIFS(DataRegularSeason20242025!$E$2:$E$1315,WatchedGames20242025!$A13,DataRegularSeason20242025!$D$2:$D$1315,WatchedGames20242025!BA$1,DataRegularSeason20242025!$N$2:$N$1315,1, DataRegularSeason20242025!$R$2:$R$1315,1)</f>
        <v>1</v>
      </c>
      <c r="BB14" s="46"/>
      <c r="BC14" s="45">
        <f>COUNTIFS(DataRegularSeason20242025!$E$2:$E$1315,WatchedGames20242025!$A13,DataRegularSeason20242025!$D$2:$D$1315,WatchedGames20242025!BC$1,DataRegularSeason20242025!$N$2:$N$1315,1, DataRegularSeason20242025!$R$2:$R$1315,1)</f>
        <v>0</v>
      </c>
      <c r="BD14" s="46"/>
      <c r="BE14" s="45">
        <f>COUNTIFS(DataRegularSeason20242025!$E$2:$E$1315,WatchedGames20242025!$A13,DataRegularSeason20242025!$D$2:$D$1315,WatchedGames20242025!BE$1,DataRegularSeason20242025!$N$2:$N$1315,1, DataRegularSeason20242025!$R$2:$R$1315,1)</f>
        <v>1</v>
      </c>
      <c r="BF14" s="46"/>
      <c r="BG14" s="45">
        <f>COUNTIFS(DataRegularSeason20242025!$E$2:$E$1315,WatchedGames20242025!$A13,DataRegularSeason20242025!$D$2:$D$1315,WatchedGames20242025!BG$1,DataRegularSeason20242025!$N$2:$N$1315,1, DataRegularSeason20242025!$R$2:$R$1315,1)</f>
        <v>1</v>
      </c>
      <c r="BH14" s="46"/>
      <c r="BI14" s="45">
        <f>COUNTIFS(DataRegularSeason20242025!$E$2:$E$1315,WatchedGames20242025!$A13,DataRegularSeason20242025!$D$2:$D$1315,WatchedGames20242025!BI$1,DataRegularSeason20242025!$N$2:$N$1315,1, DataRegularSeason20242025!$R$2:$R$1315,1)</f>
        <v>0</v>
      </c>
      <c r="BJ14" s="46"/>
      <c r="BK14" s="45">
        <f>COUNTIFS(DataRegularSeason20242025!$E$2:$E$1315,WatchedGames20242025!$A13,DataRegularSeason20242025!$D$2:$D$1315,WatchedGames20242025!BK$1,DataRegularSeason20242025!$N$2:$N$1315,1, DataRegularSeason20242025!$R$2:$R$1315,1)</f>
        <v>1</v>
      </c>
      <c r="BL14" s="46"/>
      <c r="BM14" s="45">
        <f>COUNTIFS(DataRegularSeason20242025!$E$2:$E$1315,WatchedGames20242025!$A13,DataRegularSeason20242025!$D$2:$D$1315,WatchedGames20242025!BM$1,DataRegularSeason20242025!$N$2:$N$1315,1, DataRegularSeason20242025!$R$2:$R$1315,1)</f>
        <v>0</v>
      </c>
      <c r="BN14" s="46"/>
      <c r="BO14" s="41">
        <f t="shared" si="0"/>
        <v>22</v>
      </c>
      <c r="BP14" s="116"/>
      <c r="BQ14" s="117"/>
    </row>
    <row r="15" spans="1:72" s="34" customFormat="1" ht="9.9499999999999993" customHeight="1" x14ac:dyDescent="0.2">
      <c r="A15" s="123" t="s">
        <v>17</v>
      </c>
      <c r="B15" s="35" t="s">
        <v>81</v>
      </c>
      <c r="C15" s="42"/>
      <c r="D15" s="35">
        <f>COUNTIFS(DataRegularSeason20242025!$E$2:$E$1315,WatchedGames20242025!C$1,DataRegularSeason20242025!$D$2:$D$1315,WatchedGames20242025!$A15,DataRegularSeason20242025!$N$2:$N$1315,1, DataRegularSeason20242025!$R$2:$R$1315,1)</f>
        <v>1</v>
      </c>
      <c r="E15" s="42"/>
      <c r="F15" s="35">
        <f>COUNTIFS(DataRegularSeason20242025!$E$2:$E$1315,WatchedGames20242025!E$1,DataRegularSeason20242025!$D$2:$D$1315,WatchedGames20242025!$A15,DataRegularSeason20242025!$N$2:$N$1315,1, DataRegularSeason20242025!$R$2:$R$1315,1)</f>
        <v>0</v>
      </c>
      <c r="G15" s="42"/>
      <c r="H15" s="35">
        <f>COUNTIFS(DataRegularSeason20242025!$E$2:$E$1315,WatchedGames20242025!G$1,DataRegularSeason20242025!$D$2:$D$1315,WatchedGames20242025!$A15,DataRegularSeason20242025!$N$2:$N$1315,1, DataRegularSeason20242025!$R$2:$R$1315,1)</f>
        <v>1</v>
      </c>
      <c r="I15" s="42"/>
      <c r="J15" s="35">
        <f>COUNTIFS(DataRegularSeason20242025!$E$2:$E$1315,WatchedGames20242025!I$1,DataRegularSeason20242025!$D$2:$D$1315,WatchedGames20242025!$A15,DataRegularSeason20242025!$N$2:$N$1315,1, DataRegularSeason20242025!$R$2:$R$1315,1)</f>
        <v>0</v>
      </c>
      <c r="K15" s="42"/>
      <c r="L15" s="35">
        <f>COUNTIFS(DataRegularSeason20242025!$E$2:$E$1315,WatchedGames20242025!K$1,DataRegularSeason20242025!$D$2:$D$1315,WatchedGames20242025!$A15,DataRegularSeason20242025!$N$2:$N$1315,1, DataRegularSeason20242025!$R$2:$R$1315,1)</f>
        <v>0</v>
      </c>
      <c r="M15" s="42"/>
      <c r="N15" s="35">
        <f>COUNTIFS(DataRegularSeason20242025!$E$2:$E$1315,WatchedGames20242025!M$1,DataRegularSeason20242025!$D$2:$D$1315,WatchedGames20242025!$A15,DataRegularSeason20242025!$N$2:$N$1315,1, DataRegularSeason20242025!$R$2:$R$1315,1)</f>
        <v>2</v>
      </c>
      <c r="O15" s="42"/>
      <c r="P15" s="43"/>
      <c r="Q15" s="42"/>
      <c r="R15" s="35">
        <f>COUNTIFS(DataRegularSeason20242025!$E$2:$E$1315,WatchedGames20242025!Q$1,DataRegularSeason20242025!$D$2:$D$1315,WatchedGames20242025!$A15,DataRegularSeason20242025!$N$2:$N$1315,1, DataRegularSeason20242025!$R$2:$R$1315,1)</f>
        <v>0</v>
      </c>
      <c r="S15" s="42"/>
      <c r="T15" s="35">
        <f>COUNTIFS(DataRegularSeason20242025!$E$2:$E$1315,WatchedGames20242025!S$1,DataRegularSeason20242025!$D$2:$D$1315,WatchedGames20242025!$A15,DataRegularSeason20242025!$N$2:$N$1315,1, DataRegularSeason20242025!$R$2:$R$1315,1)</f>
        <v>1</v>
      </c>
      <c r="U15" s="42"/>
      <c r="V15" s="35">
        <f>COUNTIFS(DataRegularSeason20242025!$E$2:$E$1315,WatchedGames20242025!U$1,DataRegularSeason20242025!$D$2:$D$1315,WatchedGames20242025!$A15,DataRegularSeason20242025!$N$2:$N$1315,1, DataRegularSeason20242025!$R$2:$R$1315,1)</f>
        <v>1</v>
      </c>
      <c r="W15" s="42"/>
      <c r="X15" s="35">
        <f>COUNTIFS(DataRegularSeason20242025!$E$2:$E$1315,WatchedGames20242025!W$1,DataRegularSeason20242025!$D$2:$D$1315,WatchedGames20242025!$A15,DataRegularSeason20242025!$N$2:$N$1315,1, DataRegularSeason20242025!$R$2:$R$1315,1)</f>
        <v>1</v>
      </c>
      <c r="Y15" s="42"/>
      <c r="Z15" s="35">
        <f>COUNTIFS(DataRegularSeason20242025!$E$2:$E$1315,WatchedGames20242025!Y$1,DataRegularSeason20242025!$D$2:$D$1315,WatchedGames20242025!$A15,DataRegularSeason20242025!$N$2:$N$1315,1, DataRegularSeason20242025!$R$2:$R$1315,1)</f>
        <v>0</v>
      </c>
      <c r="AA15" s="42"/>
      <c r="AB15" s="35">
        <f>COUNTIFS(DataRegularSeason20242025!$E$2:$E$1315,WatchedGames20242025!AA$1,DataRegularSeason20242025!$D$2:$D$1315,WatchedGames20242025!$A15,DataRegularSeason20242025!$N$2:$N$1315,1, DataRegularSeason20242025!$R$2:$R$1315,1)</f>
        <v>1</v>
      </c>
      <c r="AC15" s="42"/>
      <c r="AD15" s="35">
        <f>COUNTIFS(DataRegularSeason20242025!$E$2:$E$1315,WatchedGames20242025!AC$1,DataRegularSeason20242025!$D$2:$D$1315,WatchedGames20242025!$A15,DataRegularSeason20242025!$N$2:$N$1315,1, DataRegularSeason20242025!$R$2:$R$1315,1)</f>
        <v>2</v>
      </c>
      <c r="AE15" s="42"/>
      <c r="AF15" s="35">
        <f>COUNTIFS(DataRegularSeason20242025!$E$2:$E$1315,WatchedGames20242025!AE$1,DataRegularSeason20242025!$D$2:$D$1315,WatchedGames20242025!$A15,DataRegularSeason20242025!$N$2:$N$1315,1, DataRegularSeason20242025!$R$2:$R$1315,1)</f>
        <v>0</v>
      </c>
      <c r="AG15" s="42"/>
      <c r="AH15" s="35">
        <f>COUNTIFS(DataRegularSeason20242025!$E$2:$E$1315,WatchedGames20242025!AG$1,DataRegularSeason20242025!$D$2:$D$1315,WatchedGames20242025!$A15,DataRegularSeason20242025!$N$2:$N$1315,1, DataRegularSeason20242025!$R$2:$R$1315,1)</f>
        <v>1</v>
      </c>
      <c r="AI15" s="42"/>
      <c r="AJ15" s="35">
        <f>COUNTIFS(DataRegularSeason20242025!$E$2:$E$1315,WatchedGames20242025!AI$1,DataRegularSeason20242025!$D$2:$D$1315,WatchedGames20242025!$A15,DataRegularSeason20242025!$N$2:$N$1315,1, DataRegularSeason20242025!$R$2:$R$1315,1)</f>
        <v>1</v>
      </c>
      <c r="AK15" s="42"/>
      <c r="AL15" s="35">
        <f>COUNTIFS(DataRegularSeason20242025!$E$2:$E$1315,WatchedGames20242025!AK$1,DataRegularSeason20242025!$D$2:$D$1315,WatchedGames20242025!$A15,DataRegularSeason20242025!$N$2:$N$1315,1, DataRegularSeason20242025!$R$2:$R$1315,1)</f>
        <v>1</v>
      </c>
      <c r="AM15" s="42"/>
      <c r="AN15" s="35">
        <f>COUNTIFS(DataRegularSeason20242025!$E$2:$E$1315,WatchedGames20242025!AM$1,DataRegularSeason20242025!$D$2:$D$1315,WatchedGames20242025!$A15,DataRegularSeason20242025!$N$2:$N$1315,1, DataRegularSeason20242025!$R$2:$R$1315,1)</f>
        <v>1</v>
      </c>
      <c r="AO15" s="42"/>
      <c r="AP15" s="35">
        <f>COUNTIFS(DataRegularSeason20242025!$E$2:$E$1315,WatchedGames20242025!AO$1,DataRegularSeason20242025!$D$2:$D$1315,WatchedGames20242025!$A15,DataRegularSeason20242025!$N$2:$N$1315,1, DataRegularSeason20242025!$R$2:$R$1315,1)</f>
        <v>0</v>
      </c>
      <c r="AQ15" s="42"/>
      <c r="AR15" s="35">
        <f>COUNTIFS(DataRegularSeason20242025!$E$2:$E$1315,WatchedGames20242025!AQ$1,DataRegularSeason20242025!$D$2:$D$1315,WatchedGames20242025!$A15,DataRegularSeason20242025!$N$2:$N$1315,1, DataRegularSeason20242025!$R$2:$R$1315,1)</f>
        <v>1</v>
      </c>
      <c r="AS15" s="42"/>
      <c r="AT15" s="35">
        <f>COUNTIFS(DataRegularSeason20242025!$E$2:$E$1315,WatchedGames20242025!AS$1,DataRegularSeason20242025!$D$2:$D$1315,WatchedGames20242025!$A15,DataRegularSeason20242025!$N$2:$N$1315,1, DataRegularSeason20242025!$R$2:$R$1315,1)</f>
        <v>0</v>
      </c>
      <c r="AU15" s="42"/>
      <c r="AV15" s="35">
        <f>COUNTIFS(DataRegularSeason20242025!$E$2:$E$1315,WatchedGames20242025!AU$1,DataRegularSeason20242025!$D$2:$D$1315,WatchedGames20242025!$A15,DataRegularSeason20242025!$N$2:$N$1315,1, DataRegularSeason20242025!$R$2:$R$1315,1)</f>
        <v>1</v>
      </c>
      <c r="AW15" s="42"/>
      <c r="AX15" s="35">
        <f>COUNTIFS(DataRegularSeason20242025!$E$2:$E$1315,WatchedGames20242025!AW$1,DataRegularSeason20242025!$D$2:$D$1315,WatchedGames20242025!$A15,DataRegularSeason20242025!$N$2:$N$1315,1, DataRegularSeason20242025!$R$2:$R$1315,1)</f>
        <v>1</v>
      </c>
      <c r="AY15" s="42"/>
      <c r="AZ15" s="35">
        <f>COUNTIFS(DataRegularSeason20242025!$E$2:$E$1315,WatchedGames20242025!AY$1,DataRegularSeason20242025!$D$2:$D$1315,WatchedGames20242025!$A15,DataRegularSeason20242025!$N$2:$N$1315,1, DataRegularSeason20242025!$R$2:$R$1315,1)</f>
        <v>0</v>
      </c>
      <c r="BA15" s="42"/>
      <c r="BB15" s="35">
        <f>COUNTIFS(DataRegularSeason20242025!$E$2:$E$1315,WatchedGames20242025!BA$1,DataRegularSeason20242025!$D$2:$D$1315,WatchedGames20242025!$A15,DataRegularSeason20242025!$N$2:$N$1315,1, DataRegularSeason20242025!$R$2:$R$1315,1)</f>
        <v>0</v>
      </c>
      <c r="BC15" s="42"/>
      <c r="BD15" s="35">
        <f>COUNTIFS(DataRegularSeason20242025!$E$2:$E$1315,WatchedGames20242025!BC$1,DataRegularSeason20242025!$D$2:$D$1315,WatchedGames20242025!$A15,DataRegularSeason20242025!$N$2:$N$1315,1, DataRegularSeason20242025!$R$2:$R$1315,1)</f>
        <v>1</v>
      </c>
      <c r="BE15" s="42"/>
      <c r="BF15" s="35">
        <f>COUNTIFS(DataRegularSeason20242025!$E$2:$E$1315,WatchedGames20242025!BE$1,DataRegularSeason20242025!$D$2:$D$1315,WatchedGames20242025!$A15,DataRegularSeason20242025!$N$2:$N$1315,1, DataRegularSeason20242025!$R$2:$R$1315,1)</f>
        <v>1</v>
      </c>
      <c r="BG15" s="42"/>
      <c r="BH15" s="35">
        <f>COUNTIFS(DataRegularSeason20242025!$E$2:$E$1315,WatchedGames20242025!BG$1,DataRegularSeason20242025!$D$2:$D$1315,WatchedGames20242025!$A15,DataRegularSeason20242025!$N$2:$N$1315,1, DataRegularSeason20242025!$R$2:$R$1315,1)</f>
        <v>1</v>
      </c>
      <c r="BI15" s="42"/>
      <c r="BJ15" s="35">
        <f>COUNTIFS(DataRegularSeason20242025!$E$2:$E$1315,WatchedGames20242025!BI$1,DataRegularSeason20242025!$D$2:$D$1315,WatchedGames20242025!$A15,DataRegularSeason20242025!$N$2:$N$1315,1, DataRegularSeason20242025!$R$2:$R$1315,1)</f>
        <v>0</v>
      </c>
      <c r="BK15" s="42"/>
      <c r="BL15" s="35">
        <f>COUNTIFS(DataRegularSeason20242025!$E$2:$E$1315,WatchedGames20242025!BK$1,DataRegularSeason20242025!$D$2:$D$1315,WatchedGames20242025!$A15,DataRegularSeason20242025!$N$2:$N$1315,1, DataRegularSeason20242025!$R$2:$R$1315,1)</f>
        <v>1</v>
      </c>
      <c r="BM15" s="42"/>
      <c r="BN15" s="35">
        <f>COUNTIFS(DataRegularSeason20242025!$E$2:$E$1315,WatchedGames20242025!BM$1,DataRegularSeason20242025!$D$2:$D$1315,WatchedGames20242025!$A15,DataRegularSeason20242025!$N$2:$N$1315,1, DataRegularSeason20242025!$R$2:$R$1315,1)</f>
        <v>0</v>
      </c>
      <c r="BO15" s="37">
        <f t="shared" si="0"/>
        <v>21</v>
      </c>
      <c r="BP15" s="116">
        <f t="shared" ref="BP15" si="11">BO15+BO16</f>
        <v>41</v>
      </c>
      <c r="BQ15" s="117">
        <f t="shared" ref="BQ15" si="12">82-BP15</f>
        <v>41</v>
      </c>
    </row>
    <row r="16" spans="1:72" s="34" customFormat="1" ht="9.9499999999999993" customHeight="1" x14ac:dyDescent="0.2">
      <c r="A16" s="118"/>
      <c r="B16" s="39" t="s">
        <v>80</v>
      </c>
      <c r="C16" s="45">
        <f>COUNTIFS(DataRegularSeason20242025!$E$2:$E$1315,WatchedGames20242025!$A15,DataRegularSeason20242025!$D$2:$D$1315,WatchedGames20242025!C$1,DataRegularSeason20242025!$N$2:$N$1315,1, DataRegularSeason20242025!$R$2:$R$1315,1)</f>
        <v>1</v>
      </c>
      <c r="D16" s="46"/>
      <c r="E16" s="45">
        <f>COUNTIFS(DataRegularSeason20242025!$E$2:$E$1315,WatchedGames20242025!$A15,DataRegularSeason20242025!$D$2:$D$1315,WatchedGames20242025!E$1,DataRegularSeason20242025!$N$2:$N$1315,1, DataRegularSeason20242025!$R$2:$R$1315,1)</f>
        <v>1</v>
      </c>
      <c r="F16" s="46"/>
      <c r="G16" s="45">
        <f>COUNTIFS(DataRegularSeason20242025!$E$2:$E$1315,WatchedGames20242025!$A15,DataRegularSeason20242025!$D$2:$D$1315,WatchedGames20242025!G$1,DataRegularSeason20242025!$N$2:$N$1315,1, DataRegularSeason20242025!$R$2:$R$1315,1)</f>
        <v>0</v>
      </c>
      <c r="H16" s="46"/>
      <c r="I16" s="45">
        <f>COUNTIFS(DataRegularSeason20242025!$E$2:$E$1315,WatchedGames20242025!$A15,DataRegularSeason20242025!$D$2:$D$1315,WatchedGames20242025!I$1,DataRegularSeason20242025!$N$2:$N$1315,1, DataRegularSeason20242025!$R$2:$R$1315,1)</f>
        <v>1</v>
      </c>
      <c r="J16" s="46"/>
      <c r="K16" s="45">
        <f>COUNTIFS(DataRegularSeason20242025!$E$2:$E$1315,WatchedGames20242025!$A15,DataRegularSeason20242025!$D$2:$D$1315,WatchedGames20242025!K$1,DataRegularSeason20242025!$N$2:$N$1315,1, DataRegularSeason20242025!$R$2:$R$1315,1)</f>
        <v>1</v>
      </c>
      <c r="L16" s="46"/>
      <c r="M16" s="45">
        <f>COUNTIFS(DataRegularSeason20242025!$E$2:$E$1315,WatchedGames20242025!$A15,DataRegularSeason20242025!$D$2:$D$1315,WatchedGames20242025!M$1,DataRegularSeason20242025!$N$2:$N$1315,1, DataRegularSeason20242025!$R$2:$R$1315,1)</f>
        <v>1</v>
      </c>
      <c r="N16" s="46"/>
      <c r="O16" s="45"/>
      <c r="P16" s="46"/>
      <c r="Q16" s="45">
        <f>COUNTIFS(DataRegularSeason20242025!$E$2:$E$1315,WatchedGames20242025!$A15,DataRegularSeason20242025!$D$2:$D$1315,WatchedGames20242025!Q$1,DataRegularSeason20242025!$N$2:$N$1315,1, DataRegularSeason20242025!$R$2:$R$1315,1)</f>
        <v>1</v>
      </c>
      <c r="R16" s="46"/>
      <c r="S16" s="45">
        <f>COUNTIFS(DataRegularSeason20242025!$E$2:$E$1315,WatchedGames20242025!$A15,DataRegularSeason20242025!$D$2:$D$1315,WatchedGames20242025!S$1,DataRegularSeason20242025!$N$2:$N$1315,1, DataRegularSeason20242025!$R$2:$R$1315,1)</f>
        <v>2</v>
      </c>
      <c r="T16" s="46"/>
      <c r="U16" s="45">
        <f>COUNTIFS(DataRegularSeason20242025!$E$2:$E$1315,WatchedGames20242025!$A15,DataRegularSeason20242025!$D$2:$D$1315,WatchedGames20242025!U$1,DataRegularSeason20242025!$N$2:$N$1315,1, DataRegularSeason20242025!$R$2:$R$1315,1)</f>
        <v>1</v>
      </c>
      <c r="V16" s="46"/>
      <c r="W16" s="45">
        <f>COUNTIFS(DataRegularSeason20242025!$E$2:$E$1315,WatchedGames20242025!$A15,DataRegularSeason20242025!$D$2:$D$1315,WatchedGames20242025!W$1,DataRegularSeason20242025!$N$2:$N$1315,1, DataRegularSeason20242025!$R$2:$R$1315,1)</f>
        <v>1</v>
      </c>
      <c r="X16" s="46"/>
      <c r="Y16" s="45">
        <f>COUNTIFS(DataRegularSeason20242025!$E$2:$E$1315,WatchedGames20242025!$A15,DataRegularSeason20242025!$D$2:$D$1315,WatchedGames20242025!Y$1,DataRegularSeason20242025!$N$2:$N$1315,1, DataRegularSeason20242025!$R$2:$R$1315,1)</f>
        <v>1</v>
      </c>
      <c r="Z16" s="46"/>
      <c r="AA16" s="45">
        <f>COUNTIFS(DataRegularSeason20242025!$E$2:$E$1315,WatchedGames20242025!$A15,DataRegularSeason20242025!$D$2:$D$1315,WatchedGames20242025!AA$1,DataRegularSeason20242025!$N$2:$N$1315,1, DataRegularSeason20242025!$R$2:$R$1315,1)</f>
        <v>0</v>
      </c>
      <c r="AB16" s="46"/>
      <c r="AC16" s="45">
        <f>COUNTIFS(DataRegularSeason20242025!$E$2:$E$1315,WatchedGames20242025!$A15,DataRegularSeason20242025!$D$2:$D$1315,WatchedGames20242025!AC$1,DataRegularSeason20242025!$N$2:$N$1315,1, DataRegularSeason20242025!$R$2:$R$1315,1)</f>
        <v>1</v>
      </c>
      <c r="AD16" s="46"/>
      <c r="AE16" s="45">
        <f>COUNTIFS(DataRegularSeason20242025!$E$2:$E$1315,WatchedGames20242025!$A15,DataRegularSeason20242025!$D$2:$D$1315,WatchedGames20242025!AE$1,DataRegularSeason20242025!$N$2:$N$1315,1, DataRegularSeason20242025!$R$2:$R$1315,1)</f>
        <v>0</v>
      </c>
      <c r="AF16" s="46"/>
      <c r="AG16" s="45">
        <f>COUNTIFS(DataRegularSeason20242025!$E$2:$E$1315,WatchedGames20242025!$A15,DataRegularSeason20242025!$D$2:$D$1315,WatchedGames20242025!AG$1,DataRegularSeason20242025!$N$2:$N$1315,1, DataRegularSeason20242025!$R$2:$R$1315,1)</f>
        <v>0</v>
      </c>
      <c r="AH16" s="46"/>
      <c r="AI16" s="45">
        <f>COUNTIFS(DataRegularSeason20242025!$E$2:$E$1315,WatchedGames20242025!$A15,DataRegularSeason20242025!$D$2:$D$1315,WatchedGames20242025!AI$1,DataRegularSeason20242025!$N$2:$N$1315,1, DataRegularSeason20242025!$R$2:$R$1315,1)</f>
        <v>1</v>
      </c>
      <c r="AJ16" s="46"/>
      <c r="AK16" s="45">
        <f>COUNTIFS(DataRegularSeason20242025!$E$2:$E$1315,WatchedGames20242025!$A15,DataRegularSeason20242025!$D$2:$D$1315,WatchedGames20242025!AK$1,DataRegularSeason20242025!$N$2:$N$1315,1, DataRegularSeason20242025!$R$2:$R$1315,1)</f>
        <v>1</v>
      </c>
      <c r="AL16" s="46"/>
      <c r="AM16" s="45">
        <f>COUNTIFS(DataRegularSeason20242025!$E$2:$E$1315,WatchedGames20242025!$A15,DataRegularSeason20242025!$D$2:$D$1315,WatchedGames20242025!AM$1,DataRegularSeason20242025!$N$2:$N$1315,1, DataRegularSeason20242025!$R$2:$R$1315,1)</f>
        <v>1</v>
      </c>
      <c r="AN16" s="46"/>
      <c r="AO16" s="45">
        <f>COUNTIFS(DataRegularSeason20242025!$E$2:$E$1315,WatchedGames20242025!$A15,DataRegularSeason20242025!$D$2:$D$1315,WatchedGames20242025!AO$1,DataRegularSeason20242025!$N$2:$N$1315,1, DataRegularSeason20242025!$R$2:$R$1315,1)</f>
        <v>0</v>
      </c>
      <c r="AP16" s="46"/>
      <c r="AQ16" s="45">
        <f>COUNTIFS(DataRegularSeason20242025!$E$2:$E$1315,WatchedGames20242025!$A15,DataRegularSeason20242025!$D$2:$D$1315,WatchedGames20242025!AQ$1,DataRegularSeason20242025!$N$2:$N$1315,1, DataRegularSeason20242025!$R$2:$R$1315,1)</f>
        <v>0</v>
      </c>
      <c r="AR16" s="46"/>
      <c r="AS16" s="45">
        <f>COUNTIFS(DataRegularSeason20242025!$E$2:$E$1315,WatchedGames20242025!$A15,DataRegularSeason20242025!$D$2:$D$1315,WatchedGames20242025!AS$1,DataRegularSeason20242025!$N$2:$N$1315,1, DataRegularSeason20242025!$R$2:$R$1315,1)</f>
        <v>0</v>
      </c>
      <c r="AT16" s="46"/>
      <c r="AU16" s="45">
        <f>COUNTIFS(DataRegularSeason20242025!$E$2:$E$1315,WatchedGames20242025!$A15,DataRegularSeason20242025!$D$2:$D$1315,WatchedGames20242025!AU$1,DataRegularSeason20242025!$N$2:$N$1315,1, DataRegularSeason20242025!$R$2:$R$1315,1)</f>
        <v>1</v>
      </c>
      <c r="AV16" s="46"/>
      <c r="AW16" s="45">
        <f>COUNTIFS(DataRegularSeason20242025!$E$2:$E$1315,WatchedGames20242025!$A15,DataRegularSeason20242025!$D$2:$D$1315,WatchedGames20242025!AW$1,DataRegularSeason20242025!$N$2:$N$1315,1, DataRegularSeason20242025!$R$2:$R$1315,1)</f>
        <v>0</v>
      </c>
      <c r="AX16" s="46"/>
      <c r="AY16" s="45">
        <f>COUNTIFS(DataRegularSeason20242025!$E$2:$E$1315,WatchedGames20242025!$A15,DataRegularSeason20242025!$D$2:$D$1315,WatchedGames20242025!AY$1,DataRegularSeason20242025!$N$2:$N$1315,1, DataRegularSeason20242025!$R$2:$R$1315,1)</f>
        <v>1</v>
      </c>
      <c r="AZ16" s="46"/>
      <c r="BA16" s="45">
        <f>COUNTIFS(DataRegularSeason20242025!$E$2:$E$1315,WatchedGames20242025!$A15,DataRegularSeason20242025!$D$2:$D$1315,WatchedGames20242025!BA$1,DataRegularSeason20242025!$N$2:$N$1315,1, DataRegularSeason20242025!$R$2:$R$1315,1)</f>
        <v>0</v>
      </c>
      <c r="BB16" s="46"/>
      <c r="BC16" s="45">
        <f>COUNTIFS(DataRegularSeason20242025!$E$2:$E$1315,WatchedGames20242025!$A15,DataRegularSeason20242025!$D$2:$D$1315,WatchedGames20242025!BC$1,DataRegularSeason20242025!$N$2:$N$1315,1, DataRegularSeason20242025!$R$2:$R$1315,1)</f>
        <v>0</v>
      </c>
      <c r="BD16" s="46"/>
      <c r="BE16" s="45">
        <f>COUNTIFS(DataRegularSeason20242025!$E$2:$E$1315,WatchedGames20242025!$A15,DataRegularSeason20242025!$D$2:$D$1315,WatchedGames20242025!BE$1,DataRegularSeason20242025!$N$2:$N$1315,1, DataRegularSeason20242025!$R$2:$R$1315,1)</f>
        <v>0</v>
      </c>
      <c r="BF16" s="46"/>
      <c r="BG16" s="45">
        <f>COUNTIFS(DataRegularSeason20242025!$E$2:$E$1315,WatchedGames20242025!$A15,DataRegularSeason20242025!$D$2:$D$1315,WatchedGames20242025!BG$1,DataRegularSeason20242025!$N$2:$N$1315,1, DataRegularSeason20242025!$R$2:$R$1315,1)</f>
        <v>0</v>
      </c>
      <c r="BH16" s="46"/>
      <c r="BI16" s="45">
        <f>COUNTIFS(DataRegularSeason20242025!$E$2:$E$1315,WatchedGames20242025!$A15,DataRegularSeason20242025!$D$2:$D$1315,WatchedGames20242025!BI$1,DataRegularSeason20242025!$N$2:$N$1315,1, DataRegularSeason20242025!$R$2:$R$1315,1)</f>
        <v>1</v>
      </c>
      <c r="BJ16" s="46"/>
      <c r="BK16" s="45">
        <f>COUNTIFS(DataRegularSeason20242025!$E$2:$E$1315,WatchedGames20242025!$A15,DataRegularSeason20242025!$D$2:$D$1315,WatchedGames20242025!BK$1,DataRegularSeason20242025!$N$2:$N$1315,1, DataRegularSeason20242025!$R$2:$R$1315,1)</f>
        <v>1</v>
      </c>
      <c r="BL16" s="46"/>
      <c r="BM16" s="45">
        <f>COUNTIFS(DataRegularSeason20242025!$E$2:$E$1315,WatchedGames20242025!$A15,DataRegularSeason20242025!$D$2:$D$1315,WatchedGames20242025!BM$1,DataRegularSeason20242025!$N$2:$N$1315,1, DataRegularSeason20242025!$R$2:$R$1315,1)</f>
        <v>1</v>
      </c>
      <c r="BN16" s="46"/>
      <c r="BO16" s="41">
        <f t="shared" si="0"/>
        <v>20</v>
      </c>
      <c r="BP16" s="116"/>
      <c r="BQ16" s="117"/>
    </row>
    <row r="17" spans="1:69" s="34" customFormat="1" ht="9.9499999999999993" customHeight="1" x14ac:dyDescent="0.2">
      <c r="A17" s="123" t="s">
        <v>26</v>
      </c>
      <c r="B17" s="35" t="s">
        <v>81</v>
      </c>
      <c r="C17" s="42"/>
      <c r="D17" s="35">
        <f>COUNTIFS(DataRegularSeason20242025!$E$2:$E$1315,WatchedGames20242025!C$1,DataRegularSeason20242025!$D$2:$D$1315,WatchedGames20242025!$A17,DataRegularSeason20242025!$N$2:$N$1315,1, DataRegularSeason20242025!$R$2:$R$1315,1)</f>
        <v>1</v>
      </c>
      <c r="E17" s="42"/>
      <c r="F17" s="35">
        <f>COUNTIFS(DataRegularSeason20242025!$E$2:$E$1315,WatchedGames20242025!E$1,DataRegularSeason20242025!$D$2:$D$1315,WatchedGames20242025!$A17,DataRegularSeason20242025!$N$2:$N$1315,1, DataRegularSeason20242025!$R$2:$R$1315,1)</f>
        <v>0</v>
      </c>
      <c r="G17" s="42"/>
      <c r="H17" s="35">
        <f>COUNTIFS(DataRegularSeason20242025!$E$2:$E$1315,WatchedGames20242025!G$1,DataRegularSeason20242025!$D$2:$D$1315,WatchedGames20242025!$A17,DataRegularSeason20242025!$N$2:$N$1315,1, DataRegularSeason20242025!$R$2:$R$1315,1)</f>
        <v>1</v>
      </c>
      <c r="I17" s="42"/>
      <c r="J17" s="35">
        <f>COUNTIFS(DataRegularSeason20242025!$E$2:$E$1315,WatchedGames20242025!I$1,DataRegularSeason20242025!$D$2:$D$1315,WatchedGames20242025!$A17,DataRegularSeason20242025!$N$2:$N$1315,1, DataRegularSeason20242025!$R$2:$R$1315,1)</f>
        <v>1</v>
      </c>
      <c r="K17" s="42"/>
      <c r="L17" s="35">
        <f>COUNTIFS(DataRegularSeason20242025!$E$2:$E$1315,WatchedGames20242025!K$1,DataRegularSeason20242025!$D$2:$D$1315,WatchedGames20242025!$A17,DataRegularSeason20242025!$N$2:$N$1315,1, DataRegularSeason20242025!$R$2:$R$1315,1)</f>
        <v>0</v>
      </c>
      <c r="M17" s="42"/>
      <c r="N17" s="35">
        <f>COUNTIFS(DataRegularSeason20242025!$E$2:$E$1315,WatchedGames20242025!M$1,DataRegularSeason20242025!$D$2:$D$1315,WatchedGames20242025!$A17,DataRegularSeason20242025!$N$2:$N$1315,1, DataRegularSeason20242025!$R$2:$R$1315,1)</f>
        <v>0</v>
      </c>
      <c r="O17" s="42"/>
      <c r="P17" s="35">
        <f>COUNTIFS(DataRegularSeason20242025!$E$2:$E$1315,WatchedGames20242025!O$1,DataRegularSeason20242025!$D$2:$D$1315,WatchedGames20242025!$A17,DataRegularSeason20242025!$N$2:$N$1315,1, DataRegularSeason20242025!$R$2:$R$1315,1)</f>
        <v>1</v>
      </c>
      <c r="Q17" s="42"/>
      <c r="R17" s="43"/>
      <c r="S17" s="42"/>
      <c r="T17" s="35">
        <f>COUNTIFS(DataRegularSeason20242025!$E$2:$E$1315,WatchedGames20242025!S$1,DataRegularSeason20242025!$D$2:$D$1315,WatchedGames20242025!$A17,DataRegularSeason20242025!$N$2:$N$1315,1, DataRegularSeason20242025!$R$2:$R$1315,1)</f>
        <v>1</v>
      </c>
      <c r="U17" s="42"/>
      <c r="V17" s="35">
        <f>COUNTIFS(DataRegularSeason20242025!$E$2:$E$1315,WatchedGames20242025!U$1,DataRegularSeason20242025!$D$2:$D$1315,WatchedGames20242025!$A17,DataRegularSeason20242025!$N$2:$N$1315,1, DataRegularSeason20242025!$R$2:$R$1315,1)</f>
        <v>1</v>
      </c>
      <c r="W17" s="42"/>
      <c r="X17" s="35">
        <f>COUNTIFS(DataRegularSeason20242025!$E$2:$E$1315,WatchedGames20242025!W$1,DataRegularSeason20242025!$D$2:$D$1315,WatchedGames20242025!$A17,DataRegularSeason20242025!$N$2:$N$1315,1, DataRegularSeason20242025!$R$2:$R$1315,1)</f>
        <v>0</v>
      </c>
      <c r="Y17" s="42"/>
      <c r="Z17" s="35">
        <f>COUNTIFS(DataRegularSeason20242025!$E$2:$E$1315,WatchedGames20242025!Y$1,DataRegularSeason20242025!$D$2:$D$1315,WatchedGames20242025!$A17,DataRegularSeason20242025!$N$2:$N$1315,1, DataRegularSeason20242025!$R$2:$R$1315,1)</f>
        <v>1</v>
      </c>
      <c r="AA17" s="42"/>
      <c r="AB17" s="35">
        <f>COUNTIFS(DataRegularSeason20242025!$E$2:$E$1315,WatchedGames20242025!AA$1,DataRegularSeason20242025!$D$2:$D$1315,WatchedGames20242025!$A17,DataRegularSeason20242025!$N$2:$N$1315,1, DataRegularSeason20242025!$R$2:$R$1315,1)</f>
        <v>0</v>
      </c>
      <c r="AC17" s="42"/>
      <c r="AD17" s="35">
        <f>COUNTIFS(DataRegularSeason20242025!$E$2:$E$1315,WatchedGames20242025!AC$1,DataRegularSeason20242025!$D$2:$D$1315,WatchedGames20242025!$A17,DataRegularSeason20242025!$N$2:$N$1315,1, DataRegularSeason20242025!$R$2:$R$1315,1)</f>
        <v>1</v>
      </c>
      <c r="AE17" s="42"/>
      <c r="AF17" s="35">
        <f>COUNTIFS(DataRegularSeason20242025!$E$2:$E$1315,WatchedGames20242025!AE$1,DataRegularSeason20242025!$D$2:$D$1315,WatchedGames20242025!$A17,DataRegularSeason20242025!$N$2:$N$1315,1, DataRegularSeason20242025!$R$2:$R$1315,1)</f>
        <v>0</v>
      </c>
      <c r="AG17" s="42"/>
      <c r="AH17" s="35">
        <f>COUNTIFS(DataRegularSeason20242025!$E$2:$E$1315,WatchedGames20242025!AG$1,DataRegularSeason20242025!$D$2:$D$1315,WatchedGames20242025!$A17,DataRegularSeason20242025!$N$2:$N$1315,1, DataRegularSeason20242025!$R$2:$R$1315,1)</f>
        <v>1</v>
      </c>
      <c r="AI17" s="42"/>
      <c r="AJ17" s="35">
        <f>COUNTIFS(DataRegularSeason20242025!$E$2:$E$1315,WatchedGames20242025!AI$1,DataRegularSeason20242025!$D$2:$D$1315,WatchedGames20242025!$A17,DataRegularSeason20242025!$N$2:$N$1315,1, DataRegularSeason20242025!$R$2:$R$1315,1)</f>
        <v>1</v>
      </c>
      <c r="AK17" s="42"/>
      <c r="AL17" s="35">
        <f>COUNTIFS(DataRegularSeason20242025!$E$2:$E$1315,WatchedGames20242025!AK$1,DataRegularSeason20242025!$D$2:$D$1315,WatchedGames20242025!$A17,DataRegularSeason20242025!$N$2:$N$1315,1, DataRegularSeason20242025!$R$2:$R$1315,1)</f>
        <v>0</v>
      </c>
      <c r="AM17" s="42"/>
      <c r="AN17" s="35">
        <f>COUNTIFS(DataRegularSeason20242025!$E$2:$E$1315,WatchedGames20242025!AM$1,DataRegularSeason20242025!$D$2:$D$1315,WatchedGames20242025!$A17,DataRegularSeason20242025!$N$2:$N$1315,1, DataRegularSeason20242025!$R$2:$R$1315,1)</f>
        <v>0</v>
      </c>
      <c r="AO17" s="42"/>
      <c r="AP17" s="35">
        <f>COUNTIFS(DataRegularSeason20242025!$E$2:$E$1315,WatchedGames20242025!AO$1,DataRegularSeason20242025!$D$2:$D$1315,WatchedGames20242025!$A17,DataRegularSeason20242025!$N$2:$N$1315,1, DataRegularSeason20242025!$R$2:$R$1315,1)</f>
        <v>0</v>
      </c>
      <c r="AQ17" s="42"/>
      <c r="AR17" s="35">
        <f>COUNTIFS(DataRegularSeason20242025!$E$2:$E$1315,WatchedGames20242025!AQ$1,DataRegularSeason20242025!$D$2:$D$1315,WatchedGames20242025!$A17,DataRegularSeason20242025!$N$2:$N$1315,1, DataRegularSeason20242025!$R$2:$R$1315,1)</f>
        <v>1</v>
      </c>
      <c r="AS17" s="42"/>
      <c r="AT17" s="35">
        <f>COUNTIFS(DataRegularSeason20242025!$E$2:$E$1315,WatchedGames20242025!AS$1,DataRegularSeason20242025!$D$2:$D$1315,WatchedGames20242025!$A17,DataRegularSeason20242025!$N$2:$N$1315,1, DataRegularSeason20242025!$R$2:$R$1315,1)</f>
        <v>1</v>
      </c>
      <c r="AU17" s="42"/>
      <c r="AV17" s="35">
        <f>COUNTIFS(DataRegularSeason20242025!$E$2:$E$1315,WatchedGames20242025!AU$1,DataRegularSeason20242025!$D$2:$D$1315,WatchedGames20242025!$A17,DataRegularSeason20242025!$N$2:$N$1315,1, DataRegularSeason20242025!$R$2:$R$1315,1)</f>
        <v>0</v>
      </c>
      <c r="AW17" s="42"/>
      <c r="AX17" s="35">
        <f>COUNTIFS(DataRegularSeason20242025!$E$2:$E$1315,WatchedGames20242025!AW$1,DataRegularSeason20242025!$D$2:$D$1315,WatchedGames20242025!$A17,DataRegularSeason20242025!$N$2:$N$1315,1, DataRegularSeason20242025!$R$2:$R$1315,1)</f>
        <v>2</v>
      </c>
      <c r="AY17" s="42"/>
      <c r="AZ17" s="35">
        <f>COUNTIFS(DataRegularSeason20242025!$E$2:$E$1315,WatchedGames20242025!AY$1,DataRegularSeason20242025!$D$2:$D$1315,WatchedGames20242025!$A17,DataRegularSeason20242025!$N$2:$N$1315,1, DataRegularSeason20242025!$R$2:$R$1315,1)</f>
        <v>0</v>
      </c>
      <c r="BA17" s="42"/>
      <c r="BB17" s="35">
        <f>COUNTIFS(DataRegularSeason20242025!$E$2:$E$1315,WatchedGames20242025!BA$1,DataRegularSeason20242025!$D$2:$D$1315,WatchedGames20242025!$A17,DataRegularSeason20242025!$N$2:$N$1315,1, DataRegularSeason20242025!$R$2:$R$1315,1)</f>
        <v>1</v>
      </c>
      <c r="BC17" s="42"/>
      <c r="BD17" s="35">
        <f>COUNTIFS(DataRegularSeason20242025!$E$2:$E$1315,WatchedGames20242025!BC$1,DataRegularSeason20242025!$D$2:$D$1315,WatchedGames20242025!$A17,DataRegularSeason20242025!$N$2:$N$1315,1, DataRegularSeason20242025!$R$2:$R$1315,1)</f>
        <v>0</v>
      </c>
      <c r="BE17" s="42"/>
      <c r="BF17" s="35">
        <f>COUNTIFS(DataRegularSeason20242025!$E$2:$E$1315,WatchedGames20242025!BE$1,DataRegularSeason20242025!$D$2:$D$1315,WatchedGames20242025!$A17,DataRegularSeason20242025!$N$2:$N$1315,1, DataRegularSeason20242025!$R$2:$R$1315,1)</f>
        <v>1</v>
      </c>
      <c r="BG17" s="42"/>
      <c r="BH17" s="35">
        <f>COUNTIFS(DataRegularSeason20242025!$E$2:$E$1315,WatchedGames20242025!BG$1,DataRegularSeason20242025!$D$2:$D$1315,WatchedGames20242025!$A17,DataRegularSeason20242025!$N$2:$N$1315,1, DataRegularSeason20242025!$R$2:$R$1315,1)</f>
        <v>1</v>
      </c>
      <c r="BI17" s="42"/>
      <c r="BJ17" s="35">
        <f>COUNTIFS(DataRegularSeason20242025!$E$2:$E$1315,WatchedGames20242025!BI$1,DataRegularSeason20242025!$D$2:$D$1315,WatchedGames20242025!$A17,DataRegularSeason20242025!$N$2:$N$1315,1, DataRegularSeason20242025!$R$2:$R$1315,1)</f>
        <v>0</v>
      </c>
      <c r="BK17" s="42"/>
      <c r="BL17" s="35">
        <f>COUNTIFS(DataRegularSeason20242025!$E$2:$E$1315,WatchedGames20242025!BK$1,DataRegularSeason20242025!$D$2:$D$1315,WatchedGames20242025!$A17,DataRegularSeason20242025!$N$2:$N$1315,1, DataRegularSeason20242025!$R$2:$R$1315,1)</f>
        <v>2</v>
      </c>
      <c r="BM17" s="42"/>
      <c r="BN17" s="35">
        <f>COUNTIFS(DataRegularSeason20242025!$E$2:$E$1315,WatchedGames20242025!BM$1,DataRegularSeason20242025!$D$2:$D$1315,WatchedGames20242025!$A17,DataRegularSeason20242025!$N$2:$N$1315,1, DataRegularSeason20242025!$R$2:$R$1315,1)</f>
        <v>1</v>
      </c>
      <c r="BO17" s="37">
        <f t="shared" si="0"/>
        <v>20</v>
      </c>
      <c r="BP17" s="116">
        <f t="shared" ref="BP17" si="13">BO17+BO18</f>
        <v>42</v>
      </c>
      <c r="BQ17" s="117">
        <f t="shared" ref="BQ17" si="14">82-BP17</f>
        <v>40</v>
      </c>
    </row>
    <row r="18" spans="1:69" s="34" customFormat="1" ht="9.9499999999999993" customHeight="1" x14ac:dyDescent="0.2">
      <c r="A18" s="118"/>
      <c r="B18" s="39" t="s">
        <v>80</v>
      </c>
      <c r="C18" s="45">
        <f>COUNTIFS(DataRegularSeason20242025!$E$2:$E$1315,WatchedGames20242025!$A17,DataRegularSeason20242025!$D$2:$D$1315,WatchedGames20242025!C$1,DataRegularSeason20242025!$N$2:$N$1315,1, DataRegularSeason20242025!$R$2:$R$1315,1)</f>
        <v>1</v>
      </c>
      <c r="D18" s="46"/>
      <c r="E18" s="45">
        <f>COUNTIFS(DataRegularSeason20242025!$E$2:$E$1315,WatchedGames20242025!$A17,DataRegularSeason20242025!$D$2:$D$1315,WatchedGames20242025!E$1,DataRegularSeason20242025!$N$2:$N$1315,1, DataRegularSeason20242025!$R$2:$R$1315,1)</f>
        <v>1</v>
      </c>
      <c r="F18" s="46"/>
      <c r="G18" s="45">
        <f>COUNTIFS(DataRegularSeason20242025!$E$2:$E$1315,WatchedGames20242025!$A17,DataRegularSeason20242025!$D$2:$D$1315,WatchedGames20242025!G$1,DataRegularSeason20242025!$N$2:$N$1315,1, DataRegularSeason20242025!$R$2:$R$1315,1)</f>
        <v>1</v>
      </c>
      <c r="H18" s="46"/>
      <c r="I18" s="45">
        <f>COUNTIFS(DataRegularSeason20242025!$E$2:$E$1315,WatchedGames20242025!$A17,DataRegularSeason20242025!$D$2:$D$1315,WatchedGames20242025!I$1,DataRegularSeason20242025!$N$2:$N$1315,1, DataRegularSeason20242025!$R$2:$R$1315,1)</f>
        <v>1</v>
      </c>
      <c r="J18" s="46"/>
      <c r="K18" s="45">
        <f>COUNTIFS(DataRegularSeason20242025!$E$2:$E$1315,WatchedGames20242025!$A17,DataRegularSeason20242025!$D$2:$D$1315,WatchedGames20242025!K$1,DataRegularSeason20242025!$N$2:$N$1315,1, DataRegularSeason20242025!$R$2:$R$1315,1)</f>
        <v>0</v>
      </c>
      <c r="L18" s="46"/>
      <c r="M18" s="45">
        <f>COUNTIFS(DataRegularSeason20242025!$E$2:$E$1315,WatchedGames20242025!$A17,DataRegularSeason20242025!$D$2:$D$1315,WatchedGames20242025!M$1,DataRegularSeason20242025!$N$2:$N$1315,1, DataRegularSeason20242025!$R$2:$R$1315,1)</f>
        <v>0</v>
      </c>
      <c r="N18" s="46"/>
      <c r="O18" s="45">
        <f>COUNTIFS(DataRegularSeason20242025!$E$2:$E$1315,WatchedGames20242025!$A17,DataRegularSeason20242025!$D$2:$D$1315,WatchedGames20242025!O$1,DataRegularSeason20242025!$N$2:$N$1315,1, DataRegularSeason20242025!$R$2:$R$1315,1)</f>
        <v>0</v>
      </c>
      <c r="P18" s="46"/>
      <c r="Q18" s="45"/>
      <c r="R18" s="46"/>
      <c r="S18" s="45">
        <f>COUNTIFS(DataRegularSeason20242025!$E$2:$E$1315,WatchedGames20242025!$A17,DataRegularSeason20242025!$D$2:$D$1315,WatchedGames20242025!S$1,DataRegularSeason20242025!$N$2:$N$1315,1, DataRegularSeason20242025!$R$2:$R$1315,1)</f>
        <v>1</v>
      </c>
      <c r="T18" s="46"/>
      <c r="U18" s="45">
        <f>COUNTIFS(DataRegularSeason20242025!$E$2:$E$1315,WatchedGames20242025!$A17,DataRegularSeason20242025!$D$2:$D$1315,WatchedGames20242025!U$1,DataRegularSeason20242025!$N$2:$N$1315,1, DataRegularSeason20242025!$R$2:$R$1315,1)</f>
        <v>0</v>
      </c>
      <c r="V18" s="46"/>
      <c r="W18" s="45">
        <f>COUNTIFS(DataRegularSeason20242025!$E$2:$E$1315,WatchedGames20242025!$A17,DataRegularSeason20242025!$D$2:$D$1315,WatchedGames20242025!W$1,DataRegularSeason20242025!$N$2:$N$1315,1, DataRegularSeason20242025!$R$2:$R$1315,1)</f>
        <v>2</v>
      </c>
      <c r="X18" s="46"/>
      <c r="Y18" s="45">
        <f>COUNTIFS(DataRegularSeason20242025!$E$2:$E$1315,WatchedGames20242025!$A17,DataRegularSeason20242025!$D$2:$D$1315,WatchedGames20242025!Y$1,DataRegularSeason20242025!$N$2:$N$1315,1, DataRegularSeason20242025!$R$2:$R$1315,1)</f>
        <v>1</v>
      </c>
      <c r="Z18" s="46"/>
      <c r="AA18" s="45">
        <f>COUNTIFS(DataRegularSeason20242025!$E$2:$E$1315,WatchedGames20242025!$A17,DataRegularSeason20242025!$D$2:$D$1315,WatchedGames20242025!AA$1,DataRegularSeason20242025!$N$2:$N$1315,1, DataRegularSeason20242025!$R$2:$R$1315,1)</f>
        <v>1</v>
      </c>
      <c r="AB18" s="46"/>
      <c r="AC18" s="45">
        <f>COUNTIFS(DataRegularSeason20242025!$E$2:$E$1315,WatchedGames20242025!$A17,DataRegularSeason20242025!$D$2:$D$1315,WatchedGames20242025!AC$1,DataRegularSeason20242025!$N$2:$N$1315,1, DataRegularSeason20242025!$R$2:$R$1315,1)</f>
        <v>1</v>
      </c>
      <c r="AD18" s="46"/>
      <c r="AE18" s="45">
        <f>COUNTIFS(DataRegularSeason20242025!$E$2:$E$1315,WatchedGames20242025!$A17,DataRegularSeason20242025!$D$2:$D$1315,WatchedGames20242025!AE$1,DataRegularSeason20242025!$N$2:$N$1315,1, DataRegularSeason20242025!$R$2:$R$1315,1)</f>
        <v>1</v>
      </c>
      <c r="AF18" s="46"/>
      <c r="AG18" s="45">
        <f>COUNTIFS(DataRegularSeason20242025!$E$2:$E$1315,WatchedGames20242025!$A17,DataRegularSeason20242025!$D$2:$D$1315,WatchedGames20242025!AG$1,DataRegularSeason20242025!$N$2:$N$1315,1, DataRegularSeason20242025!$R$2:$R$1315,1)</f>
        <v>0</v>
      </c>
      <c r="AH18" s="46"/>
      <c r="AI18" s="45">
        <f>COUNTIFS(DataRegularSeason20242025!$E$2:$E$1315,WatchedGames20242025!$A17,DataRegularSeason20242025!$D$2:$D$1315,WatchedGames20242025!AI$1,DataRegularSeason20242025!$N$2:$N$1315,1, DataRegularSeason20242025!$R$2:$R$1315,1)</f>
        <v>2</v>
      </c>
      <c r="AJ18" s="46"/>
      <c r="AK18" s="45">
        <f>COUNTIFS(DataRegularSeason20242025!$E$2:$E$1315,WatchedGames20242025!$A17,DataRegularSeason20242025!$D$2:$D$1315,WatchedGames20242025!AK$1,DataRegularSeason20242025!$N$2:$N$1315,1, DataRegularSeason20242025!$R$2:$R$1315,1)</f>
        <v>1</v>
      </c>
      <c r="AL18" s="46"/>
      <c r="AM18" s="45">
        <f>COUNTIFS(DataRegularSeason20242025!$E$2:$E$1315,WatchedGames20242025!$A17,DataRegularSeason20242025!$D$2:$D$1315,WatchedGames20242025!AM$1,DataRegularSeason20242025!$N$2:$N$1315,1, DataRegularSeason20242025!$R$2:$R$1315,1)</f>
        <v>1</v>
      </c>
      <c r="AN18" s="46"/>
      <c r="AO18" s="45">
        <f>COUNTIFS(DataRegularSeason20242025!$E$2:$E$1315,WatchedGames20242025!$A17,DataRegularSeason20242025!$D$2:$D$1315,WatchedGames20242025!AO$1,DataRegularSeason20242025!$N$2:$N$1315,1, DataRegularSeason20242025!$R$2:$R$1315,1)</f>
        <v>0</v>
      </c>
      <c r="AP18" s="46"/>
      <c r="AQ18" s="45">
        <f>COUNTIFS(DataRegularSeason20242025!$E$2:$E$1315,WatchedGames20242025!$A17,DataRegularSeason20242025!$D$2:$D$1315,WatchedGames20242025!AQ$1,DataRegularSeason20242025!$N$2:$N$1315,1, DataRegularSeason20242025!$R$2:$R$1315,1)</f>
        <v>0</v>
      </c>
      <c r="AR18" s="46"/>
      <c r="AS18" s="45">
        <f>COUNTIFS(DataRegularSeason20242025!$E$2:$E$1315,WatchedGames20242025!$A17,DataRegularSeason20242025!$D$2:$D$1315,WatchedGames20242025!AS$1,DataRegularSeason20242025!$N$2:$N$1315,1, DataRegularSeason20242025!$R$2:$R$1315,1)</f>
        <v>0</v>
      </c>
      <c r="AT18" s="46"/>
      <c r="AU18" s="45">
        <f>COUNTIFS(DataRegularSeason20242025!$E$2:$E$1315,WatchedGames20242025!$A17,DataRegularSeason20242025!$D$2:$D$1315,WatchedGames20242025!AU$1,DataRegularSeason20242025!$N$2:$N$1315,1, DataRegularSeason20242025!$R$2:$R$1315,1)</f>
        <v>2</v>
      </c>
      <c r="AV18" s="46"/>
      <c r="AW18" s="45">
        <f>COUNTIFS(DataRegularSeason20242025!$E$2:$E$1315,WatchedGames20242025!$A17,DataRegularSeason20242025!$D$2:$D$1315,WatchedGames20242025!AW$1,DataRegularSeason20242025!$N$2:$N$1315,1, DataRegularSeason20242025!$R$2:$R$1315,1)</f>
        <v>0</v>
      </c>
      <c r="AX18" s="46"/>
      <c r="AY18" s="45">
        <f>COUNTIFS(DataRegularSeason20242025!$E$2:$E$1315,WatchedGames20242025!$A17,DataRegularSeason20242025!$D$2:$D$1315,WatchedGames20242025!AY$1,DataRegularSeason20242025!$N$2:$N$1315,1, DataRegularSeason20242025!$R$2:$R$1315,1)</f>
        <v>0</v>
      </c>
      <c r="AZ18" s="46"/>
      <c r="BA18" s="45">
        <f>COUNTIFS(DataRegularSeason20242025!$E$2:$E$1315,WatchedGames20242025!$A17,DataRegularSeason20242025!$D$2:$D$1315,WatchedGames20242025!BA$1,DataRegularSeason20242025!$N$2:$N$1315,1, DataRegularSeason20242025!$R$2:$R$1315,1)</f>
        <v>1</v>
      </c>
      <c r="BB18" s="46"/>
      <c r="BC18" s="45">
        <f>COUNTIFS(DataRegularSeason20242025!$E$2:$E$1315,WatchedGames20242025!$A17,DataRegularSeason20242025!$D$2:$D$1315,WatchedGames20242025!BC$1,DataRegularSeason20242025!$N$2:$N$1315,1, DataRegularSeason20242025!$R$2:$R$1315,1)</f>
        <v>0</v>
      </c>
      <c r="BD18" s="46"/>
      <c r="BE18" s="45">
        <f>COUNTIFS(DataRegularSeason20242025!$E$2:$E$1315,WatchedGames20242025!$A17,DataRegularSeason20242025!$D$2:$D$1315,WatchedGames20242025!BE$1,DataRegularSeason20242025!$N$2:$N$1315,1, DataRegularSeason20242025!$R$2:$R$1315,1)</f>
        <v>1</v>
      </c>
      <c r="BF18" s="46"/>
      <c r="BG18" s="45">
        <f>COUNTIFS(DataRegularSeason20242025!$E$2:$E$1315,WatchedGames20242025!$A17,DataRegularSeason20242025!$D$2:$D$1315,WatchedGames20242025!BG$1,DataRegularSeason20242025!$N$2:$N$1315,1, DataRegularSeason20242025!$R$2:$R$1315,1)</f>
        <v>0</v>
      </c>
      <c r="BH18" s="46"/>
      <c r="BI18" s="45">
        <f>COUNTIFS(DataRegularSeason20242025!$E$2:$E$1315,WatchedGames20242025!$A17,DataRegularSeason20242025!$D$2:$D$1315,WatchedGames20242025!BI$1,DataRegularSeason20242025!$N$2:$N$1315,1, DataRegularSeason20242025!$R$2:$R$1315,1)</f>
        <v>1</v>
      </c>
      <c r="BJ18" s="46"/>
      <c r="BK18" s="45">
        <f>COUNTIFS(DataRegularSeason20242025!$E$2:$E$1315,WatchedGames20242025!$A17,DataRegularSeason20242025!$D$2:$D$1315,WatchedGames20242025!BK$1,DataRegularSeason20242025!$N$2:$N$1315,1, DataRegularSeason20242025!$R$2:$R$1315,1)</f>
        <v>1</v>
      </c>
      <c r="BL18" s="46"/>
      <c r="BM18" s="45">
        <f>COUNTIFS(DataRegularSeason20242025!$E$2:$E$1315,WatchedGames20242025!$A17,DataRegularSeason20242025!$D$2:$D$1315,WatchedGames20242025!BM$1,DataRegularSeason20242025!$N$2:$N$1315,1, DataRegularSeason20242025!$R$2:$R$1315,1)</f>
        <v>1</v>
      </c>
      <c r="BN18" s="46"/>
      <c r="BO18" s="41">
        <f t="shared" si="0"/>
        <v>22</v>
      </c>
      <c r="BP18" s="116"/>
      <c r="BQ18" s="117"/>
    </row>
    <row r="19" spans="1:69" s="34" customFormat="1" ht="9.9499999999999993" customHeight="1" x14ac:dyDescent="0.2">
      <c r="A19" s="123" t="s">
        <v>34</v>
      </c>
      <c r="B19" s="35" t="s">
        <v>81</v>
      </c>
      <c r="C19" s="42"/>
      <c r="D19" s="35">
        <f>COUNTIFS(DataRegularSeason20242025!$E$2:$E$1315,WatchedGames20242025!C$1,DataRegularSeason20242025!$D$2:$D$1315,WatchedGames20242025!$A19,DataRegularSeason20242025!$N$2:$N$1315,1, DataRegularSeason20242025!$R$2:$R$1315,1)</f>
        <v>0</v>
      </c>
      <c r="E19" s="42"/>
      <c r="F19" s="35">
        <f>COUNTIFS(DataRegularSeason20242025!$E$2:$E$1315,WatchedGames20242025!E$1,DataRegularSeason20242025!$D$2:$D$1315,WatchedGames20242025!$A19,DataRegularSeason20242025!$N$2:$N$1315,1, DataRegularSeason20242025!$R$2:$R$1315,1)</f>
        <v>0</v>
      </c>
      <c r="G19" s="42"/>
      <c r="H19" s="35">
        <f>COUNTIFS(DataRegularSeason20242025!$E$2:$E$1315,WatchedGames20242025!G$1,DataRegularSeason20242025!$D$2:$D$1315,WatchedGames20242025!$A19,DataRegularSeason20242025!$N$2:$N$1315,1, DataRegularSeason20242025!$R$2:$R$1315,1)</f>
        <v>0</v>
      </c>
      <c r="I19" s="42"/>
      <c r="J19" s="35">
        <f>COUNTIFS(DataRegularSeason20242025!$E$2:$E$1315,WatchedGames20242025!I$1,DataRegularSeason20242025!$D$2:$D$1315,WatchedGames20242025!$A19,DataRegularSeason20242025!$N$2:$N$1315,1, DataRegularSeason20242025!$R$2:$R$1315,1)</f>
        <v>1</v>
      </c>
      <c r="K19" s="42"/>
      <c r="L19" s="35">
        <f>COUNTIFS(DataRegularSeason20242025!$E$2:$E$1315,WatchedGames20242025!K$1,DataRegularSeason20242025!$D$2:$D$1315,WatchedGames20242025!$A19,DataRegularSeason20242025!$N$2:$N$1315,1, DataRegularSeason20242025!$R$2:$R$1315,1)</f>
        <v>0</v>
      </c>
      <c r="M19" s="42"/>
      <c r="N19" s="35">
        <f>COUNTIFS(DataRegularSeason20242025!$E$2:$E$1315,WatchedGames20242025!M$1,DataRegularSeason20242025!$D$2:$D$1315,WatchedGames20242025!$A19,DataRegularSeason20242025!$N$2:$N$1315,1, DataRegularSeason20242025!$R$2:$R$1315,1)</f>
        <v>0</v>
      </c>
      <c r="O19" s="42"/>
      <c r="P19" s="35">
        <f>COUNTIFS(DataRegularSeason20242025!$E$2:$E$1315,WatchedGames20242025!O$1,DataRegularSeason20242025!$D$2:$D$1315,WatchedGames20242025!$A19,DataRegularSeason20242025!$N$2:$N$1315,1, DataRegularSeason20242025!$R$2:$R$1315,1)</f>
        <v>2</v>
      </c>
      <c r="Q19" s="42"/>
      <c r="R19" s="35">
        <f>COUNTIFS(DataRegularSeason20242025!$E$2:$E$1315,WatchedGames20242025!Q$1,DataRegularSeason20242025!$D$2:$D$1315,WatchedGames20242025!$A19,DataRegularSeason20242025!$N$2:$N$1315,1, DataRegularSeason20242025!$R$2:$R$1315,1)</f>
        <v>1</v>
      </c>
      <c r="S19" s="42"/>
      <c r="T19" s="43"/>
      <c r="U19" s="42"/>
      <c r="V19" s="35">
        <f>COUNTIFS(DataRegularSeason20242025!$E$2:$E$1315,WatchedGames20242025!U$1,DataRegularSeason20242025!$D$2:$D$1315,WatchedGames20242025!$A19,DataRegularSeason20242025!$N$2:$N$1315,1, DataRegularSeason20242025!$R$2:$R$1315,1)</f>
        <v>0</v>
      </c>
      <c r="W19" s="42"/>
      <c r="X19" s="35">
        <f>COUNTIFS(DataRegularSeason20242025!$E$2:$E$1315,WatchedGames20242025!W$1,DataRegularSeason20242025!$D$2:$D$1315,WatchedGames20242025!$A19,DataRegularSeason20242025!$N$2:$N$1315,1, DataRegularSeason20242025!$R$2:$R$1315,1)</f>
        <v>0</v>
      </c>
      <c r="Y19" s="42"/>
      <c r="Z19" s="35">
        <f>COUNTIFS(DataRegularSeason20242025!$E$2:$E$1315,WatchedGames20242025!Y$1,DataRegularSeason20242025!$D$2:$D$1315,WatchedGames20242025!$A19,DataRegularSeason20242025!$N$2:$N$1315,1, DataRegularSeason20242025!$R$2:$R$1315,1)</f>
        <v>1</v>
      </c>
      <c r="AA19" s="42"/>
      <c r="AB19" s="35">
        <f>COUNTIFS(DataRegularSeason20242025!$E$2:$E$1315,WatchedGames20242025!AA$1,DataRegularSeason20242025!$D$2:$D$1315,WatchedGames20242025!$A19,DataRegularSeason20242025!$N$2:$N$1315,1, DataRegularSeason20242025!$R$2:$R$1315,1)</f>
        <v>1</v>
      </c>
      <c r="AC19" s="42"/>
      <c r="AD19" s="35">
        <f>COUNTIFS(DataRegularSeason20242025!$E$2:$E$1315,WatchedGames20242025!AC$1,DataRegularSeason20242025!$D$2:$D$1315,WatchedGames20242025!$A19,DataRegularSeason20242025!$N$2:$N$1315,1, DataRegularSeason20242025!$R$2:$R$1315,1)</f>
        <v>1</v>
      </c>
      <c r="AE19" s="42"/>
      <c r="AF19" s="35">
        <f>COUNTIFS(DataRegularSeason20242025!$E$2:$E$1315,WatchedGames20242025!AE$1,DataRegularSeason20242025!$D$2:$D$1315,WatchedGames20242025!$A19,DataRegularSeason20242025!$N$2:$N$1315,1, DataRegularSeason20242025!$R$2:$R$1315,1)</f>
        <v>1</v>
      </c>
      <c r="AG19" s="42"/>
      <c r="AH19" s="35">
        <f>COUNTIFS(DataRegularSeason20242025!$E$2:$E$1315,WatchedGames20242025!AG$1,DataRegularSeason20242025!$D$2:$D$1315,WatchedGames20242025!$A19,DataRegularSeason20242025!$N$2:$N$1315,1, DataRegularSeason20242025!$R$2:$R$1315,1)</f>
        <v>0</v>
      </c>
      <c r="AI19" s="42"/>
      <c r="AJ19" s="35">
        <f>COUNTIFS(DataRegularSeason20242025!$E$2:$E$1315,WatchedGames20242025!AI$1,DataRegularSeason20242025!$D$2:$D$1315,WatchedGames20242025!$A19,DataRegularSeason20242025!$N$2:$N$1315,1, DataRegularSeason20242025!$R$2:$R$1315,1)</f>
        <v>0</v>
      </c>
      <c r="AK19" s="42"/>
      <c r="AL19" s="35">
        <f>COUNTIFS(DataRegularSeason20242025!$E$2:$E$1315,WatchedGames20242025!AK$1,DataRegularSeason20242025!$D$2:$D$1315,WatchedGames20242025!$A19,DataRegularSeason20242025!$N$2:$N$1315,1, DataRegularSeason20242025!$R$2:$R$1315,1)</f>
        <v>0</v>
      </c>
      <c r="AM19" s="42"/>
      <c r="AN19" s="35">
        <f>COUNTIFS(DataRegularSeason20242025!$E$2:$E$1315,WatchedGames20242025!AM$1,DataRegularSeason20242025!$D$2:$D$1315,WatchedGames20242025!$A19,DataRegularSeason20242025!$N$2:$N$1315,1, DataRegularSeason20242025!$R$2:$R$1315,1)</f>
        <v>1</v>
      </c>
      <c r="AO19" s="42"/>
      <c r="AP19" s="35">
        <f>COUNTIFS(DataRegularSeason20242025!$E$2:$E$1315,WatchedGames20242025!AO$1,DataRegularSeason20242025!$D$2:$D$1315,WatchedGames20242025!$A19,DataRegularSeason20242025!$N$2:$N$1315,1, DataRegularSeason20242025!$R$2:$R$1315,1)</f>
        <v>0</v>
      </c>
      <c r="AQ19" s="42"/>
      <c r="AR19" s="35">
        <f>COUNTIFS(DataRegularSeason20242025!$E$2:$E$1315,WatchedGames20242025!AQ$1,DataRegularSeason20242025!$D$2:$D$1315,WatchedGames20242025!$A19,DataRegularSeason20242025!$N$2:$N$1315,1, DataRegularSeason20242025!$R$2:$R$1315,1)</f>
        <v>1</v>
      </c>
      <c r="AS19" s="42"/>
      <c r="AT19" s="35">
        <f>COUNTIFS(DataRegularSeason20242025!$E$2:$E$1315,WatchedGames20242025!AS$1,DataRegularSeason20242025!$D$2:$D$1315,WatchedGames20242025!$A19,DataRegularSeason20242025!$N$2:$N$1315,1, DataRegularSeason20242025!$R$2:$R$1315,1)</f>
        <v>1</v>
      </c>
      <c r="AU19" s="42"/>
      <c r="AV19" s="35">
        <f>COUNTIFS(DataRegularSeason20242025!$E$2:$E$1315,WatchedGames20242025!AU$1,DataRegularSeason20242025!$D$2:$D$1315,WatchedGames20242025!$A19,DataRegularSeason20242025!$N$2:$N$1315,1, DataRegularSeason20242025!$R$2:$R$1315,1)</f>
        <v>0</v>
      </c>
      <c r="AW19" s="42"/>
      <c r="AX19" s="35">
        <f>COUNTIFS(DataRegularSeason20242025!$E$2:$E$1315,WatchedGames20242025!AW$1,DataRegularSeason20242025!$D$2:$D$1315,WatchedGames20242025!$A19,DataRegularSeason20242025!$N$2:$N$1315,1, DataRegularSeason20242025!$R$2:$R$1315,1)</f>
        <v>0</v>
      </c>
      <c r="AY19" s="42"/>
      <c r="AZ19" s="35">
        <f>COUNTIFS(DataRegularSeason20242025!$E$2:$E$1315,WatchedGames20242025!AY$1,DataRegularSeason20242025!$D$2:$D$1315,WatchedGames20242025!$A19,DataRegularSeason20242025!$N$2:$N$1315,1, DataRegularSeason20242025!$R$2:$R$1315,1)</f>
        <v>0</v>
      </c>
      <c r="BA19" s="42"/>
      <c r="BB19" s="35">
        <f>COUNTIFS(DataRegularSeason20242025!$E$2:$E$1315,WatchedGames20242025!BA$1,DataRegularSeason20242025!$D$2:$D$1315,WatchedGames20242025!$A19,DataRegularSeason20242025!$N$2:$N$1315,1, DataRegularSeason20242025!$R$2:$R$1315,1)</f>
        <v>1</v>
      </c>
      <c r="BC19" s="42"/>
      <c r="BD19" s="35">
        <f>COUNTIFS(DataRegularSeason20242025!$E$2:$E$1315,WatchedGames20242025!BC$1,DataRegularSeason20242025!$D$2:$D$1315,WatchedGames20242025!$A19,DataRegularSeason20242025!$N$2:$N$1315,1, DataRegularSeason20242025!$R$2:$R$1315,1)</f>
        <v>1</v>
      </c>
      <c r="BE19" s="42"/>
      <c r="BF19" s="35">
        <f>COUNTIFS(DataRegularSeason20242025!$E$2:$E$1315,WatchedGames20242025!BE$1,DataRegularSeason20242025!$D$2:$D$1315,WatchedGames20242025!$A19,DataRegularSeason20242025!$N$2:$N$1315,1, DataRegularSeason20242025!$R$2:$R$1315,1)</f>
        <v>2</v>
      </c>
      <c r="BG19" s="42"/>
      <c r="BH19" s="35">
        <f>COUNTIFS(DataRegularSeason20242025!$E$2:$E$1315,WatchedGames20242025!BG$1,DataRegularSeason20242025!$D$2:$D$1315,WatchedGames20242025!$A19,DataRegularSeason20242025!$N$2:$N$1315,1, DataRegularSeason20242025!$R$2:$R$1315,1)</f>
        <v>0</v>
      </c>
      <c r="BI19" s="42"/>
      <c r="BJ19" s="35">
        <f>COUNTIFS(DataRegularSeason20242025!$E$2:$E$1315,WatchedGames20242025!BI$1,DataRegularSeason20242025!$D$2:$D$1315,WatchedGames20242025!$A19,DataRegularSeason20242025!$N$2:$N$1315,1, DataRegularSeason20242025!$R$2:$R$1315,1)</f>
        <v>1</v>
      </c>
      <c r="BK19" s="42"/>
      <c r="BL19" s="35">
        <f>COUNTIFS(DataRegularSeason20242025!$E$2:$E$1315,WatchedGames20242025!BK$1,DataRegularSeason20242025!$D$2:$D$1315,WatchedGames20242025!$A19,DataRegularSeason20242025!$N$2:$N$1315,1, DataRegularSeason20242025!$R$2:$R$1315,1)</f>
        <v>1</v>
      </c>
      <c r="BM19" s="42"/>
      <c r="BN19" s="35">
        <f>COUNTIFS(DataRegularSeason20242025!$E$2:$E$1315,WatchedGames20242025!BM$1,DataRegularSeason20242025!$D$2:$D$1315,WatchedGames20242025!$A19,DataRegularSeason20242025!$N$2:$N$1315,1, DataRegularSeason20242025!$R$2:$R$1315,1)</f>
        <v>0</v>
      </c>
      <c r="BO19" s="37">
        <f t="shared" si="0"/>
        <v>17</v>
      </c>
      <c r="BP19" s="116">
        <f t="shared" ref="BP19" si="15">BO19+BO20</f>
        <v>35</v>
      </c>
      <c r="BQ19" s="117">
        <f t="shared" ref="BQ19" si="16">82-BP19</f>
        <v>47</v>
      </c>
    </row>
    <row r="20" spans="1:69" s="34" customFormat="1" ht="9.9499999999999993" customHeight="1" x14ac:dyDescent="0.2">
      <c r="A20" s="118"/>
      <c r="B20" s="39" t="s">
        <v>80</v>
      </c>
      <c r="C20" s="45">
        <f>COUNTIFS(DataRegularSeason20242025!$E$2:$E$1315,WatchedGames20242025!$A19,DataRegularSeason20242025!$D$2:$D$1315,WatchedGames20242025!C$1,DataRegularSeason20242025!$N$2:$N$1315,1, DataRegularSeason20242025!$R$2:$R$1315,1)</f>
        <v>1</v>
      </c>
      <c r="D20" s="46"/>
      <c r="E20" s="45">
        <f>COUNTIFS(DataRegularSeason20242025!$E$2:$E$1315,WatchedGames20242025!$A19,DataRegularSeason20242025!$D$2:$D$1315,WatchedGames20242025!E$1,DataRegularSeason20242025!$N$2:$N$1315,1, DataRegularSeason20242025!$R$2:$R$1315,1)</f>
        <v>1</v>
      </c>
      <c r="F20" s="46"/>
      <c r="G20" s="45">
        <f>COUNTIFS(DataRegularSeason20242025!$E$2:$E$1315,WatchedGames20242025!$A19,DataRegularSeason20242025!$D$2:$D$1315,WatchedGames20242025!G$1,DataRegularSeason20242025!$N$2:$N$1315,1, DataRegularSeason20242025!$R$2:$R$1315,1)</f>
        <v>1</v>
      </c>
      <c r="H20" s="46"/>
      <c r="I20" s="45">
        <f>COUNTIFS(DataRegularSeason20242025!$E$2:$E$1315,WatchedGames20242025!$A19,DataRegularSeason20242025!$D$2:$D$1315,WatchedGames20242025!I$1,DataRegularSeason20242025!$N$2:$N$1315,1, DataRegularSeason20242025!$R$2:$R$1315,1)</f>
        <v>0</v>
      </c>
      <c r="J20" s="46"/>
      <c r="K20" s="45">
        <f>COUNTIFS(DataRegularSeason20242025!$E$2:$E$1315,WatchedGames20242025!$A19,DataRegularSeason20242025!$D$2:$D$1315,WatchedGames20242025!K$1,DataRegularSeason20242025!$N$2:$N$1315,1, DataRegularSeason20242025!$R$2:$R$1315,1)</f>
        <v>0</v>
      </c>
      <c r="L20" s="46"/>
      <c r="M20" s="45">
        <f>COUNTIFS(DataRegularSeason20242025!$E$2:$E$1315,WatchedGames20242025!$A19,DataRegularSeason20242025!$D$2:$D$1315,WatchedGames20242025!M$1,DataRegularSeason20242025!$N$2:$N$1315,1, DataRegularSeason20242025!$R$2:$R$1315,1)</f>
        <v>1</v>
      </c>
      <c r="N20" s="46"/>
      <c r="O20" s="45">
        <f>COUNTIFS(DataRegularSeason20242025!$E$2:$E$1315,WatchedGames20242025!$A19,DataRegularSeason20242025!$D$2:$D$1315,WatchedGames20242025!O$1,DataRegularSeason20242025!$N$2:$N$1315,1, DataRegularSeason20242025!$R$2:$R$1315,1)</f>
        <v>1</v>
      </c>
      <c r="P20" s="46"/>
      <c r="Q20" s="45">
        <f>COUNTIFS(DataRegularSeason20242025!$E$2:$E$1315,WatchedGames20242025!$A19,DataRegularSeason20242025!$D$2:$D$1315,WatchedGames20242025!Q$1,DataRegularSeason20242025!$N$2:$N$1315,1, DataRegularSeason20242025!$R$2:$R$1315,1)</f>
        <v>1</v>
      </c>
      <c r="R20" s="46"/>
      <c r="S20" s="45"/>
      <c r="T20" s="46"/>
      <c r="U20" s="45">
        <f>COUNTIFS(DataRegularSeason20242025!$E$2:$E$1315,WatchedGames20242025!$A19,DataRegularSeason20242025!$D$2:$D$1315,WatchedGames20242025!U$1,DataRegularSeason20242025!$N$2:$N$1315,1, DataRegularSeason20242025!$R$2:$R$1315,1)</f>
        <v>1</v>
      </c>
      <c r="V20" s="46"/>
      <c r="W20" s="45">
        <f>COUNTIFS(DataRegularSeason20242025!$E$2:$E$1315,WatchedGames20242025!$A19,DataRegularSeason20242025!$D$2:$D$1315,WatchedGames20242025!W$1,DataRegularSeason20242025!$N$2:$N$1315,1, DataRegularSeason20242025!$R$2:$R$1315,1)</f>
        <v>1</v>
      </c>
      <c r="X20" s="46"/>
      <c r="Y20" s="45">
        <f>COUNTIFS(DataRegularSeason20242025!$E$2:$E$1315,WatchedGames20242025!$A19,DataRegularSeason20242025!$D$2:$D$1315,WatchedGames20242025!Y$1,DataRegularSeason20242025!$N$2:$N$1315,1, DataRegularSeason20242025!$R$2:$R$1315,1)</f>
        <v>1</v>
      </c>
      <c r="Z20" s="46"/>
      <c r="AA20" s="45">
        <f>COUNTIFS(DataRegularSeason20242025!$E$2:$E$1315,WatchedGames20242025!$A19,DataRegularSeason20242025!$D$2:$D$1315,WatchedGames20242025!AA$1,DataRegularSeason20242025!$N$2:$N$1315,1, DataRegularSeason20242025!$R$2:$R$1315,1)</f>
        <v>0</v>
      </c>
      <c r="AB20" s="46"/>
      <c r="AC20" s="45">
        <f>COUNTIFS(DataRegularSeason20242025!$E$2:$E$1315,WatchedGames20242025!$A19,DataRegularSeason20242025!$D$2:$D$1315,WatchedGames20242025!AC$1,DataRegularSeason20242025!$N$2:$N$1315,1, DataRegularSeason20242025!$R$2:$R$1315,1)</f>
        <v>1</v>
      </c>
      <c r="AD20" s="46"/>
      <c r="AE20" s="45">
        <f>COUNTIFS(DataRegularSeason20242025!$E$2:$E$1315,WatchedGames20242025!$A19,DataRegularSeason20242025!$D$2:$D$1315,WatchedGames20242025!AE$1,DataRegularSeason20242025!$N$2:$N$1315,1, DataRegularSeason20242025!$R$2:$R$1315,1)</f>
        <v>0</v>
      </c>
      <c r="AF20" s="46"/>
      <c r="AG20" s="45">
        <f>COUNTIFS(DataRegularSeason20242025!$E$2:$E$1315,WatchedGames20242025!$A19,DataRegularSeason20242025!$D$2:$D$1315,WatchedGames20242025!AG$1,DataRegularSeason20242025!$N$2:$N$1315,1, DataRegularSeason20242025!$R$2:$R$1315,1)</f>
        <v>0</v>
      </c>
      <c r="AH20" s="46"/>
      <c r="AI20" s="45">
        <f>COUNTIFS(DataRegularSeason20242025!$E$2:$E$1315,WatchedGames20242025!$A19,DataRegularSeason20242025!$D$2:$D$1315,WatchedGames20242025!AI$1,DataRegularSeason20242025!$N$2:$N$1315,1, DataRegularSeason20242025!$R$2:$R$1315,1)</f>
        <v>1</v>
      </c>
      <c r="AJ20" s="46"/>
      <c r="AK20" s="45">
        <f>COUNTIFS(DataRegularSeason20242025!$E$2:$E$1315,WatchedGames20242025!$A19,DataRegularSeason20242025!$D$2:$D$1315,WatchedGames20242025!AK$1,DataRegularSeason20242025!$N$2:$N$1315,1, DataRegularSeason20242025!$R$2:$R$1315,1)</f>
        <v>0</v>
      </c>
      <c r="AL20" s="46"/>
      <c r="AM20" s="45">
        <f>COUNTIFS(DataRegularSeason20242025!$E$2:$E$1315,WatchedGames20242025!$A19,DataRegularSeason20242025!$D$2:$D$1315,WatchedGames20242025!AM$1,DataRegularSeason20242025!$N$2:$N$1315,1, DataRegularSeason20242025!$R$2:$R$1315,1)</f>
        <v>1</v>
      </c>
      <c r="AN20" s="46"/>
      <c r="AO20" s="45">
        <f>COUNTIFS(DataRegularSeason20242025!$E$2:$E$1315,WatchedGames20242025!$A19,DataRegularSeason20242025!$D$2:$D$1315,WatchedGames20242025!AO$1,DataRegularSeason20242025!$N$2:$N$1315,1, DataRegularSeason20242025!$R$2:$R$1315,1)</f>
        <v>0</v>
      </c>
      <c r="AP20" s="46"/>
      <c r="AQ20" s="45">
        <f>COUNTIFS(DataRegularSeason20242025!$E$2:$E$1315,WatchedGames20242025!$A19,DataRegularSeason20242025!$D$2:$D$1315,WatchedGames20242025!AQ$1,DataRegularSeason20242025!$N$2:$N$1315,1, DataRegularSeason20242025!$R$2:$R$1315,1)</f>
        <v>0</v>
      </c>
      <c r="AR20" s="46"/>
      <c r="AS20" s="45">
        <f>COUNTIFS(DataRegularSeason20242025!$E$2:$E$1315,WatchedGames20242025!$A19,DataRegularSeason20242025!$D$2:$D$1315,WatchedGames20242025!AS$1,DataRegularSeason20242025!$N$2:$N$1315,1, DataRegularSeason20242025!$R$2:$R$1315,1)</f>
        <v>0</v>
      </c>
      <c r="AT20" s="46"/>
      <c r="AU20" s="45">
        <f>COUNTIFS(DataRegularSeason20242025!$E$2:$E$1315,WatchedGames20242025!$A19,DataRegularSeason20242025!$D$2:$D$1315,WatchedGames20242025!AU$1,DataRegularSeason20242025!$N$2:$N$1315,1, DataRegularSeason20242025!$R$2:$R$1315,1)</f>
        <v>0</v>
      </c>
      <c r="AV20" s="46"/>
      <c r="AW20" s="45">
        <f>COUNTIFS(DataRegularSeason20242025!$E$2:$E$1315,WatchedGames20242025!$A19,DataRegularSeason20242025!$D$2:$D$1315,WatchedGames20242025!AW$1,DataRegularSeason20242025!$N$2:$N$1315,1, DataRegularSeason20242025!$R$2:$R$1315,1)</f>
        <v>1</v>
      </c>
      <c r="AX20" s="46"/>
      <c r="AY20" s="45">
        <f>COUNTIFS(DataRegularSeason20242025!$E$2:$E$1315,WatchedGames20242025!$A19,DataRegularSeason20242025!$D$2:$D$1315,WatchedGames20242025!AY$1,DataRegularSeason20242025!$N$2:$N$1315,1, DataRegularSeason20242025!$R$2:$R$1315,1)</f>
        <v>1</v>
      </c>
      <c r="AZ20" s="46"/>
      <c r="BA20" s="45">
        <f>COUNTIFS(DataRegularSeason20242025!$E$2:$E$1315,WatchedGames20242025!$A19,DataRegularSeason20242025!$D$2:$D$1315,WatchedGames20242025!BA$1,DataRegularSeason20242025!$N$2:$N$1315,1, DataRegularSeason20242025!$R$2:$R$1315,1)</f>
        <v>0</v>
      </c>
      <c r="BB20" s="46"/>
      <c r="BC20" s="45">
        <f>COUNTIFS(DataRegularSeason20242025!$E$2:$E$1315,WatchedGames20242025!$A19,DataRegularSeason20242025!$D$2:$D$1315,WatchedGames20242025!BC$1,DataRegularSeason20242025!$N$2:$N$1315,1, DataRegularSeason20242025!$R$2:$R$1315,1)</f>
        <v>1</v>
      </c>
      <c r="BD20" s="46"/>
      <c r="BE20" s="45">
        <f>COUNTIFS(DataRegularSeason20242025!$E$2:$E$1315,WatchedGames20242025!$A19,DataRegularSeason20242025!$D$2:$D$1315,WatchedGames20242025!BE$1,DataRegularSeason20242025!$N$2:$N$1315,1, DataRegularSeason20242025!$R$2:$R$1315,1)</f>
        <v>1</v>
      </c>
      <c r="BF20" s="46"/>
      <c r="BG20" s="45">
        <f>COUNTIFS(DataRegularSeason20242025!$E$2:$E$1315,WatchedGames20242025!$A19,DataRegularSeason20242025!$D$2:$D$1315,WatchedGames20242025!BG$1,DataRegularSeason20242025!$N$2:$N$1315,1, DataRegularSeason20242025!$R$2:$R$1315,1)</f>
        <v>0</v>
      </c>
      <c r="BH20" s="46"/>
      <c r="BI20" s="45">
        <f>COUNTIFS(DataRegularSeason20242025!$E$2:$E$1315,WatchedGames20242025!$A19,DataRegularSeason20242025!$D$2:$D$1315,WatchedGames20242025!BI$1,DataRegularSeason20242025!$N$2:$N$1315,1, DataRegularSeason20242025!$R$2:$R$1315,1)</f>
        <v>0</v>
      </c>
      <c r="BJ20" s="46"/>
      <c r="BK20" s="45">
        <f>COUNTIFS(DataRegularSeason20242025!$E$2:$E$1315,WatchedGames20242025!$A19,DataRegularSeason20242025!$D$2:$D$1315,WatchedGames20242025!BK$1,DataRegularSeason20242025!$N$2:$N$1315,1, DataRegularSeason20242025!$R$2:$R$1315,1)</f>
        <v>1</v>
      </c>
      <c r="BL20" s="46"/>
      <c r="BM20" s="45">
        <f>COUNTIFS(DataRegularSeason20242025!$E$2:$E$1315,WatchedGames20242025!$A19,DataRegularSeason20242025!$D$2:$D$1315,WatchedGames20242025!BM$1,DataRegularSeason20242025!$N$2:$N$1315,1, DataRegularSeason20242025!$R$2:$R$1315,1)</f>
        <v>1</v>
      </c>
      <c r="BN20" s="46"/>
      <c r="BO20" s="41">
        <f t="shared" si="0"/>
        <v>18</v>
      </c>
      <c r="BP20" s="116"/>
      <c r="BQ20" s="117"/>
    </row>
    <row r="21" spans="1:69" s="34" customFormat="1" ht="9.9499999999999993" customHeight="1" x14ac:dyDescent="0.2">
      <c r="A21" s="123" t="s">
        <v>31</v>
      </c>
      <c r="B21" s="35" t="s">
        <v>81</v>
      </c>
      <c r="C21" s="42"/>
      <c r="D21" s="35">
        <f>COUNTIFS(DataRegularSeason20242025!$E$2:$E$1315,WatchedGames20242025!C$1,DataRegularSeason20242025!$D$2:$D$1315,WatchedGames20242025!$A21,DataRegularSeason20242025!$N$2:$N$1315,1, DataRegularSeason20242025!$R$2:$R$1315,1)</f>
        <v>1</v>
      </c>
      <c r="E21" s="42"/>
      <c r="F21" s="35">
        <f>COUNTIFS(DataRegularSeason20242025!$E$2:$E$1315,WatchedGames20242025!E$1,DataRegularSeason20242025!$D$2:$D$1315,WatchedGames20242025!$A21,DataRegularSeason20242025!$N$2:$N$1315,1, DataRegularSeason20242025!$R$2:$R$1315,1)</f>
        <v>1</v>
      </c>
      <c r="G21" s="42"/>
      <c r="H21" s="35">
        <f>COUNTIFS(DataRegularSeason20242025!$E$2:$E$1315,WatchedGames20242025!G$1,DataRegularSeason20242025!$D$2:$D$1315,WatchedGames20242025!$A21,DataRegularSeason20242025!$N$2:$N$1315,1, DataRegularSeason20242025!$R$2:$R$1315,1)</f>
        <v>1</v>
      </c>
      <c r="I21" s="42"/>
      <c r="J21" s="35">
        <f>COUNTIFS(DataRegularSeason20242025!$E$2:$E$1315,WatchedGames20242025!I$1,DataRegularSeason20242025!$D$2:$D$1315,WatchedGames20242025!$A21,DataRegularSeason20242025!$N$2:$N$1315,1, DataRegularSeason20242025!$R$2:$R$1315,1)</f>
        <v>0</v>
      </c>
      <c r="K21" s="42"/>
      <c r="L21" s="35">
        <f>COUNTIFS(DataRegularSeason20242025!$E$2:$E$1315,WatchedGames20242025!K$1,DataRegularSeason20242025!$D$2:$D$1315,WatchedGames20242025!$A21,DataRegularSeason20242025!$N$2:$N$1315,1, DataRegularSeason20242025!$R$2:$R$1315,1)</f>
        <v>1</v>
      </c>
      <c r="M21" s="42"/>
      <c r="N21" s="35">
        <f>COUNTIFS(DataRegularSeason20242025!$E$2:$E$1315,WatchedGames20242025!M$1,DataRegularSeason20242025!$D$2:$D$1315,WatchedGames20242025!$A21,DataRegularSeason20242025!$N$2:$N$1315,1, DataRegularSeason20242025!$R$2:$R$1315,1)</f>
        <v>0</v>
      </c>
      <c r="O21" s="42"/>
      <c r="P21" s="35">
        <f>COUNTIFS(DataRegularSeason20242025!$E$2:$E$1315,WatchedGames20242025!O$1,DataRegularSeason20242025!$D$2:$D$1315,WatchedGames20242025!$A21,DataRegularSeason20242025!$N$2:$N$1315,1, DataRegularSeason20242025!$R$2:$R$1315,1)</f>
        <v>1</v>
      </c>
      <c r="Q21" s="42"/>
      <c r="R21" s="35">
        <f>COUNTIFS(DataRegularSeason20242025!$E$2:$E$1315,WatchedGames20242025!Q$1,DataRegularSeason20242025!$D$2:$D$1315,WatchedGames20242025!$A21,DataRegularSeason20242025!$N$2:$N$1315,1, DataRegularSeason20242025!$R$2:$R$1315,1)</f>
        <v>0</v>
      </c>
      <c r="S21" s="42"/>
      <c r="T21" s="35">
        <f>COUNTIFS(DataRegularSeason20242025!$E$2:$E$1315,WatchedGames20242025!S$1,DataRegularSeason20242025!$D$2:$D$1315,WatchedGames20242025!$A21,DataRegularSeason20242025!$N$2:$N$1315,1, DataRegularSeason20242025!$R$2:$R$1315,1)</f>
        <v>1</v>
      </c>
      <c r="U21" s="42"/>
      <c r="V21" s="43"/>
      <c r="W21" s="42"/>
      <c r="X21" s="35">
        <f>COUNTIFS(DataRegularSeason20242025!$E$2:$E$1315,WatchedGames20242025!W$1,DataRegularSeason20242025!$D$2:$D$1315,WatchedGames20242025!$A21,DataRegularSeason20242025!$N$2:$N$1315,1, DataRegularSeason20242025!$R$2:$R$1315,1)</f>
        <v>0</v>
      </c>
      <c r="Y21" s="42"/>
      <c r="Z21" s="35">
        <f>COUNTIFS(DataRegularSeason20242025!$E$2:$E$1315,WatchedGames20242025!Y$1,DataRegularSeason20242025!$D$2:$D$1315,WatchedGames20242025!$A21,DataRegularSeason20242025!$N$2:$N$1315,1, DataRegularSeason20242025!$R$2:$R$1315,1)</f>
        <v>1</v>
      </c>
      <c r="AA21" s="42"/>
      <c r="AB21" s="35">
        <f>COUNTIFS(DataRegularSeason20242025!$E$2:$E$1315,WatchedGames20242025!AA$1,DataRegularSeason20242025!$D$2:$D$1315,WatchedGames20242025!$A21,DataRegularSeason20242025!$N$2:$N$1315,1, DataRegularSeason20242025!$R$2:$R$1315,1)</f>
        <v>1</v>
      </c>
      <c r="AC21" s="42"/>
      <c r="AD21" s="35">
        <f>COUNTIFS(DataRegularSeason20242025!$E$2:$E$1315,WatchedGames20242025!AC$1,DataRegularSeason20242025!$D$2:$D$1315,WatchedGames20242025!$A21,DataRegularSeason20242025!$N$2:$N$1315,1, DataRegularSeason20242025!$R$2:$R$1315,1)</f>
        <v>0</v>
      </c>
      <c r="AE21" s="42"/>
      <c r="AF21" s="35">
        <f>COUNTIFS(DataRegularSeason20242025!$E$2:$E$1315,WatchedGames20242025!AE$1,DataRegularSeason20242025!$D$2:$D$1315,WatchedGames20242025!$A21,DataRegularSeason20242025!$N$2:$N$1315,1, DataRegularSeason20242025!$R$2:$R$1315,1)</f>
        <v>1</v>
      </c>
      <c r="AG21" s="42"/>
      <c r="AH21" s="35">
        <f>COUNTIFS(DataRegularSeason20242025!$E$2:$E$1315,WatchedGames20242025!AG$1,DataRegularSeason20242025!$D$2:$D$1315,WatchedGames20242025!$A21,DataRegularSeason20242025!$N$2:$N$1315,1, DataRegularSeason20242025!$R$2:$R$1315,1)</f>
        <v>0</v>
      </c>
      <c r="AI21" s="42"/>
      <c r="AJ21" s="35">
        <f>COUNTIFS(DataRegularSeason20242025!$E$2:$E$1315,WatchedGames20242025!AI$1,DataRegularSeason20242025!$D$2:$D$1315,WatchedGames20242025!$A21,DataRegularSeason20242025!$N$2:$N$1315,1, DataRegularSeason20242025!$R$2:$R$1315,1)</f>
        <v>1</v>
      </c>
      <c r="AK21" s="42"/>
      <c r="AL21" s="35">
        <f>COUNTIFS(DataRegularSeason20242025!$E$2:$E$1315,WatchedGames20242025!AK$1,DataRegularSeason20242025!$D$2:$D$1315,WatchedGames20242025!$A21,DataRegularSeason20242025!$N$2:$N$1315,1, DataRegularSeason20242025!$R$2:$R$1315,1)</f>
        <v>0</v>
      </c>
      <c r="AM21" s="42"/>
      <c r="AN21" s="35">
        <f>COUNTIFS(DataRegularSeason20242025!$E$2:$E$1315,WatchedGames20242025!AM$1,DataRegularSeason20242025!$D$2:$D$1315,WatchedGames20242025!$A21,DataRegularSeason20242025!$N$2:$N$1315,1, DataRegularSeason20242025!$R$2:$R$1315,1)</f>
        <v>1</v>
      </c>
      <c r="AO21" s="42"/>
      <c r="AP21" s="35">
        <f>COUNTIFS(DataRegularSeason20242025!$E$2:$E$1315,WatchedGames20242025!AO$1,DataRegularSeason20242025!$D$2:$D$1315,WatchedGames20242025!$A21,DataRegularSeason20242025!$N$2:$N$1315,1, DataRegularSeason20242025!$R$2:$R$1315,1)</f>
        <v>0</v>
      </c>
      <c r="AQ21" s="42"/>
      <c r="AR21" s="35">
        <f>COUNTIFS(DataRegularSeason20242025!$E$2:$E$1315,WatchedGames20242025!AQ$1,DataRegularSeason20242025!$D$2:$D$1315,WatchedGames20242025!$A21,DataRegularSeason20242025!$N$2:$N$1315,1, DataRegularSeason20242025!$R$2:$R$1315,1)</f>
        <v>2</v>
      </c>
      <c r="AS21" s="42"/>
      <c r="AT21" s="35">
        <f>COUNTIFS(DataRegularSeason20242025!$E$2:$E$1315,WatchedGames20242025!AS$1,DataRegularSeason20242025!$D$2:$D$1315,WatchedGames20242025!$A21,DataRegularSeason20242025!$N$2:$N$1315,1, DataRegularSeason20242025!$R$2:$R$1315,1)</f>
        <v>1</v>
      </c>
      <c r="AU21" s="42"/>
      <c r="AV21" s="35">
        <f>COUNTIFS(DataRegularSeason20242025!$E$2:$E$1315,WatchedGames20242025!AU$1,DataRegularSeason20242025!$D$2:$D$1315,WatchedGames20242025!$A21,DataRegularSeason20242025!$N$2:$N$1315,1, DataRegularSeason20242025!$R$2:$R$1315,1)</f>
        <v>0</v>
      </c>
      <c r="AW21" s="42"/>
      <c r="AX21" s="35">
        <f>COUNTIFS(DataRegularSeason20242025!$E$2:$E$1315,WatchedGames20242025!AW$1,DataRegularSeason20242025!$D$2:$D$1315,WatchedGames20242025!$A21,DataRegularSeason20242025!$N$2:$N$1315,1, DataRegularSeason20242025!$R$2:$R$1315,1)</f>
        <v>1</v>
      </c>
      <c r="AY21" s="42"/>
      <c r="AZ21" s="35">
        <f>COUNTIFS(DataRegularSeason20242025!$E$2:$E$1315,WatchedGames20242025!AY$1,DataRegularSeason20242025!$D$2:$D$1315,WatchedGames20242025!$A21,DataRegularSeason20242025!$N$2:$N$1315,1, DataRegularSeason20242025!$R$2:$R$1315,1)</f>
        <v>0</v>
      </c>
      <c r="BA21" s="42"/>
      <c r="BB21" s="35">
        <f>COUNTIFS(DataRegularSeason20242025!$E$2:$E$1315,WatchedGames20242025!BA$1,DataRegularSeason20242025!$D$2:$D$1315,WatchedGames20242025!$A21,DataRegularSeason20242025!$N$2:$N$1315,1, DataRegularSeason20242025!$R$2:$R$1315,1)</f>
        <v>1</v>
      </c>
      <c r="BC21" s="42"/>
      <c r="BD21" s="35">
        <f>COUNTIFS(DataRegularSeason20242025!$E$2:$E$1315,WatchedGames20242025!BC$1,DataRegularSeason20242025!$D$2:$D$1315,WatchedGames20242025!$A21,DataRegularSeason20242025!$N$2:$N$1315,1, DataRegularSeason20242025!$R$2:$R$1315,1)</f>
        <v>1</v>
      </c>
      <c r="BE21" s="42"/>
      <c r="BF21" s="35">
        <f>COUNTIFS(DataRegularSeason20242025!$E$2:$E$1315,WatchedGames20242025!BE$1,DataRegularSeason20242025!$D$2:$D$1315,WatchedGames20242025!$A21,DataRegularSeason20242025!$N$2:$N$1315,1, DataRegularSeason20242025!$R$2:$R$1315,1)</f>
        <v>0</v>
      </c>
      <c r="BG21" s="42"/>
      <c r="BH21" s="35">
        <f>COUNTIFS(DataRegularSeason20242025!$E$2:$E$1315,WatchedGames20242025!BG$1,DataRegularSeason20242025!$D$2:$D$1315,WatchedGames20242025!$A21,DataRegularSeason20242025!$N$2:$N$1315,1, DataRegularSeason20242025!$R$2:$R$1315,1)</f>
        <v>0</v>
      </c>
      <c r="BI21" s="42"/>
      <c r="BJ21" s="35">
        <f>COUNTIFS(DataRegularSeason20242025!$E$2:$E$1315,WatchedGames20242025!BI$1,DataRegularSeason20242025!$D$2:$D$1315,WatchedGames20242025!$A21,DataRegularSeason20242025!$N$2:$N$1315,1, DataRegularSeason20242025!$R$2:$R$1315,1)</f>
        <v>0</v>
      </c>
      <c r="BK21" s="42"/>
      <c r="BL21" s="35">
        <f>COUNTIFS(DataRegularSeason20242025!$E$2:$E$1315,WatchedGames20242025!BK$1,DataRegularSeason20242025!$D$2:$D$1315,WatchedGames20242025!$A21,DataRegularSeason20242025!$N$2:$N$1315,1, DataRegularSeason20242025!$R$2:$R$1315,1)</f>
        <v>1</v>
      </c>
      <c r="BM21" s="42"/>
      <c r="BN21" s="35">
        <f>COUNTIFS(DataRegularSeason20242025!$E$2:$E$1315,WatchedGames20242025!BM$1,DataRegularSeason20242025!$D$2:$D$1315,WatchedGames20242025!$A21,DataRegularSeason20242025!$N$2:$N$1315,1, DataRegularSeason20242025!$R$2:$R$1315,1)</f>
        <v>0</v>
      </c>
      <c r="BO21" s="37">
        <f t="shared" si="0"/>
        <v>18</v>
      </c>
      <c r="BP21" s="116">
        <f t="shared" ref="BP21" si="17">BO21+BO22</f>
        <v>38</v>
      </c>
      <c r="BQ21" s="117">
        <f t="shared" ref="BQ21" si="18">82-BP21</f>
        <v>44</v>
      </c>
    </row>
    <row r="22" spans="1:69" s="34" customFormat="1" ht="9.9499999999999993" customHeight="1" x14ac:dyDescent="0.2">
      <c r="A22" s="118"/>
      <c r="B22" s="39" t="s">
        <v>80</v>
      </c>
      <c r="C22" s="45">
        <f>COUNTIFS(DataRegularSeason20242025!$E$2:$E$1315,WatchedGames20242025!$A21,DataRegularSeason20242025!$D$2:$D$1315,WatchedGames20242025!C$1,DataRegularSeason20242025!$N$2:$N$1315,1, DataRegularSeason20242025!$R$2:$R$1315,1)</f>
        <v>0</v>
      </c>
      <c r="D22" s="46"/>
      <c r="E22" s="45">
        <f>COUNTIFS(DataRegularSeason20242025!$E$2:$E$1315,WatchedGames20242025!$A21,DataRegularSeason20242025!$D$2:$D$1315,WatchedGames20242025!E$1,DataRegularSeason20242025!$N$2:$N$1315,1, DataRegularSeason20242025!$R$2:$R$1315,1)</f>
        <v>1</v>
      </c>
      <c r="F22" s="46"/>
      <c r="G22" s="45">
        <f>COUNTIFS(DataRegularSeason20242025!$E$2:$E$1315,WatchedGames20242025!$A21,DataRegularSeason20242025!$D$2:$D$1315,WatchedGames20242025!G$1,DataRegularSeason20242025!$N$2:$N$1315,1, DataRegularSeason20242025!$R$2:$R$1315,1)</f>
        <v>1</v>
      </c>
      <c r="H22" s="46"/>
      <c r="I22" s="45">
        <f>COUNTIFS(DataRegularSeason20242025!$E$2:$E$1315,WatchedGames20242025!$A21,DataRegularSeason20242025!$D$2:$D$1315,WatchedGames20242025!I$1,DataRegularSeason20242025!$N$2:$N$1315,1, DataRegularSeason20242025!$R$2:$R$1315,1)</f>
        <v>0</v>
      </c>
      <c r="J22" s="46"/>
      <c r="K22" s="45">
        <f>COUNTIFS(DataRegularSeason20242025!$E$2:$E$1315,WatchedGames20242025!$A21,DataRegularSeason20242025!$D$2:$D$1315,WatchedGames20242025!K$1,DataRegularSeason20242025!$N$2:$N$1315,1, DataRegularSeason20242025!$R$2:$R$1315,1)</f>
        <v>0</v>
      </c>
      <c r="L22" s="46"/>
      <c r="M22" s="45">
        <f>COUNTIFS(DataRegularSeason20242025!$E$2:$E$1315,WatchedGames20242025!$A21,DataRegularSeason20242025!$D$2:$D$1315,WatchedGames20242025!M$1,DataRegularSeason20242025!$N$2:$N$1315,1, DataRegularSeason20242025!$R$2:$R$1315,1)</f>
        <v>1</v>
      </c>
      <c r="N22" s="46"/>
      <c r="O22" s="45">
        <f>COUNTIFS(DataRegularSeason20242025!$E$2:$E$1315,WatchedGames20242025!$A21,DataRegularSeason20242025!$D$2:$D$1315,WatchedGames20242025!O$1,DataRegularSeason20242025!$N$2:$N$1315,1, DataRegularSeason20242025!$R$2:$R$1315,1)</f>
        <v>1</v>
      </c>
      <c r="P22" s="46"/>
      <c r="Q22" s="45">
        <f>COUNTIFS(DataRegularSeason20242025!$E$2:$E$1315,WatchedGames20242025!$A21,DataRegularSeason20242025!$D$2:$D$1315,WatchedGames20242025!Q$1,DataRegularSeason20242025!$N$2:$N$1315,1, DataRegularSeason20242025!$R$2:$R$1315,1)</f>
        <v>1</v>
      </c>
      <c r="R22" s="46"/>
      <c r="S22" s="45">
        <f>COUNTIFS(DataRegularSeason20242025!$E$2:$E$1315,WatchedGames20242025!$A21,DataRegularSeason20242025!$D$2:$D$1315,WatchedGames20242025!S$1,DataRegularSeason20242025!$N$2:$N$1315,1, DataRegularSeason20242025!$R$2:$R$1315,1)</f>
        <v>0</v>
      </c>
      <c r="T22" s="46"/>
      <c r="U22" s="45"/>
      <c r="V22" s="46"/>
      <c r="W22" s="45">
        <f>COUNTIFS(DataRegularSeason20242025!$E$2:$E$1315,WatchedGames20242025!$A21,DataRegularSeason20242025!$D$2:$D$1315,WatchedGames20242025!W$1,DataRegularSeason20242025!$N$2:$N$1315,1, DataRegularSeason20242025!$R$2:$R$1315,1)</f>
        <v>1</v>
      </c>
      <c r="X22" s="46"/>
      <c r="Y22" s="45">
        <f>COUNTIFS(DataRegularSeason20242025!$E$2:$E$1315,WatchedGames20242025!$A21,DataRegularSeason20242025!$D$2:$D$1315,WatchedGames20242025!Y$1,DataRegularSeason20242025!$N$2:$N$1315,1, DataRegularSeason20242025!$R$2:$R$1315,1)</f>
        <v>0</v>
      </c>
      <c r="Z22" s="46"/>
      <c r="AA22" s="45">
        <f>COUNTIFS(DataRegularSeason20242025!$E$2:$E$1315,WatchedGames20242025!$A21,DataRegularSeason20242025!$D$2:$D$1315,WatchedGames20242025!AA$1,DataRegularSeason20242025!$N$2:$N$1315,1, DataRegularSeason20242025!$R$2:$R$1315,1)</f>
        <v>0</v>
      </c>
      <c r="AB22" s="46"/>
      <c r="AC22" s="45">
        <f>COUNTIFS(DataRegularSeason20242025!$E$2:$E$1315,WatchedGames20242025!$A21,DataRegularSeason20242025!$D$2:$D$1315,WatchedGames20242025!AC$1,DataRegularSeason20242025!$N$2:$N$1315,1, DataRegularSeason20242025!$R$2:$R$1315,1)</f>
        <v>0</v>
      </c>
      <c r="AD22" s="46"/>
      <c r="AE22" s="45">
        <f>COUNTIFS(DataRegularSeason20242025!$E$2:$E$1315,WatchedGames20242025!$A21,DataRegularSeason20242025!$D$2:$D$1315,WatchedGames20242025!AE$1,DataRegularSeason20242025!$N$2:$N$1315,1, DataRegularSeason20242025!$R$2:$R$1315,1)</f>
        <v>0</v>
      </c>
      <c r="AF22" s="46"/>
      <c r="AG22" s="45">
        <f>COUNTIFS(DataRegularSeason20242025!$E$2:$E$1315,WatchedGames20242025!$A21,DataRegularSeason20242025!$D$2:$D$1315,WatchedGames20242025!AG$1,DataRegularSeason20242025!$N$2:$N$1315,1, DataRegularSeason20242025!$R$2:$R$1315,1)</f>
        <v>1</v>
      </c>
      <c r="AH22" s="46"/>
      <c r="AI22" s="45">
        <f>COUNTIFS(DataRegularSeason20242025!$E$2:$E$1315,WatchedGames20242025!$A21,DataRegularSeason20242025!$D$2:$D$1315,WatchedGames20242025!AI$1,DataRegularSeason20242025!$N$2:$N$1315,1, DataRegularSeason20242025!$R$2:$R$1315,1)</f>
        <v>0</v>
      </c>
      <c r="AJ22" s="46"/>
      <c r="AK22" s="45">
        <f>COUNTIFS(DataRegularSeason20242025!$E$2:$E$1315,WatchedGames20242025!$A21,DataRegularSeason20242025!$D$2:$D$1315,WatchedGames20242025!AK$1,DataRegularSeason20242025!$N$2:$N$1315,1, DataRegularSeason20242025!$R$2:$R$1315,1)</f>
        <v>1</v>
      </c>
      <c r="AL22" s="46"/>
      <c r="AM22" s="45">
        <f>COUNTIFS(DataRegularSeason20242025!$E$2:$E$1315,WatchedGames20242025!$A21,DataRegularSeason20242025!$D$2:$D$1315,WatchedGames20242025!AM$1,DataRegularSeason20242025!$N$2:$N$1315,1, DataRegularSeason20242025!$R$2:$R$1315,1)</f>
        <v>2</v>
      </c>
      <c r="AN22" s="46"/>
      <c r="AO22" s="45">
        <f>COUNTIFS(DataRegularSeason20242025!$E$2:$E$1315,WatchedGames20242025!$A21,DataRegularSeason20242025!$D$2:$D$1315,WatchedGames20242025!AO$1,DataRegularSeason20242025!$N$2:$N$1315,1, DataRegularSeason20242025!$R$2:$R$1315,1)</f>
        <v>0</v>
      </c>
      <c r="AP22" s="46"/>
      <c r="AQ22" s="45">
        <f>COUNTIFS(DataRegularSeason20242025!$E$2:$E$1315,WatchedGames20242025!$A21,DataRegularSeason20242025!$D$2:$D$1315,WatchedGames20242025!AQ$1,DataRegularSeason20242025!$N$2:$N$1315,1, DataRegularSeason20242025!$R$2:$R$1315,1)</f>
        <v>1</v>
      </c>
      <c r="AR22" s="46"/>
      <c r="AS22" s="45">
        <f>COUNTIFS(DataRegularSeason20242025!$E$2:$E$1315,WatchedGames20242025!$A21,DataRegularSeason20242025!$D$2:$D$1315,WatchedGames20242025!AS$1,DataRegularSeason20242025!$N$2:$N$1315,1, DataRegularSeason20242025!$R$2:$R$1315,1)</f>
        <v>1</v>
      </c>
      <c r="AT22" s="46"/>
      <c r="AU22" s="45">
        <f>COUNTIFS(DataRegularSeason20242025!$E$2:$E$1315,WatchedGames20242025!$A21,DataRegularSeason20242025!$D$2:$D$1315,WatchedGames20242025!AU$1,DataRegularSeason20242025!$N$2:$N$1315,1, DataRegularSeason20242025!$R$2:$R$1315,1)</f>
        <v>1</v>
      </c>
      <c r="AV22" s="46"/>
      <c r="AW22" s="45">
        <f>COUNTIFS(DataRegularSeason20242025!$E$2:$E$1315,WatchedGames20242025!$A21,DataRegularSeason20242025!$D$2:$D$1315,WatchedGames20242025!AW$1,DataRegularSeason20242025!$N$2:$N$1315,1, DataRegularSeason20242025!$R$2:$R$1315,1)</f>
        <v>1</v>
      </c>
      <c r="AX22" s="46"/>
      <c r="AY22" s="45">
        <f>COUNTIFS(DataRegularSeason20242025!$E$2:$E$1315,WatchedGames20242025!$A21,DataRegularSeason20242025!$D$2:$D$1315,WatchedGames20242025!AY$1,DataRegularSeason20242025!$N$2:$N$1315,1, DataRegularSeason20242025!$R$2:$R$1315,1)</f>
        <v>1</v>
      </c>
      <c r="AZ22" s="46"/>
      <c r="BA22" s="45">
        <f>COUNTIFS(DataRegularSeason20242025!$E$2:$E$1315,WatchedGames20242025!$A21,DataRegularSeason20242025!$D$2:$D$1315,WatchedGames20242025!BA$1,DataRegularSeason20242025!$N$2:$N$1315,1, DataRegularSeason20242025!$R$2:$R$1315,1)</f>
        <v>0</v>
      </c>
      <c r="BB22" s="46"/>
      <c r="BC22" s="45">
        <f>COUNTIFS(DataRegularSeason20242025!$E$2:$E$1315,WatchedGames20242025!$A21,DataRegularSeason20242025!$D$2:$D$1315,WatchedGames20242025!BC$1,DataRegularSeason20242025!$N$2:$N$1315,1, DataRegularSeason20242025!$R$2:$R$1315,1)</f>
        <v>2</v>
      </c>
      <c r="BD22" s="46"/>
      <c r="BE22" s="45">
        <f>COUNTIFS(DataRegularSeason20242025!$E$2:$E$1315,WatchedGames20242025!$A21,DataRegularSeason20242025!$D$2:$D$1315,WatchedGames20242025!BE$1,DataRegularSeason20242025!$N$2:$N$1315,1, DataRegularSeason20242025!$R$2:$R$1315,1)</f>
        <v>0</v>
      </c>
      <c r="BF22" s="46"/>
      <c r="BG22" s="45">
        <f>COUNTIFS(DataRegularSeason20242025!$E$2:$E$1315,WatchedGames20242025!$A21,DataRegularSeason20242025!$D$2:$D$1315,WatchedGames20242025!BG$1,DataRegularSeason20242025!$N$2:$N$1315,1, DataRegularSeason20242025!$R$2:$R$1315,1)</f>
        <v>1</v>
      </c>
      <c r="BH22" s="46"/>
      <c r="BI22" s="45">
        <f>COUNTIFS(DataRegularSeason20242025!$E$2:$E$1315,WatchedGames20242025!$A21,DataRegularSeason20242025!$D$2:$D$1315,WatchedGames20242025!BI$1,DataRegularSeason20242025!$N$2:$N$1315,1, DataRegularSeason20242025!$R$2:$R$1315,1)</f>
        <v>0</v>
      </c>
      <c r="BJ22" s="46"/>
      <c r="BK22" s="45">
        <f>COUNTIFS(DataRegularSeason20242025!$E$2:$E$1315,WatchedGames20242025!$A21,DataRegularSeason20242025!$D$2:$D$1315,WatchedGames20242025!BK$1,DataRegularSeason20242025!$N$2:$N$1315,1, DataRegularSeason20242025!$R$2:$R$1315,1)</f>
        <v>1</v>
      </c>
      <c r="BL22" s="46"/>
      <c r="BM22" s="45">
        <f>COUNTIFS(DataRegularSeason20242025!$E$2:$E$1315,WatchedGames20242025!$A21,DataRegularSeason20242025!$D$2:$D$1315,WatchedGames20242025!BM$1,DataRegularSeason20242025!$N$2:$N$1315,1, DataRegularSeason20242025!$R$2:$R$1315,1)</f>
        <v>1</v>
      </c>
      <c r="BN22" s="46"/>
      <c r="BO22" s="41">
        <f t="shared" si="0"/>
        <v>20</v>
      </c>
      <c r="BP22" s="116"/>
      <c r="BQ22" s="117"/>
    </row>
    <row r="23" spans="1:69" s="34" customFormat="1" ht="9.9499999999999993" customHeight="1" x14ac:dyDescent="0.2">
      <c r="A23" s="123" t="s">
        <v>23</v>
      </c>
      <c r="B23" s="35" t="s">
        <v>81</v>
      </c>
      <c r="C23" s="42"/>
      <c r="D23" s="35">
        <f>COUNTIFS(DataRegularSeason20242025!$E$2:$E$1315,WatchedGames20242025!C$1,DataRegularSeason20242025!$D$2:$D$1315,WatchedGames20242025!$A23,DataRegularSeason20242025!$N$2:$N$1315,1, DataRegularSeason20242025!$R$2:$R$1315,1)</f>
        <v>1</v>
      </c>
      <c r="E23" s="42"/>
      <c r="F23" s="35">
        <f>COUNTIFS(DataRegularSeason20242025!$E$2:$E$1315,WatchedGames20242025!E$1,DataRegularSeason20242025!$D$2:$D$1315,WatchedGames20242025!$A23,DataRegularSeason20242025!$N$2:$N$1315,1, DataRegularSeason20242025!$R$2:$R$1315,1)</f>
        <v>1</v>
      </c>
      <c r="G23" s="42"/>
      <c r="H23" s="35">
        <f>COUNTIFS(DataRegularSeason20242025!$E$2:$E$1315,WatchedGames20242025!G$1,DataRegularSeason20242025!$D$2:$D$1315,WatchedGames20242025!$A23,DataRegularSeason20242025!$N$2:$N$1315,1, DataRegularSeason20242025!$R$2:$R$1315,1)</f>
        <v>0</v>
      </c>
      <c r="I23" s="42"/>
      <c r="J23" s="35">
        <f>COUNTIFS(DataRegularSeason20242025!$E$2:$E$1315,WatchedGames20242025!I$1,DataRegularSeason20242025!$D$2:$D$1315,WatchedGames20242025!$A23,DataRegularSeason20242025!$N$2:$N$1315,1, DataRegularSeason20242025!$R$2:$R$1315,1)</f>
        <v>0</v>
      </c>
      <c r="K23" s="42"/>
      <c r="L23" s="35">
        <f>COUNTIFS(DataRegularSeason20242025!$E$2:$E$1315,WatchedGames20242025!K$1,DataRegularSeason20242025!$D$2:$D$1315,WatchedGames20242025!$A23,DataRegularSeason20242025!$N$2:$N$1315,1, DataRegularSeason20242025!$R$2:$R$1315,1)</f>
        <v>1</v>
      </c>
      <c r="M23" s="42"/>
      <c r="N23" s="35">
        <f>COUNTIFS(DataRegularSeason20242025!$E$2:$E$1315,WatchedGames20242025!M$1,DataRegularSeason20242025!$D$2:$D$1315,WatchedGames20242025!$A23,DataRegularSeason20242025!$N$2:$N$1315,1, DataRegularSeason20242025!$R$2:$R$1315,1)</f>
        <v>1</v>
      </c>
      <c r="O23" s="42"/>
      <c r="P23" s="35">
        <f>COUNTIFS(DataRegularSeason20242025!$E$2:$E$1315,WatchedGames20242025!O$1,DataRegularSeason20242025!$D$2:$D$1315,WatchedGames20242025!$A23,DataRegularSeason20242025!$N$2:$N$1315,1, DataRegularSeason20242025!$R$2:$R$1315,1)</f>
        <v>1</v>
      </c>
      <c r="Q23" s="42"/>
      <c r="R23" s="35">
        <f>COUNTIFS(DataRegularSeason20242025!$E$2:$E$1315,WatchedGames20242025!Q$1,DataRegularSeason20242025!$D$2:$D$1315,WatchedGames20242025!$A23,DataRegularSeason20242025!$N$2:$N$1315,1, DataRegularSeason20242025!$R$2:$R$1315,1)</f>
        <v>2</v>
      </c>
      <c r="S23" s="42"/>
      <c r="T23" s="35">
        <f>COUNTIFS(DataRegularSeason20242025!$E$2:$E$1315,WatchedGames20242025!S$1,DataRegularSeason20242025!$D$2:$D$1315,WatchedGames20242025!$A23,DataRegularSeason20242025!$N$2:$N$1315,1, DataRegularSeason20242025!$R$2:$R$1315,1)</f>
        <v>1</v>
      </c>
      <c r="U23" s="42"/>
      <c r="V23" s="35">
        <f>COUNTIFS(DataRegularSeason20242025!$E$2:$E$1315,WatchedGames20242025!U$1,DataRegularSeason20242025!$D$2:$D$1315,WatchedGames20242025!$A23,DataRegularSeason20242025!$N$2:$N$1315,1, DataRegularSeason20242025!$R$2:$R$1315,1)</f>
        <v>1</v>
      </c>
      <c r="W23" s="42"/>
      <c r="X23" s="43"/>
      <c r="Y23" s="42"/>
      <c r="Z23" s="35">
        <f>COUNTIFS(DataRegularSeason20242025!$E$2:$E$1315,WatchedGames20242025!Y$1,DataRegularSeason20242025!$D$2:$D$1315,WatchedGames20242025!$A23,DataRegularSeason20242025!$N$2:$N$1315,1, DataRegularSeason20242025!$R$2:$R$1315,1)</f>
        <v>0</v>
      </c>
      <c r="AA23" s="42"/>
      <c r="AB23" s="35">
        <f>COUNTIFS(DataRegularSeason20242025!$E$2:$E$1315,WatchedGames20242025!AA$1,DataRegularSeason20242025!$D$2:$D$1315,WatchedGames20242025!$A23,DataRegularSeason20242025!$N$2:$N$1315,1, DataRegularSeason20242025!$R$2:$R$1315,1)</f>
        <v>1</v>
      </c>
      <c r="AC23" s="42"/>
      <c r="AD23" s="35">
        <f>COUNTIFS(DataRegularSeason20242025!$E$2:$E$1315,WatchedGames20242025!AC$1,DataRegularSeason20242025!$D$2:$D$1315,WatchedGames20242025!$A23,DataRegularSeason20242025!$N$2:$N$1315,1, DataRegularSeason20242025!$R$2:$R$1315,1)</f>
        <v>2</v>
      </c>
      <c r="AE23" s="42"/>
      <c r="AF23" s="35">
        <f>COUNTIFS(DataRegularSeason20242025!$E$2:$E$1315,WatchedGames20242025!AE$1,DataRegularSeason20242025!$D$2:$D$1315,WatchedGames20242025!$A23,DataRegularSeason20242025!$N$2:$N$1315,1, DataRegularSeason20242025!$R$2:$R$1315,1)</f>
        <v>1</v>
      </c>
      <c r="AG23" s="42"/>
      <c r="AH23" s="35">
        <f>COUNTIFS(DataRegularSeason20242025!$E$2:$E$1315,WatchedGames20242025!AG$1,DataRegularSeason20242025!$D$2:$D$1315,WatchedGames20242025!$A23,DataRegularSeason20242025!$N$2:$N$1315,1, DataRegularSeason20242025!$R$2:$R$1315,1)</f>
        <v>0</v>
      </c>
      <c r="AI23" s="42"/>
      <c r="AJ23" s="35">
        <f>COUNTIFS(DataRegularSeason20242025!$E$2:$E$1315,WatchedGames20242025!AI$1,DataRegularSeason20242025!$D$2:$D$1315,WatchedGames20242025!$A23,DataRegularSeason20242025!$N$2:$N$1315,1, DataRegularSeason20242025!$R$2:$R$1315,1)</f>
        <v>2</v>
      </c>
      <c r="AK23" s="42"/>
      <c r="AL23" s="35">
        <f>COUNTIFS(DataRegularSeason20242025!$E$2:$E$1315,WatchedGames20242025!AK$1,DataRegularSeason20242025!$D$2:$D$1315,WatchedGames20242025!$A23,DataRegularSeason20242025!$N$2:$N$1315,1, DataRegularSeason20242025!$R$2:$R$1315,1)</f>
        <v>0</v>
      </c>
      <c r="AM23" s="42"/>
      <c r="AN23" s="35">
        <f>COUNTIFS(DataRegularSeason20242025!$E$2:$E$1315,WatchedGames20242025!AM$1,DataRegularSeason20242025!$D$2:$D$1315,WatchedGames20242025!$A23,DataRegularSeason20242025!$N$2:$N$1315,1, DataRegularSeason20242025!$R$2:$R$1315,1)</f>
        <v>0</v>
      </c>
      <c r="AO23" s="42"/>
      <c r="AP23" s="35">
        <f>COUNTIFS(DataRegularSeason20242025!$E$2:$E$1315,WatchedGames20242025!AO$1,DataRegularSeason20242025!$D$2:$D$1315,WatchedGames20242025!$A23,DataRegularSeason20242025!$N$2:$N$1315,1, DataRegularSeason20242025!$R$2:$R$1315,1)</f>
        <v>0</v>
      </c>
      <c r="AQ23" s="42"/>
      <c r="AR23" s="35">
        <f>COUNTIFS(DataRegularSeason20242025!$E$2:$E$1315,WatchedGames20242025!AQ$1,DataRegularSeason20242025!$D$2:$D$1315,WatchedGames20242025!$A23,DataRegularSeason20242025!$N$2:$N$1315,1, DataRegularSeason20242025!$R$2:$R$1315,1)</f>
        <v>0</v>
      </c>
      <c r="AS23" s="42"/>
      <c r="AT23" s="35">
        <f>COUNTIFS(DataRegularSeason20242025!$E$2:$E$1315,WatchedGames20242025!AS$1,DataRegularSeason20242025!$D$2:$D$1315,WatchedGames20242025!$A23,DataRegularSeason20242025!$N$2:$N$1315,1, DataRegularSeason20242025!$R$2:$R$1315,1)</f>
        <v>1</v>
      </c>
      <c r="AU23" s="42"/>
      <c r="AV23" s="35">
        <f>COUNTIFS(DataRegularSeason20242025!$E$2:$E$1315,WatchedGames20242025!AU$1,DataRegularSeason20242025!$D$2:$D$1315,WatchedGames20242025!$A23,DataRegularSeason20242025!$N$2:$N$1315,1, DataRegularSeason20242025!$R$2:$R$1315,1)</f>
        <v>1</v>
      </c>
      <c r="AW23" s="42"/>
      <c r="AX23" s="35">
        <f>COUNTIFS(DataRegularSeason20242025!$E$2:$E$1315,WatchedGames20242025!AW$1,DataRegularSeason20242025!$D$2:$D$1315,WatchedGames20242025!$A23,DataRegularSeason20242025!$N$2:$N$1315,1, DataRegularSeason20242025!$R$2:$R$1315,1)</f>
        <v>0</v>
      </c>
      <c r="AY23" s="42"/>
      <c r="AZ23" s="35">
        <f>COUNTIFS(DataRegularSeason20242025!$E$2:$E$1315,WatchedGames20242025!AY$1,DataRegularSeason20242025!$D$2:$D$1315,WatchedGames20242025!$A23,DataRegularSeason20242025!$N$2:$N$1315,1, DataRegularSeason20242025!$R$2:$R$1315,1)</f>
        <v>0</v>
      </c>
      <c r="BA23" s="42"/>
      <c r="BB23" s="35">
        <f>COUNTIFS(DataRegularSeason20242025!$E$2:$E$1315,WatchedGames20242025!BA$1,DataRegularSeason20242025!$D$2:$D$1315,WatchedGames20242025!$A23,DataRegularSeason20242025!$N$2:$N$1315,1, DataRegularSeason20242025!$R$2:$R$1315,1)</f>
        <v>0</v>
      </c>
      <c r="BC23" s="42"/>
      <c r="BD23" s="35">
        <f>COUNTIFS(DataRegularSeason20242025!$E$2:$E$1315,WatchedGames20242025!BC$1,DataRegularSeason20242025!$D$2:$D$1315,WatchedGames20242025!$A23,DataRegularSeason20242025!$N$2:$N$1315,1, DataRegularSeason20242025!$R$2:$R$1315,1)</f>
        <v>1</v>
      </c>
      <c r="BE23" s="42"/>
      <c r="BF23" s="35">
        <f>COUNTIFS(DataRegularSeason20242025!$E$2:$E$1315,WatchedGames20242025!BE$1,DataRegularSeason20242025!$D$2:$D$1315,WatchedGames20242025!$A23,DataRegularSeason20242025!$N$2:$N$1315,1, DataRegularSeason20242025!$R$2:$R$1315,1)</f>
        <v>1</v>
      </c>
      <c r="BG23" s="42"/>
      <c r="BH23" s="35">
        <f>COUNTIFS(DataRegularSeason20242025!$E$2:$E$1315,WatchedGames20242025!BG$1,DataRegularSeason20242025!$D$2:$D$1315,WatchedGames20242025!$A23,DataRegularSeason20242025!$N$2:$N$1315,1, DataRegularSeason20242025!$R$2:$R$1315,1)</f>
        <v>2</v>
      </c>
      <c r="BI23" s="42"/>
      <c r="BJ23" s="35">
        <f>COUNTIFS(DataRegularSeason20242025!$E$2:$E$1315,WatchedGames20242025!BI$1,DataRegularSeason20242025!$D$2:$D$1315,WatchedGames20242025!$A23,DataRegularSeason20242025!$N$2:$N$1315,1, DataRegularSeason20242025!$R$2:$R$1315,1)</f>
        <v>1</v>
      </c>
      <c r="BK23" s="42"/>
      <c r="BL23" s="35">
        <f>COUNTIFS(DataRegularSeason20242025!$E$2:$E$1315,WatchedGames20242025!BK$1,DataRegularSeason20242025!$D$2:$D$1315,WatchedGames20242025!$A23,DataRegularSeason20242025!$N$2:$N$1315,1, DataRegularSeason20242025!$R$2:$R$1315,1)</f>
        <v>0</v>
      </c>
      <c r="BM23" s="42"/>
      <c r="BN23" s="35">
        <f>COUNTIFS(DataRegularSeason20242025!$E$2:$E$1315,WatchedGames20242025!BM$1,DataRegularSeason20242025!$D$2:$D$1315,WatchedGames20242025!$A23,DataRegularSeason20242025!$N$2:$N$1315,1, DataRegularSeason20242025!$R$2:$R$1315,1)</f>
        <v>0</v>
      </c>
      <c r="BO23" s="37">
        <f t="shared" si="0"/>
        <v>22</v>
      </c>
      <c r="BP23" s="116">
        <f t="shared" ref="BP23" si="19">BO23+BO24</f>
        <v>43</v>
      </c>
      <c r="BQ23" s="117">
        <f t="shared" ref="BQ23" si="20">82-BP23</f>
        <v>39</v>
      </c>
    </row>
    <row r="24" spans="1:69" s="34" customFormat="1" ht="9.9499999999999993" customHeight="1" x14ac:dyDescent="0.2">
      <c r="A24" s="118"/>
      <c r="B24" s="39" t="s">
        <v>80</v>
      </c>
      <c r="C24" s="45">
        <f>COUNTIFS(DataRegularSeason20242025!$E$2:$E$1315,WatchedGames20242025!$A23,DataRegularSeason20242025!$D$2:$D$1315,WatchedGames20242025!C$1,DataRegularSeason20242025!$N$2:$N$1315,1, DataRegularSeason20242025!$R$2:$R$1315,1)</f>
        <v>1</v>
      </c>
      <c r="D24" s="46"/>
      <c r="E24" s="45">
        <f>COUNTIFS(DataRegularSeason20242025!$E$2:$E$1315,WatchedGames20242025!$A23,DataRegularSeason20242025!$D$2:$D$1315,WatchedGames20242025!E$1,DataRegularSeason20242025!$N$2:$N$1315,1, DataRegularSeason20242025!$R$2:$R$1315,1)</f>
        <v>1</v>
      </c>
      <c r="F24" s="46"/>
      <c r="G24" s="45">
        <f>COUNTIFS(DataRegularSeason20242025!$E$2:$E$1315,WatchedGames20242025!$A23,DataRegularSeason20242025!$D$2:$D$1315,WatchedGames20242025!G$1,DataRegularSeason20242025!$N$2:$N$1315,1, DataRegularSeason20242025!$R$2:$R$1315,1)</f>
        <v>0</v>
      </c>
      <c r="H24" s="46"/>
      <c r="I24" s="45">
        <f>COUNTIFS(DataRegularSeason20242025!$E$2:$E$1315,WatchedGames20242025!$A23,DataRegularSeason20242025!$D$2:$D$1315,WatchedGames20242025!I$1,DataRegularSeason20242025!$N$2:$N$1315,1, DataRegularSeason20242025!$R$2:$R$1315,1)</f>
        <v>0</v>
      </c>
      <c r="J24" s="46"/>
      <c r="K24" s="45">
        <f>COUNTIFS(DataRegularSeason20242025!$E$2:$E$1315,WatchedGames20242025!$A23,DataRegularSeason20242025!$D$2:$D$1315,WatchedGames20242025!K$1,DataRegularSeason20242025!$N$2:$N$1315,1, DataRegularSeason20242025!$R$2:$R$1315,1)</f>
        <v>1</v>
      </c>
      <c r="L24" s="46"/>
      <c r="M24" s="45">
        <f>COUNTIFS(DataRegularSeason20242025!$E$2:$E$1315,WatchedGames20242025!$A23,DataRegularSeason20242025!$D$2:$D$1315,WatchedGames20242025!M$1,DataRegularSeason20242025!$N$2:$N$1315,1, DataRegularSeason20242025!$R$2:$R$1315,1)</f>
        <v>1</v>
      </c>
      <c r="N24" s="46"/>
      <c r="O24" s="45">
        <f>COUNTIFS(DataRegularSeason20242025!$E$2:$E$1315,WatchedGames20242025!$A23,DataRegularSeason20242025!$D$2:$D$1315,WatchedGames20242025!O$1,DataRegularSeason20242025!$N$2:$N$1315,1, DataRegularSeason20242025!$R$2:$R$1315,1)</f>
        <v>1</v>
      </c>
      <c r="P24" s="46"/>
      <c r="Q24" s="45">
        <f>COUNTIFS(DataRegularSeason20242025!$E$2:$E$1315,WatchedGames20242025!$A23,DataRegularSeason20242025!$D$2:$D$1315,WatchedGames20242025!Q$1,DataRegularSeason20242025!$N$2:$N$1315,1, DataRegularSeason20242025!$R$2:$R$1315,1)</f>
        <v>0</v>
      </c>
      <c r="R24" s="46"/>
      <c r="S24" s="45">
        <f>COUNTIFS(DataRegularSeason20242025!$E$2:$E$1315,WatchedGames20242025!$A23,DataRegularSeason20242025!$D$2:$D$1315,WatchedGames20242025!S$1,DataRegularSeason20242025!$N$2:$N$1315,1, DataRegularSeason20242025!$R$2:$R$1315,1)</f>
        <v>0</v>
      </c>
      <c r="T24" s="46"/>
      <c r="U24" s="45">
        <f>COUNTIFS(DataRegularSeason20242025!$E$2:$E$1315,WatchedGames20242025!$A23,DataRegularSeason20242025!$D$2:$D$1315,WatchedGames20242025!U$1,DataRegularSeason20242025!$N$2:$N$1315,1, DataRegularSeason20242025!$R$2:$R$1315,1)</f>
        <v>0</v>
      </c>
      <c r="V24" s="46"/>
      <c r="W24" s="45"/>
      <c r="X24" s="46"/>
      <c r="Y24" s="45">
        <f>COUNTIFS(DataRegularSeason20242025!$E$2:$E$1315,WatchedGames20242025!$A23,DataRegularSeason20242025!$D$2:$D$1315,WatchedGames20242025!Y$1,DataRegularSeason20242025!$N$2:$N$1315,1, DataRegularSeason20242025!$R$2:$R$1315,1)</f>
        <v>1</v>
      </c>
      <c r="Z24" s="46"/>
      <c r="AA24" s="45">
        <f>COUNTIFS(DataRegularSeason20242025!$E$2:$E$1315,WatchedGames20242025!$A23,DataRegularSeason20242025!$D$2:$D$1315,WatchedGames20242025!AA$1,DataRegularSeason20242025!$N$2:$N$1315,1, DataRegularSeason20242025!$R$2:$R$1315,1)</f>
        <v>1</v>
      </c>
      <c r="AB24" s="46"/>
      <c r="AC24" s="45">
        <f>COUNTIFS(DataRegularSeason20242025!$E$2:$E$1315,WatchedGames20242025!$A23,DataRegularSeason20242025!$D$2:$D$1315,WatchedGames20242025!AC$1,DataRegularSeason20242025!$N$2:$N$1315,1, DataRegularSeason20242025!$R$2:$R$1315,1)</f>
        <v>1</v>
      </c>
      <c r="AD24" s="46"/>
      <c r="AE24" s="45">
        <f>COUNTIFS(DataRegularSeason20242025!$E$2:$E$1315,WatchedGames20242025!$A23,DataRegularSeason20242025!$D$2:$D$1315,WatchedGames20242025!AE$1,DataRegularSeason20242025!$N$2:$N$1315,1, DataRegularSeason20242025!$R$2:$R$1315,1)</f>
        <v>0</v>
      </c>
      <c r="AF24" s="46"/>
      <c r="AG24" s="45">
        <f>COUNTIFS(DataRegularSeason20242025!$E$2:$E$1315,WatchedGames20242025!$A23,DataRegularSeason20242025!$D$2:$D$1315,WatchedGames20242025!AG$1,DataRegularSeason20242025!$N$2:$N$1315,1, DataRegularSeason20242025!$R$2:$R$1315,1)</f>
        <v>1</v>
      </c>
      <c r="AH24" s="46"/>
      <c r="AI24" s="45">
        <f>COUNTIFS(DataRegularSeason20242025!$E$2:$E$1315,WatchedGames20242025!$A23,DataRegularSeason20242025!$D$2:$D$1315,WatchedGames20242025!AI$1,DataRegularSeason20242025!$N$2:$N$1315,1, DataRegularSeason20242025!$R$2:$R$1315,1)</f>
        <v>1</v>
      </c>
      <c r="AJ24" s="46"/>
      <c r="AK24" s="45">
        <f>COUNTIFS(DataRegularSeason20242025!$E$2:$E$1315,WatchedGames20242025!$A23,DataRegularSeason20242025!$D$2:$D$1315,WatchedGames20242025!AK$1,DataRegularSeason20242025!$N$2:$N$1315,1, DataRegularSeason20242025!$R$2:$R$1315,1)</f>
        <v>1</v>
      </c>
      <c r="AL24" s="46"/>
      <c r="AM24" s="45">
        <f>COUNTIFS(DataRegularSeason20242025!$E$2:$E$1315,WatchedGames20242025!$A23,DataRegularSeason20242025!$D$2:$D$1315,WatchedGames20242025!AM$1,DataRegularSeason20242025!$N$2:$N$1315,1, DataRegularSeason20242025!$R$2:$R$1315,1)</f>
        <v>1</v>
      </c>
      <c r="AN24" s="46"/>
      <c r="AO24" s="45">
        <f>COUNTIFS(DataRegularSeason20242025!$E$2:$E$1315,WatchedGames20242025!$A23,DataRegularSeason20242025!$D$2:$D$1315,WatchedGames20242025!AO$1,DataRegularSeason20242025!$N$2:$N$1315,1, DataRegularSeason20242025!$R$2:$R$1315,1)</f>
        <v>0</v>
      </c>
      <c r="AP24" s="46"/>
      <c r="AQ24" s="45">
        <f>COUNTIFS(DataRegularSeason20242025!$E$2:$E$1315,WatchedGames20242025!$A23,DataRegularSeason20242025!$D$2:$D$1315,WatchedGames20242025!AQ$1,DataRegularSeason20242025!$N$2:$N$1315,1, DataRegularSeason20242025!$R$2:$R$1315,1)</f>
        <v>1</v>
      </c>
      <c r="AR24" s="46"/>
      <c r="AS24" s="45">
        <f>COUNTIFS(DataRegularSeason20242025!$E$2:$E$1315,WatchedGames20242025!$A23,DataRegularSeason20242025!$D$2:$D$1315,WatchedGames20242025!AS$1,DataRegularSeason20242025!$N$2:$N$1315,1, DataRegularSeason20242025!$R$2:$R$1315,1)</f>
        <v>1</v>
      </c>
      <c r="AT24" s="46"/>
      <c r="AU24" s="45">
        <f>COUNTIFS(DataRegularSeason20242025!$E$2:$E$1315,WatchedGames20242025!$A23,DataRegularSeason20242025!$D$2:$D$1315,WatchedGames20242025!AU$1,DataRegularSeason20242025!$N$2:$N$1315,1, DataRegularSeason20242025!$R$2:$R$1315,1)</f>
        <v>0</v>
      </c>
      <c r="AV24" s="46"/>
      <c r="AW24" s="45">
        <f>COUNTIFS(DataRegularSeason20242025!$E$2:$E$1315,WatchedGames20242025!$A23,DataRegularSeason20242025!$D$2:$D$1315,WatchedGames20242025!AW$1,DataRegularSeason20242025!$N$2:$N$1315,1, DataRegularSeason20242025!$R$2:$R$1315,1)</f>
        <v>1</v>
      </c>
      <c r="AX24" s="46"/>
      <c r="AY24" s="45">
        <f>COUNTIFS(DataRegularSeason20242025!$E$2:$E$1315,WatchedGames20242025!$A23,DataRegularSeason20242025!$D$2:$D$1315,WatchedGames20242025!AY$1,DataRegularSeason20242025!$N$2:$N$1315,1, DataRegularSeason20242025!$R$2:$R$1315,1)</f>
        <v>1</v>
      </c>
      <c r="AZ24" s="46"/>
      <c r="BA24" s="45">
        <f>COUNTIFS(DataRegularSeason20242025!$E$2:$E$1315,WatchedGames20242025!$A23,DataRegularSeason20242025!$D$2:$D$1315,WatchedGames20242025!BA$1,DataRegularSeason20242025!$N$2:$N$1315,1, DataRegularSeason20242025!$R$2:$R$1315,1)</f>
        <v>1</v>
      </c>
      <c r="BB24" s="46"/>
      <c r="BC24" s="45">
        <f>COUNTIFS(DataRegularSeason20242025!$E$2:$E$1315,WatchedGames20242025!$A23,DataRegularSeason20242025!$D$2:$D$1315,WatchedGames20242025!BC$1,DataRegularSeason20242025!$N$2:$N$1315,1, DataRegularSeason20242025!$R$2:$R$1315,1)</f>
        <v>0</v>
      </c>
      <c r="BD24" s="46"/>
      <c r="BE24" s="45">
        <f>COUNTIFS(DataRegularSeason20242025!$E$2:$E$1315,WatchedGames20242025!$A23,DataRegularSeason20242025!$D$2:$D$1315,WatchedGames20242025!BE$1,DataRegularSeason20242025!$N$2:$N$1315,1, DataRegularSeason20242025!$R$2:$R$1315,1)</f>
        <v>1</v>
      </c>
      <c r="BF24" s="46"/>
      <c r="BG24" s="45">
        <f>COUNTIFS(DataRegularSeason20242025!$E$2:$E$1315,WatchedGames20242025!$A23,DataRegularSeason20242025!$D$2:$D$1315,WatchedGames20242025!BG$1,DataRegularSeason20242025!$N$2:$N$1315,1, DataRegularSeason20242025!$R$2:$R$1315,1)</f>
        <v>0</v>
      </c>
      <c r="BH24" s="46"/>
      <c r="BI24" s="45">
        <f>COUNTIFS(DataRegularSeason20242025!$E$2:$E$1315,WatchedGames20242025!$A23,DataRegularSeason20242025!$D$2:$D$1315,WatchedGames20242025!BI$1,DataRegularSeason20242025!$N$2:$N$1315,1, DataRegularSeason20242025!$R$2:$R$1315,1)</f>
        <v>2</v>
      </c>
      <c r="BJ24" s="46"/>
      <c r="BK24" s="45">
        <f>COUNTIFS(DataRegularSeason20242025!$E$2:$E$1315,WatchedGames20242025!$A23,DataRegularSeason20242025!$D$2:$D$1315,WatchedGames20242025!BK$1,DataRegularSeason20242025!$N$2:$N$1315,1, DataRegularSeason20242025!$R$2:$R$1315,1)</f>
        <v>1</v>
      </c>
      <c r="BL24" s="46"/>
      <c r="BM24" s="45">
        <f>COUNTIFS(DataRegularSeason20242025!$E$2:$E$1315,WatchedGames20242025!$A23,DataRegularSeason20242025!$D$2:$D$1315,WatchedGames20242025!BM$1,DataRegularSeason20242025!$N$2:$N$1315,1, DataRegularSeason20242025!$R$2:$R$1315,1)</f>
        <v>0</v>
      </c>
      <c r="BN24" s="46"/>
      <c r="BO24" s="41">
        <f t="shared" si="0"/>
        <v>21</v>
      </c>
      <c r="BP24" s="116"/>
      <c r="BQ24" s="117"/>
    </row>
    <row r="25" spans="1:69" s="34" customFormat="1" ht="9.9499999999999993" customHeight="1" x14ac:dyDescent="0.2">
      <c r="A25" s="123" t="s">
        <v>14</v>
      </c>
      <c r="B25" s="35" t="s">
        <v>81</v>
      </c>
      <c r="C25" s="42"/>
      <c r="D25" s="35">
        <f>COUNTIFS(DataRegularSeason20242025!$E$2:$E$1315,WatchedGames20242025!C$1,DataRegularSeason20242025!$D$2:$D$1315,WatchedGames20242025!$A25,DataRegularSeason20242025!$N$2:$N$1315,1, DataRegularSeason20242025!$R$2:$R$1315,1)</f>
        <v>0</v>
      </c>
      <c r="E25" s="42"/>
      <c r="F25" s="35">
        <f>COUNTIFS(DataRegularSeason20242025!$E$2:$E$1315,WatchedGames20242025!E$1,DataRegularSeason20242025!$D$2:$D$1315,WatchedGames20242025!$A25,DataRegularSeason20242025!$N$2:$N$1315,1, DataRegularSeason20242025!$R$2:$R$1315,1)</f>
        <v>1</v>
      </c>
      <c r="G25" s="42"/>
      <c r="H25" s="35">
        <f>COUNTIFS(DataRegularSeason20242025!$E$2:$E$1315,WatchedGames20242025!G$1,DataRegularSeason20242025!$D$2:$D$1315,WatchedGames20242025!$A25,DataRegularSeason20242025!$N$2:$N$1315,1, DataRegularSeason20242025!$R$2:$R$1315,1)</f>
        <v>2</v>
      </c>
      <c r="I25" s="42"/>
      <c r="J25" s="35">
        <f>COUNTIFS(DataRegularSeason20242025!$E$2:$E$1315,WatchedGames20242025!I$1,DataRegularSeason20242025!$D$2:$D$1315,WatchedGames20242025!$A25,DataRegularSeason20242025!$N$2:$N$1315,1, DataRegularSeason20242025!$R$2:$R$1315,1)</f>
        <v>1</v>
      </c>
      <c r="K25" s="42"/>
      <c r="L25" s="35">
        <f>COUNTIFS(DataRegularSeason20242025!$E$2:$E$1315,WatchedGames20242025!K$1,DataRegularSeason20242025!$D$2:$D$1315,WatchedGames20242025!$A25,DataRegularSeason20242025!$N$2:$N$1315,1, DataRegularSeason20242025!$R$2:$R$1315,1)</f>
        <v>1</v>
      </c>
      <c r="M25" s="42"/>
      <c r="N25" s="35">
        <f>COUNTIFS(DataRegularSeason20242025!$E$2:$E$1315,WatchedGames20242025!M$1,DataRegularSeason20242025!$D$2:$D$1315,WatchedGames20242025!$A25,DataRegularSeason20242025!$N$2:$N$1315,1, DataRegularSeason20242025!$R$2:$R$1315,1)</f>
        <v>1</v>
      </c>
      <c r="O25" s="42"/>
      <c r="P25" s="35">
        <f>COUNTIFS(DataRegularSeason20242025!$E$2:$E$1315,WatchedGames20242025!O$1,DataRegularSeason20242025!$D$2:$D$1315,WatchedGames20242025!$A25,DataRegularSeason20242025!$N$2:$N$1315,1, DataRegularSeason20242025!$R$2:$R$1315,1)</f>
        <v>1</v>
      </c>
      <c r="Q25" s="42"/>
      <c r="R25" s="35">
        <f>COUNTIFS(DataRegularSeason20242025!$E$2:$E$1315,WatchedGames20242025!Q$1,DataRegularSeason20242025!$D$2:$D$1315,WatchedGames20242025!$A25,DataRegularSeason20242025!$N$2:$N$1315,1, DataRegularSeason20242025!$R$2:$R$1315,1)</f>
        <v>1</v>
      </c>
      <c r="S25" s="42"/>
      <c r="T25" s="35">
        <f>COUNTIFS(DataRegularSeason20242025!$E$2:$E$1315,WatchedGames20242025!S$1,DataRegularSeason20242025!$D$2:$D$1315,WatchedGames20242025!$A25,DataRegularSeason20242025!$N$2:$N$1315,1, DataRegularSeason20242025!$R$2:$R$1315,1)</f>
        <v>1</v>
      </c>
      <c r="U25" s="42"/>
      <c r="V25" s="35">
        <f>COUNTIFS(DataRegularSeason20242025!$E$2:$E$1315,WatchedGames20242025!U$1,DataRegularSeason20242025!$D$2:$D$1315,WatchedGames20242025!$A25,DataRegularSeason20242025!$N$2:$N$1315,1, DataRegularSeason20242025!$R$2:$R$1315,1)</f>
        <v>0</v>
      </c>
      <c r="W25" s="42"/>
      <c r="X25" s="35">
        <f>COUNTIFS(DataRegularSeason20242025!$E$2:$E$1315,WatchedGames20242025!W$1,DataRegularSeason20242025!$D$2:$D$1315,WatchedGames20242025!$A25,DataRegularSeason20242025!$N$2:$N$1315,1, DataRegularSeason20242025!$R$2:$R$1315,1)</f>
        <v>1</v>
      </c>
      <c r="Y25" s="42"/>
      <c r="Z25" s="43"/>
      <c r="AA25" s="42"/>
      <c r="AB25" s="35">
        <f>COUNTIFS(DataRegularSeason20242025!$E$2:$E$1315,WatchedGames20242025!AA$1,DataRegularSeason20242025!$D$2:$D$1315,WatchedGames20242025!$A25,DataRegularSeason20242025!$N$2:$N$1315,1, DataRegularSeason20242025!$R$2:$R$1315,1)</f>
        <v>0</v>
      </c>
      <c r="AC25" s="42"/>
      <c r="AD25" s="35">
        <f>COUNTIFS(DataRegularSeason20242025!$E$2:$E$1315,WatchedGames20242025!AC$1,DataRegularSeason20242025!$D$2:$D$1315,WatchedGames20242025!$A25,DataRegularSeason20242025!$N$2:$N$1315,1, DataRegularSeason20242025!$R$2:$R$1315,1)</f>
        <v>1</v>
      </c>
      <c r="AE25" s="42"/>
      <c r="AF25" s="35">
        <f>COUNTIFS(DataRegularSeason20242025!$E$2:$E$1315,WatchedGames20242025!AE$1,DataRegularSeason20242025!$D$2:$D$1315,WatchedGames20242025!$A25,DataRegularSeason20242025!$N$2:$N$1315,1, DataRegularSeason20242025!$R$2:$R$1315,1)</f>
        <v>0</v>
      </c>
      <c r="AG25" s="42"/>
      <c r="AH25" s="35">
        <f>COUNTIFS(DataRegularSeason20242025!$E$2:$E$1315,WatchedGames20242025!AG$1,DataRegularSeason20242025!$D$2:$D$1315,WatchedGames20242025!$A25,DataRegularSeason20242025!$N$2:$N$1315,1, DataRegularSeason20242025!$R$2:$R$1315,1)</f>
        <v>1</v>
      </c>
      <c r="AI25" s="42"/>
      <c r="AJ25" s="35">
        <f>COUNTIFS(DataRegularSeason20242025!$E$2:$E$1315,WatchedGames20242025!AI$1,DataRegularSeason20242025!$D$2:$D$1315,WatchedGames20242025!$A25,DataRegularSeason20242025!$N$2:$N$1315,1, DataRegularSeason20242025!$R$2:$R$1315,1)</f>
        <v>0</v>
      </c>
      <c r="AK25" s="42"/>
      <c r="AL25" s="35">
        <f>COUNTIFS(DataRegularSeason20242025!$E$2:$E$1315,WatchedGames20242025!AK$1,DataRegularSeason20242025!$D$2:$D$1315,WatchedGames20242025!$A25,DataRegularSeason20242025!$N$2:$N$1315,1, DataRegularSeason20242025!$R$2:$R$1315,1)</f>
        <v>1</v>
      </c>
      <c r="AM25" s="42"/>
      <c r="AN25" s="35">
        <f>COUNTIFS(DataRegularSeason20242025!$E$2:$E$1315,WatchedGames20242025!AM$1,DataRegularSeason20242025!$D$2:$D$1315,WatchedGames20242025!$A25,DataRegularSeason20242025!$N$2:$N$1315,1, DataRegularSeason20242025!$R$2:$R$1315,1)</f>
        <v>1</v>
      </c>
      <c r="AO25" s="42"/>
      <c r="AP25" s="35">
        <f>COUNTIFS(DataRegularSeason20242025!$E$2:$E$1315,WatchedGames20242025!AO$1,DataRegularSeason20242025!$D$2:$D$1315,WatchedGames20242025!$A25,DataRegularSeason20242025!$N$2:$N$1315,1, DataRegularSeason20242025!$R$2:$R$1315,1)</f>
        <v>0</v>
      </c>
      <c r="AQ25" s="42"/>
      <c r="AR25" s="35">
        <f>COUNTIFS(DataRegularSeason20242025!$E$2:$E$1315,WatchedGames20242025!AQ$1,DataRegularSeason20242025!$D$2:$D$1315,WatchedGames20242025!$A25,DataRegularSeason20242025!$N$2:$N$1315,1, DataRegularSeason20242025!$R$2:$R$1315,1)</f>
        <v>2</v>
      </c>
      <c r="AS25" s="42"/>
      <c r="AT25" s="35">
        <f>COUNTIFS(DataRegularSeason20242025!$E$2:$E$1315,WatchedGames20242025!AS$1,DataRegularSeason20242025!$D$2:$D$1315,WatchedGames20242025!$A25,DataRegularSeason20242025!$N$2:$N$1315,1, DataRegularSeason20242025!$R$2:$R$1315,1)</f>
        <v>1</v>
      </c>
      <c r="AU25" s="42"/>
      <c r="AV25" s="35">
        <f>COUNTIFS(DataRegularSeason20242025!$E$2:$E$1315,WatchedGames20242025!AU$1,DataRegularSeason20242025!$D$2:$D$1315,WatchedGames20242025!$A25,DataRegularSeason20242025!$N$2:$N$1315,1, DataRegularSeason20242025!$R$2:$R$1315,1)</f>
        <v>1</v>
      </c>
      <c r="AW25" s="42"/>
      <c r="AX25" s="35">
        <f>COUNTIFS(DataRegularSeason20242025!$E$2:$E$1315,WatchedGames20242025!AW$1,DataRegularSeason20242025!$D$2:$D$1315,WatchedGames20242025!$A25,DataRegularSeason20242025!$N$2:$N$1315,1, DataRegularSeason20242025!$R$2:$R$1315,1)</f>
        <v>0</v>
      </c>
      <c r="AY25" s="42"/>
      <c r="AZ25" s="35">
        <f>COUNTIFS(DataRegularSeason20242025!$E$2:$E$1315,WatchedGames20242025!AY$1,DataRegularSeason20242025!$D$2:$D$1315,WatchedGames20242025!$A25,DataRegularSeason20242025!$N$2:$N$1315,1, DataRegularSeason20242025!$R$2:$R$1315,1)</f>
        <v>0</v>
      </c>
      <c r="BA25" s="42"/>
      <c r="BB25" s="35">
        <f>COUNTIFS(DataRegularSeason20242025!$E$2:$E$1315,WatchedGames20242025!BA$1,DataRegularSeason20242025!$D$2:$D$1315,WatchedGames20242025!$A25,DataRegularSeason20242025!$N$2:$N$1315,1, DataRegularSeason20242025!$R$2:$R$1315,1)</f>
        <v>1</v>
      </c>
      <c r="BC25" s="42"/>
      <c r="BD25" s="35">
        <f>COUNTIFS(DataRegularSeason20242025!$E$2:$E$1315,WatchedGames20242025!BC$1,DataRegularSeason20242025!$D$2:$D$1315,WatchedGames20242025!$A25,DataRegularSeason20242025!$N$2:$N$1315,1, DataRegularSeason20242025!$R$2:$R$1315,1)</f>
        <v>0</v>
      </c>
      <c r="BE25" s="42"/>
      <c r="BF25" s="35">
        <f>COUNTIFS(DataRegularSeason20242025!$E$2:$E$1315,WatchedGames20242025!BE$1,DataRegularSeason20242025!$D$2:$D$1315,WatchedGames20242025!$A25,DataRegularSeason20242025!$N$2:$N$1315,1, DataRegularSeason20242025!$R$2:$R$1315,1)</f>
        <v>1</v>
      </c>
      <c r="BG25" s="42"/>
      <c r="BH25" s="35">
        <f>COUNTIFS(DataRegularSeason20242025!$E$2:$E$1315,WatchedGames20242025!BG$1,DataRegularSeason20242025!$D$2:$D$1315,WatchedGames20242025!$A25,DataRegularSeason20242025!$N$2:$N$1315,1, DataRegularSeason20242025!$R$2:$R$1315,1)</f>
        <v>1</v>
      </c>
      <c r="BI25" s="42"/>
      <c r="BJ25" s="35">
        <f>COUNTIFS(DataRegularSeason20242025!$E$2:$E$1315,WatchedGames20242025!BI$1,DataRegularSeason20242025!$D$2:$D$1315,WatchedGames20242025!$A25,DataRegularSeason20242025!$N$2:$N$1315,1, DataRegularSeason20242025!$R$2:$R$1315,1)</f>
        <v>0</v>
      </c>
      <c r="BK25" s="42"/>
      <c r="BL25" s="35">
        <f>COUNTIFS(DataRegularSeason20242025!$E$2:$E$1315,WatchedGames20242025!BK$1,DataRegularSeason20242025!$D$2:$D$1315,WatchedGames20242025!$A25,DataRegularSeason20242025!$N$2:$N$1315,1, DataRegularSeason20242025!$R$2:$R$1315,1)</f>
        <v>1</v>
      </c>
      <c r="BM25" s="42"/>
      <c r="BN25" s="35">
        <f>COUNTIFS(DataRegularSeason20242025!$E$2:$E$1315,WatchedGames20242025!BM$1,DataRegularSeason20242025!$D$2:$D$1315,WatchedGames20242025!$A25,DataRegularSeason20242025!$N$2:$N$1315,1, DataRegularSeason20242025!$R$2:$R$1315,1)</f>
        <v>0</v>
      </c>
      <c r="BO25" s="37">
        <f t="shared" si="0"/>
        <v>22</v>
      </c>
      <c r="BP25" s="116">
        <f t="shared" ref="BP25" si="21">BO25+BO26</f>
        <v>45</v>
      </c>
      <c r="BQ25" s="117">
        <f t="shared" ref="BQ25" si="22">82-BP25</f>
        <v>37</v>
      </c>
    </row>
    <row r="26" spans="1:69" s="34" customFormat="1" ht="9.9499999999999993" customHeight="1" x14ac:dyDescent="0.2">
      <c r="A26" s="118"/>
      <c r="B26" s="39" t="s">
        <v>80</v>
      </c>
      <c r="C26" s="45">
        <f>COUNTIFS(DataRegularSeason20242025!$E$2:$E$1315,WatchedGames20242025!$A25,DataRegularSeason20242025!$D$2:$D$1315,WatchedGames20242025!C$1,DataRegularSeason20242025!$N$2:$N$1315,1, DataRegularSeason20242025!$R$2:$R$1315,1)</f>
        <v>1</v>
      </c>
      <c r="D26" s="46"/>
      <c r="E26" s="45">
        <f>COUNTIFS(DataRegularSeason20242025!$E$2:$E$1315,WatchedGames20242025!$A25,DataRegularSeason20242025!$D$2:$D$1315,WatchedGames20242025!E$1,DataRegularSeason20242025!$N$2:$N$1315,1, DataRegularSeason20242025!$R$2:$R$1315,1)</f>
        <v>2</v>
      </c>
      <c r="F26" s="46"/>
      <c r="G26" s="45">
        <f>COUNTIFS(DataRegularSeason20242025!$E$2:$E$1315,WatchedGames20242025!$A25,DataRegularSeason20242025!$D$2:$D$1315,WatchedGames20242025!G$1,DataRegularSeason20242025!$N$2:$N$1315,1, DataRegularSeason20242025!$R$2:$R$1315,1)</f>
        <v>0</v>
      </c>
      <c r="H26" s="46"/>
      <c r="I26" s="45">
        <f>COUNTIFS(DataRegularSeason20242025!$E$2:$E$1315,WatchedGames20242025!$A25,DataRegularSeason20242025!$D$2:$D$1315,WatchedGames20242025!I$1,DataRegularSeason20242025!$N$2:$N$1315,1, DataRegularSeason20242025!$R$2:$R$1315,1)</f>
        <v>2</v>
      </c>
      <c r="J26" s="46"/>
      <c r="K26" s="45">
        <f>COUNTIFS(DataRegularSeason20242025!$E$2:$E$1315,WatchedGames20242025!$A25,DataRegularSeason20242025!$D$2:$D$1315,WatchedGames20242025!K$1,DataRegularSeason20242025!$N$2:$N$1315,1, DataRegularSeason20242025!$R$2:$R$1315,1)</f>
        <v>0</v>
      </c>
      <c r="L26" s="46"/>
      <c r="M26" s="45">
        <f>COUNTIFS(DataRegularSeason20242025!$E$2:$E$1315,WatchedGames20242025!$A25,DataRegularSeason20242025!$D$2:$D$1315,WatchedGames20242025!M$1,DataRegularSeason20242025!$N$2:$N$1315,1, DataRegularSeason20242025!$R$2:$R$1315,1)</f>
        <v>0</v>
      </c>
      <c r="N26" s="46"/>
      <c r="O26" s="45">
        <f>COUNTIFS(DataRegularSeason20242025!$E$2:$E$1315,WatchedGames20242025!$A25,DataRegularSeason20242025!$D$2:$D$1315,WatchedGames20242025!O$1,DataRegularSeason20242025!$N$2:$N$1315,1, DataRegularSeason20242025!$R$2:$R$1315,1)</f>
        <v>0</v>
      </c>
      <c r="P26" s="46"/>
      <c r="Q26" s="45">
        <f>COUNTIFS(DataRegularSeason20242025!$E$2:$E$1315,WatchedGames20242025!$A25,DataRegularSeason20242025!$D$2:$D$1315,WatchedGames20242025!Q$1,DataRegularSeason20242025!$N$2:$N$1315,1, DataRegularSeason20242025!$R$2:$R$1315,1)</f>
        <v>1</v>
      </c>
      <c r="R26" s="46"/>
      <c r="S26" s="45">
        <f>COUNTIFS(DataRegularSeason20242025!$E$2:$E$1315,WatchedGames20242025!$A25,DataRegularSeason20242025!$D$2:$D$1315,WatchedGames20242025!S$1,DataRegularSeason20242025!$N$2:$N$1315,1, DataRegularSeason20242025!$R$2:$R$1315,1)</f>
        <v>1</v>
      </c>
      <c r="T26" s="46"/>
      <c r="U26" s="45">
        <f>COUNTIFS(DataRegularSeason20242025!$E$2:$E$1315,WatchedGames20242025!$A25,DataRegularSeason20242025!$D$2:$D$1315,WatchedGames20242025!U$1,DataRegularSeason20242025!$N$2:$N$1315,1, DataRegularSeason20242025!$R$2:$R$1315,1)</f>
        <v>1</v>
      </c>
      <c r="V26" s="46"/>
      <c r="W26" s="45">
        <f>COUNTIFS(DataRegularSeason20242025!$E$2:$E$1315,WatchedGames20242025!$A25,DataRegularSeason20242025!$D$2:$D$1315,WatchedGames20242025!W$1,DataRegularSeason20242025!$N$2:$N$1315,1, DataRegularSeason20242025!$R$2:$R$1315,1)</f>
        <v>0</v>
      </c>
      <c r="X26" s="46"/>
      <c r="Y26" s="45"/>
      <c r="Z26" s="46"/>
      <c r="AA26" s="45">
        <f>COUNTIFS(DataRegularSeason20242025!$E$2:$E$1315,WatchedGames20242025!$A25,DataRegularSeason20242025!$D$2:$D$1315,WatchedGames20242025!AA$1,DataRegularSeason20242025!$N$2:$N$1315,1, DataRegularSeason20242025!$R$2:$R$1315,1)</f>
        <v>0</v>
      </c>
      <c r="AB26" s="46"/>
      <c r="AC26" s="45">
        <f>COUNTIFS(DataRegularSeason20242025!$E$2:$E$1315,WatchedGames20242025!$A25,DataRegularSeason20242025!$D$2:$D$1315,WatchedGames20242025!AC$1,DataRegularSeason20242025!$N$2:$N$1315,1, DataRegularSeason20242025!$R$2:$R$1315,1)</f>
        <v>1</v>
      </c>
      <c r="AD26" s="46"/>
      <c r="AE26" s="45">
        <f>COUNTIFS(DataRegularSeason20242025!$E$2:$E$1315,WatchedGames20242025!$A25,DataRegularSeason20242025!$D$2:$D$1315,WatchedGames20242025!AE$1,DataRegularSeason20242025!$N$2:$N$1315,1, DataRegularSeason20242025!$R$2:$R$1315,1)</f>
        <v>0</v>
      </c>
      <c r="AF26" s="46"/>
      <c r="AG26" s="45">
        <f>COUNTIFS(DataRegularSeason20242025!$E$2:$E$1315,WatchedGames20242025!$A25,DataRegularSeason20242025!$D$2:$D$1315,WatchedGames20242025!AG$1,DataRegularSeason20242025!$N$2:$N$1315,1, DataRegularSeason20242025!$R$2:$R$1315,1)</f>
        <v>2</v>
      </c>
      <c r="AH26" s="46"/>
      <c r="AI26" s="45">
        <f>COUNTIFS(DataRegularSeason20242025!$E$2:$E$1315,WatchedGames20242025!$A25,DataRegularSeason20242025!$D$2:$D$1315,WatchedGames20242025!AI$1,DataRegularSeason20242025!$N$2:$N$1315,1, DataRegularSeason20242025!$R$2:$R$1315,1)</f>
        <v>1</v>
      </c>
      <c r="AJ26" s="46"/>
      <c r="AK26" s="45">
        <f>COUNTIFS(DataRegularSeason20242025!$E$2:$E$1315,WatchedGames20242025!$A25,DataRegularSeason20242025!$D$2:$D$1315,WatchedGames20242025!AK$1,DataRegularSeason20242025!$N$2:$N$1315,1, DataRegularSeason20242025!$R$2:$R$1315,1)</f>
        <v>0</v>
      </c>
      <c r="AL26" s="46"/>
      <c r="AM26" s="45">
        <f>COUNTIFS(DataRegularSeason20242025!$E$2:$E$1315,WatchedGames20242025!$A25,DataRegularSeason20242025!$D$2:$D$1315,WatchedGames20242025!AM$1,DataRegularSeason20242025!$N$2:$N$1315,1, DataRegularSeason20242025!$R$2:$R$1315,1)</f>
        <v>1</v>
      </c>
      <c r="AN26" s="46"/>
      <c r="AO26" s="45">
        <f>COUNTIFS(DataRegularSeason20242025!$E$2:$E$1315,WatchedGames20242025!$A25,DataRegularSeason20242025!$D$2:$D$1315,WatchedGames20242025!AO$1,DataRegularSeason20242025!$N$2:$N$1315,1, DataRegularSeason20242025!$R$2:$R$1315,1)</f>
        <v>0</v>
      </c>
      <c r="AP26" s="46"/>
      <c r="AQ26" s="45">
        <f>COUNTIFS(DataRegularSeason20242025!$E$2:$E$1315,WatchedGames20242025!$A25,DataRegularSeason20242025!$D$2:$D$1315,WatchedGames20242025!AQ$1,DataRegularSeason20242025!$N$2:$N$1315,1, DataRegularSeason20242025!$R$2:$R$1315,1)</f>
        <v>1</v>
      </c>
      <c r="AR26" s="46"/>
      <c r="AS26" s="45">
        <f>COUNTIFS(DataRegularSeason20242025!$E$2:$E$1315,WatchedGames20242025!$A25,DataRegularSeason20242025!$D$2:$D$1315,WatchedGames20242025!AS$1,DataRegularSeason20242025!$N$2:$N$1315,1, DataRegularSeason20242025!$R$2:$R$1315,1)</f>
        <v>1</v>
      </c>
      <c r="AT26" s="46"/>
      <c r="AU26" s="45">
        <f>COUNTIFS(DataRegularSeason20242025!$E$2:$E$1315,WatchedGames20242025!$A25,DataRegularSeason20242025!$D$2:$D$1315,WatchedGames20242025!AU$1,DataRegularSeason20242025!$N$2:$N$1315,1, DataRegularSeason20242025!$R$2:$R$1315,1)</f>
        <v>0</v>
      </c>
      <c r="AV26" s="46"/>
      <c r="AW26" s="45">
        <f>COUNTIFS(DataRegularSeason20242025!$E$2:$E$1315,WatchedGames20242025!$A25,DataRegularSeason20242025!$D$2:$D$1315,WatchedGames20242025!AW$1,DataRegularSeason20242025!$N$2:$N$1315,1, DataRegularSeason20242025!$R$2:$R$1315,1)</f>
        <v>1</v>
      </c>
      <c r="AX26" s="46"/>
      <c r="AY26" s="45">
        <f>COUNTIFS(DataRegularSeason20242025!$E$2:$E$1315,WatchedGames20242025!$A25,DataRegularSeason20242025!$D$2:$D$1315,WatchedGames20242025!AY$1,DataRegularSeason20242025!$N$2:$N$1315,1, DataRegularSeason20242025!$R$2:$R$1315,1)</f>
        <v>1</v>
      </c>
      <c r="AZ26" s="46"/>
      <c r="BA26" s="45">
        <f>COUNTIFS(DataRegularSeason20242025!$E$2:$E$1315,WatchedGames20242025!$A25,DataRegularSeason20242025!$D$2:$D$1315,WatchedGames20242025!BA$1,DataRegularSeason20242025!$N$2:$N$1315,1, DataRegularSeason20242025!$R$2:$R$1315,1)</f>
        <v>1</v>
      </c>
      <c r="BB26" s="46"/>
      <c r="BC26" s="45">
        <f>COUNTIFS(DataRegularSeason20242025!$E$2:$E$1315,WatchedGames20242025!$A25,DataRegularSeason20242025!$D$2:$D$1315,WatchedGames20242025!BC$1,DataRegularSeason20242025!$N$2:$N$1315,1, DataRegularSeason20242025!$R$2:$R$1315,1)</f>
        <v>1</v>
      </c>
      <c r="BD26" s="46"/>
      <c r="BE26" s="45">
        <f>COUNTIFS(DataRegularSeason20242025!$E$2:$E$1315,WatchedGames20242025!$A25,DataRegularSeason20242025!$D$2:$D$1315,WatchedGames20242025!BE$1,DataRegularSeason20242025!$N$2:$N$1315,1, DataRegularSeason20242025!$R$2:$R$1315,1)</f>
        <v>0</v>
      </c>
      <c r="BF26" s="46"/>
      <c r="BG26" s="45">
        <f>COUNTIFS(DataRegularSeason20242025!$E$2:$E$1315,WatchedGames20242025!$A25,DataRegularSeason20242025!$D$2:$D$1315,WatchedGames20242025!BG$1,DataRegularSeason20242025!$N$2:$N$1315,1, DataRegularSeason20242025!$R$2:$R$1315,1)</f>
        <v>1</v>
      </c>
      <c r="BH26" s="46"/>
      <c r="BI26" s="45">
        <f>COUNTIFS(DataRegularSeason20242025!$E$2:$E$1315,WatchedGames20242025!$A25,DataRegularSeason20242025!$D$2:$D$1315,WatchedGames20242025!BI$1,DataRegularSeason20242025!$N$2:$N$1315,1, DataRegularSeason20242025!$R$2:$R$1315,1)</f>
        <v>1</v>
      </c>
      <c r="BJ26" s="46"/>
      <c r="BK26" s="45">
        <f>COUNTIFS(DataRegularSeason20242025!$E$2:$E$1315,WatchedGames20242025!$A25,DataRegularSeason20242025!$D$2:$D$1315,WatchedGames20242025!BK$1,DataRegularSeason20242025!$N$2:$N$1315,1, DataRegularSeason20242025!$R$2:$R$1315,1)</f>
        <v>1</v>
      </c>
      <c r="BL26" s="46"/>
      <c r="BM26" s="45">
        <f>COUNTIFS(DataRegularSeason20242025!$E$2:$E$1315,WatchedGames20242025!$A25,DataRegularSeason20242025!$D$2:$D$1315,WatchedGames20242025!BM$1,DataRegularSeason20242025!$N$2:$N$1315,1, DataRegularSeason20242025!$R$2:$R$1315,1)</f>
        <v>1</v>
      </c>
      <c r="BN26" s="46"/>
      <c r="BO26" s="41">
        <f t="shared" si="0"/>
        <v>23</v>
      </c>
      <c r="BP26" s="116"/>
      <c r="BQ26" s="117"/>
    </row>
    <row r="27" spans="1:69" s="34" customFormat="1" ht="9.9499999999999993" customHeight="1" x14ac:dyDescent="0.2">
      <c r="A27" s="123" t="s">
        <v>28</v>
      </c>
      <c r="B27" s="35" t="s">
        <v>81</v>
      </c>
      <c r="C27" s="42"/>
      <c r="D27" s="35">
        <f>COUNTIFS(DataRegularSeason20242025!$E$2:$E$1315,WatchedGames20242025!C$1,DataRegularSeason20242025!$D$2:$D$1315,WatchedGames20242025!$A27,DataRegularSeason20242025!$N$2:$N$1315,1, DataRegularSeason20242025!$R$2:$R$1315,1)</f>
        <v>1</v>
      </c>
      <c r="E27" s="42"/>
      <c r="F27" s="35">
        <f>COUNTIFS(DataRegularSeason20242025!$E$2:$E$1315,WatchedGames20242025!E$1,DataRegularSeason20242025!$D$2:$D$1315,WatchedGames20242025!$A27,DataRegularSeason20242025!$N$2:$N$1315,1, DataRegularSeason20242025!$R$2:$R$1315,1)</f>
        <v>1</v>
      </c>
      <c r="G27" s="42"/>
      <c r="H27" s="35">
        <f>COUNTIFS(DataRegularSeason20242025!$E$2:$E$1315,WatchedGames20242025!G$1,DataRegularSeason20242025!$D$2:$D$1315,WatchedGames20242025!$A27,DataRegularSeason20242025!$N$2:$N$1315,1, DataRegularSeason20242025!$R$2:$R$1315,1)</f>
        <v>1</v>
      </c>
      <c r="I27" s="42"/>
      <c r="J27" s="35">
        <f>COUNTIFS(DataRegularSeason20242025!$E$2:$E$1315,WatchedGames20242025!I$1,DataRegularSeason20242025!$D$2:$D$1315,WatchedGames20242025!$A27,DataRegularSeason20242025!$N$2:$N$1315,1, DataRegularSeason20242025!$R$2:$R$1315,1)</f>
        <v>0</v>
      </c>
      <c r="K27" s="42"/>
      <c r="L27" s="35">
        <f>COUNTIFS(DataRegularSeason20242025!$E$2:$E$1315,WatchedGames20242025!K$1,DataRegularSeason20242025!$D$2:$D$1315,WatchedGames20242025!$A27,DataRegularSeason20242025!$N$2:$N$1315,1, DataRegularSeason20242025!$R$2:$R$1315,1)</f>
        <v>0</v>
      </c>
      <c r="M27" s="42"/>
      <c r="N27" s="35">
        <f>COUNTIFS(DataRegularSeason20242025!$E$2:$E$1315,WatchedGames20242025!M$1,DataRegularSeason20242025!$D$2:$D$1315,WatchedGames20242025!$A27,DataRegularSeason20242025!$N$2:$N$1315,1, DataRegularSeason20242025!$R$2:$R$1315,1)</f>
        <v>2</v>
      </c>
      <c r="O27" s="42"/>
      <c r="P27" s="35">
        <f>COUNTIFS(DataRegularSeason20242025!$E$2:$E$1315,WatchedGames20242025!O$1,DataRegularSeason20242025!$D$2:$D$1315,WatchedGames20242025!$A27,DataRegularSeason20242025!$N$2:$N$1315,1, DataRegularSeason20242025!$R$2:$R$1315,1)</f>
        <v>0</v>
      </c>
      <c r="Q27" s="42"/>
      <c r="R27" s="35">
        <f>COUNTIFS(DataRegularSeason20242025!$E$2:$E$1315,WatchedGames20242025!Q$1,DataRegularSeason20242025!$D$2:$D$1315,WatchedGames20242025!$A27,DataRegularSeason20242025!$N$2:$N$1315,1, DataRegularSeason20242025!$R$2:$R$1315,1)</f>
        <v>1</v>
      </c>
      <c r="S27" s="42"/>
      <c r="T27" s="35">
        <f>COUNTIFS(DataRegularSeason20242025!$E$2:$E$1315,WatchedGames20242025!S$1,DataRegularSeason20242025!$D$2:$D$1315,WatchedGames20242025!$A27,DataRegularSeason20242025!$N$2:$N$1315,1, DataRegularSeason20242025!$R$2:$R$1315,1)</f>
        <v>0</v>
      </c>
      <c r="U27" s="42"/>
      <c r="V27" s="35">
        <f>COUNTIFS(DataRegularSeason20242025!$E$2:$E$1315,WatchedGames20242025!U$1,DataRegularSeason20242025!$D$2:$D$1315,WatchedGames20242025!$A27,DataRegularSeason20242025!$N$2:$N$1315,1, DataRegularSeason20242025!$R$2:$R$1315,1)</f>
        <v>0</v>
      </c>
      <c r="W27" s="42"/>
      <c r="X27" s="35">
        <f>COUNTIFS(DataRegularSeason20242025!$E$2:$E$1315,WatchedGames20242025!W$1,DataRegularSeason20242025!$D$2:$D$1315,WatchedGames20242025!$A27,DataRegularSeason20242025!$N$2:$N$1315,1, DataRegularSeason20242025!$R$2:$R$1315,1)</f>
        <v>1</v>
      </c>
      <c r="Y27" s="42"/>
      <c r="Z27" s="35">
        <f>COUNTIFS(DataRegularSeason20242025!$E$2:$E$1315,WatchedGames20242025!Y$1,DataRegularSeason20242025!$D$2:$D$1315,WatchedGames20242025!$A27,DataRegularSeason20242025!$N$2:$N$1315,1, DataRegularSeason20242025!$R$2:$R$1315,1)</f>
        <v>0</v>
      </c>
      <c r="AA27" s="42"/>
      <c r="AB27" s="43"/>
      <c r="AC27" s="42"/>
      <c r="AD27" s="35">
        <f>COUNTIFS(DataRegularSeason20242025!$E$2:$E$1315,WatchedGames20242025!AC$1,DataRegularSeason20242025!$D$2:$D$1315,WatchedGames20242025!$A27,DataRegularSeason20242025!$N$2:$N$1315,1, DataRegularSeason20242025!$R$2:$R$1315,1)</f>
        <v>1</v>
      </c>
      <c r="AE27" s="42"/>
      <c r="AF27" s="35">
        <f>COUNTIFS(DataRegularSeason20242025!$E$2:$E$1315,WatchedGames20242025!AE$1,DataRegularSeason20242025!$D$2:$D$1315,WatchedGames20242025!$A27,DataRegularSeason20242025!$N$2:$N$1315,1, DataRegularSeason20242025!$R$2:$R$1315,1)</f>
        <v>0</v>
      </c>
      <c r="AG27" s="42"/>
      <c r="AH27" s="35">
        <f>COUNTIFS(DataRegularSeason20242025!$E$2:$E$1315,WatchedGames20242025!AG$1,DataRegularSeason20242025!$D$2:$D$1315,WatchedGames20242025!$A27,DataRegularSeason20242025!$N$2:$N$1315,1, DataRegularSeason20242025!$R$2:$R$1315,1)</f>
        <v>1</v>
      </c>
      <c r="AI27" s="42"/>
      <c r="AJ27" s="35">
        <f>COUNTIFS(DataRegularSeason20242025!$E$2:$E$1315,WatchedGames20242025!AI$1,DataRegularSeason20242025!$D$2:$D$1315,WatchedGames20242025!$A27,DataRegularSeason20242025!$N$2:$N$1315,1, DataRegularSeason20242025!$R$2:$R$1315,1)</f>
        <v>2</v>
      </c>
      <c r="AK27" s="42"/>
      <c r="AL27" s="35">
        <f>COUNTIFS(DataRegularSeason20242025!$E$2:$E$1315,WatchedGames20242025!AK$1,DataRegularSeason20242025!$D$2:$D$1315,WatchedGames20242025!$A27,DataRegularSeason20242025!$N$2:$N$1315,1, DataRegularSeason20242025!$R$2:$R$1315,1)</f>
        <v>1</v>
      </c>
      <c r="AM27" s="42"/>
      <c r="AN27" s="35">
        <f>COUNTIFS(DataRegularSeason20242025!$E$2:$E$1315,WatchedGames20242025!AM$1,DataRegularSeason20242025!$D$2:$D$1315,WatchedGames20242025!$A27,DataRegularSeason20242025!$N$2:$N$1315,1, DataRegularSeason20242025!$R$2:$R$1315,1)</f>
        <v>1</v>
      </c>
      <c r="AO27" s="42"/>
      <c r="AP27" s="35">
        <f>COUNTIFS(DataRegularSeason20242025!$E$2:$E$1315,WatchedGames20242025!AO$1,DataRegularSeason20242025!$D$2:$D$1315,WatchedGames20242025!$A27,DataRegularSeason20242025!$N$2:$N$1315,1, DataRegularSeason20242025!$R$2:$R$1315,1)</f>
        <v>0</v>
      </c>
      <c r="AQ27" s="42"/>
      <c r="AR27" s="35">
        <f>COUNTIFS(DataRegularSeason20242025!$E$2:$E$1315,WatchedGames20242025!AQ$1,DataRegularSeason20242025!$D$2:$D$1315,WatchedGames20242025!$A27,DataRegularSeason20242025!$N$2:$N$1315,1, DataRegularSeason20242025!$R$2:$R$1315,1)</f>
        <v>1</v>
      </c>
      <c r="AS27" s="42"/>
      <c r="AT27" s="35">
        <f>COUNTIFS(DataRegularSeason20242025!$E$2:$E$1315,WatchedGames20242025!AS$1,DataRegularSeason20242025!$D$2:$D$1315,WatchedGames20242025!$A27,DataRegularSeason20242025!$N$2:$N$1315,1, DataRegularSeason20242025!$R$2:$R$1315,1)</f>
        <v>1</v>
      </c>
      <c r="AU27" s="42"/>
      <c r="AV27" s="35">
        <f>COUNTIFS(DataRegularSeason20242025!$E$2:$E$1315,WatchedGames20242025!AU$1,DataRegularSeason20242025!$D$2:$D$1315,WatchedGames20242025!$A27,DataRegularSeason20242025!$N$2:$N$1315,1, DataRegularSeason20242025!$R$2:$R$1315,1)</f>
        <v>1</v>
      </c>
      <c r="AW27" s="42"/>
      <c r="AX27" s="35">
        <f>COUNTIFS(DataRegularSeason20242025!$E$2:$E$1315,WatchedGames20242025!AW$1,DataRegularSeason20242025!$D$2:$D$1315,WatchedGames20242025!$A27,DataRegularSeason20242025!$N$2:$N$1315,1, DataRegularSeason20242025!$R$2:$R$1315,1)</f>
        <v>2</v>
      </c>
      <c r="AY27" s="42"/>
      <c r="AZ27" s="35">
        <f>COUNTIFS(DataRegularSeason20242025!$E$2:$E$1315,WatchedGames20242025!AY$1,DataRegularSeason20242025!$D$2:$D$1315,WatchedGames20242025!$A27,DataRegularSeason20242025!$N$2:$N$1315,1, DataRegularSeason20242025!$R$2:$R$1315,1)</f>
        <v>0</v>
      </c>
      <c r="BA27" s="42"/>
      <c r="BB27" s="35">
        <f>COUNTIFS(DataRegularSeason20242025!$E$2:$E$1315,WatchedGames20242025!BA$1,DataRegularSeason20242025!$D$2:$D$1315,WatchedGames20242025!$A27,DataRegularSeason20242025!$N$2:$N$1315,1, DataRegularSeason20242025!$R$2:$R$1315,1)</f>
        <v>0</v>
      </c>
      <c r="BC27" s="42"/>
      <c r="BD27" s="35">
        <f>COUNTIFS(DataRegularSeason20242025!$E$2:$E$1315,WatchedGames20242025!BC$1,DataRegularSeason20242025!$D$2:$D$1315,WatchedGames20242025!$A27,DataRegularSeason20242025!$N$2:$N$1315,1, DataRegularSeason20242025!$R$2:$R$1315,1)</f>
        <v>0</v>
      </c>
      <c r="BE27" s="42"/>
      <c r="BF27" s="35">
        <f>COUNTIFS(DataRegularSeason20242025!$E$2:$E$1315,WatchedGames20242025!BE$1,DataRegularSeason20242025!$D$2:$D$1315,WatchedGames20242025!$A27,DataRegularSeason20242025!$N$2:$N$1315,1, DataRegularSeason20242025!$R$2:$R$1315,1)</f>
        <v>0</v>
      </c>
      <c r="BG27" s="42"/>
      <c r="BH27" s="35">
        <f>COUNTIFS(DataRegularSeason20242025!$E$2:$E$1315,WatchedGames20242025!BG$1,DataRegularSeason20242025!$D$2:$D$1315,WatchedGames20242025!$A27,DataRegularSeason20242025!$N$2:$N$1315,1, DataRegularSeason20242025!$R$2:$R$1315,1)</f>
        <v>1</v>
      </c>
      <c r="BI27" s="42"/>
      <c r="BJ27" s="35">
        <f>COUNTIFS(DataRegularSeason20242025!$E$2:$E$1315,WatchedGames20242025!BI$1,DataRegularSeason20242025!$D$2:$D$1315,WatchedGames20242025!$A27,DataRegularSeason20242025!$N$2:$N$1315,1, DataRegularSeason20242025!$R$2:$R$1315,1)</f>
        <v>0</v>
      </c>
      <c r="BK27" s="42"/>
      <c r="BL27" s="35">
        <f>COUNTIFS(DataRegularSeason20242025!$E$2:$E$1315,WatchedGames20242025!BK$1,DataRegularSeason20242025!$D$2:$D$1315,WatchedGames20242025!$A27,DataRegularSeason20242025!$N$2:$N$1315,1, DataRegularSeason20242025!$R$2:$R$1315,1)</f>
        <v>1</v>
      </c>
      <c r="BM27" s="42"/>
      <c r="BN27" s="35">
        <f>COUNTIFS(DataRegularSeason20242025!$E$2:$E$1315,WatchedGames20242025!BM$1,DataRegularSeason20242025!$D$2:$D$1315,WatchedGames20242025!$A27,DataRegularSeason20242025!$N$2:$N$1315,1, DataRegularSeason20242025!$R$2:$R$1315,1)</f>
        <v>1</v>
      </c>
      <c r="BO27" s="37">
        <f t="shared" si="0"/>
        <v>21</v>
      </c>
      <c r="BP27" s="116">
        <f t="shared" ref="BP27" si="23">BO27+BO28</f>
        <v>38</v>
      </c>
      <c r="BQ27" s="117">
        <f t="shared" ref="BQ27" si="24">82-BP27</f>
        <v>44</v>
      </c>
    </row>
    <row r="28" spans="1:69" s="34" customFormat="1" ht="9.9499999999999993" customHeight="1" x14ac:dyDescent="0.2">
      <c r="A28" s="118"/>
      <c r="B28" s="39" t="s">
        <v>80</v>
      </c>
      <c r="C28" s="45">
        <f>COUNTIFS(DataRegularSeason20242025!$E$2:$E$1315,WatchedGames20242025!$A27,DataRegularSeason20242025!$D$2:$D$1315,WatchedGames20242025!C$1,DataRegularSeason20242025!$N$2:$N$1315,1, DataRegularSeason20242025!$R$2:$R$1315,1)</f>
        <v>0</v>
      </c>
      <c r="D28" s="46"/>
      <c r="E28" s="45">
        <f>COUNTIFS(DataRegularSeason20242025!$E$2:$E$1315,WatchedGames20242025!$A27,DataRegularSeason20242025!$D$2:$D$1315,WatchedGames20242025!E$1,DataRegularSeason20242025!$N$2:$N$1315,1, DataRegularSeason20242025!$R$2:$R$1315,1)</f>
        <v>0</v>
      </c>
      <c r="F28" s="46"/>
      <c r="G28" s="45">
        <f>COUNTIFS(DataRegularSeason20242025!$E$2:$E$1315,WatchedGames20242025!$A27,DataRegularSeason20242025!$D$2:$D$1315,WatchedGames20242025!G$1,DataRegularSeason20242025!$N$2:$N$1315,1, DataRegularSeason20242025!$R$2:$R$1315,1)</f>
        <v>1</v>
      </c>
      <c r="H28" s="46"/>
      <c r="I28" s="45">
        <f>COUNTIFS(DataRegularSeason20242025!$E$2:$E$1315,WatchedGames20242025!$A27,DataRegularSeason20242025!$D$2:$D$1315,WatchedGames20242025!I$1,DataRegularSeason20242025!$N$2:$N$1315,1, DataRegularSeason20242025!$R$2:$R$1315,1)</f>
        <v>0</v>
      </c>
      <c r="J28" s="46"/>
      <c r="K28" s="45">
        <f>COUNTIFS(DataRegularSeason20242025!$E$2:$E$1315,WatchedGames20242025!$A27,DataRegularSeason20242025!$D$2:$D$1315,WatchedGames20242025!K$1,DataRegularSeason20242025!$N$2:$N$1315,1, DataRegularSeason20242025!$R$2:$R$1315,1)</f>
        <v>1</v>
      </c>
      <c r="L28" s="46"/>
      <c r="M28" s="45">
        <f>COUNTIFS(DataRegularSeason20242025!$E$2:$E$1315,WatchedGames20242025!$A27,DataRegularSeason20242025!$D$2:$D$1315,WatchedGames20242025!M$1,DataRegularSeason20242025!$N$2:$N$1315,1, DataRegularSeason20242025!$R$2:$R$1315,1)</f>
        <v>0</v>
      </c>
      <c r="N28" s="46"/>
      <c r="O28" s="45">
        <f>COUNTIFS(DataRegularSeason20242025!$E$2:$E$1315,WatchedGames20242025!$A27,DataRegularSeason20242025!$D$2:$D$1315,WatchedGames20242025!O$1,DataRegularSeason20242025!$N$2:$N$1315,1, DataRegularSeason20242025!$R$2:$R$1315,1)</f>
        <v>1</v>
      </c>
      <c r="P28" s="46"/>
      <c r="Q28" s="45">
        <f>COUNTIFS(DataRegularSeason20242025!$E$2:$E$1315,WatchedGames20242025!$A27,DataRegularSeason20242025!$D$2:$D$1315,WatchedGames20242025!Q$1,DataRegularSeason20242025!$N$2:$N$1315,1, DataRegularSeason20242025!$R$2:$R$1315,1)</f>
        <v>0</v>
      </c>
      <c r="R28" s="46"/>
      <c r="S28" s="45">
        <f>COUNTIFS(DataRegularSeason20242025!$E$2:$E$1315,WatchedGames20242025!$A27,DataRegularSeason20242025!$D$2:$D$1315,WatchedGames20242025!S$1,DataRegularSeason20242025!$N$2:$N$1315,1, DataRegularSeason20242025!$R$2:$R$1315,1)</f>
        <v>1</v>
      </c>
      <c r="T28" s="46"/>
      <c r="U28" s="45">
        <f>COUNTIFS(DataRegularSeason20242025!$E$2:$E$1315,WatchedGames20242025!$A27,DataRegularSeason20242025!$D$2:$D$1315,WatchedGames20242025!U$1,DataRegularSeason20242025!$N$2:$N$1315,1, DataRegularSeason20242025!$R$2:$R$1315,1)</f>
        <v>1</v>
      </c>
      <c r="V28" s="46"/>
      <c r="W28" s="45">
        <f>COUNTIFS(DataRegularSeason20242025!$E$2:$E$1315,WatchedGames20242025!$A27,DataRegularSeason20242025!$D$2:$D$1315,WatchedGames20242025!W$1,DataRegularSeason20242025!$N$2:$N$1315,1, DataRegularSeason20242025!$R$2:$R$1315,1)</f>
        <v>1</v>
      </c>
      <c r="X28" s="46"/>
      <c r="Y28" s="45">
        <f>COUNTIFS(DataRegularSeason20242025!$E$2:$E$1315,WatchedGames20242025!$A27,DataRegularSeason20242025!$D$2:$D$1315,WatchedGames20242025!Y$1,DataRegularSeason20242025!$N$2:$N$1315,1, DataRegularSeason20242025!$R$2:$R$1315,1)</f>
        <v>0</v>
      </c>
      <c r="Z28" s="46"/>
      <c r="AA28" s="45"/>
      <c r="AB28" s="46"/>
      <c r="AC28" s="45">
        <f>COUNTIFS(DataRegularSeason20242025!$E$2:$E$1315,WatchedGames20242025!$A27,DataRegularSeason20242025!$D$2:$D$1315,WatchedGames20242025!AC$1,DataRegularSeason20242025!$N$2:$N$1315,1, DataRegularSeason20242025!$R$2:$R$1315,1)</f>
        <v>1</v>
      </c>
      <c r="AD28" s="46"/>
      <c r="AE28" s="45">
        <f>COUNTIFS(DataRegularSeason20242025!$E$2:$E$1315,WatchedGames20242025!$A27,DataRegularSeason20242025!$D$2:$D$1315,WatchedGames20242025!AE$1,DataRegularSeason20242025!$N$2:$N$1315,1, DataRegularSeason20242025!$R$2:$R$1315,1)</f>
        <v>0</v>
      </c>
      <c r="AF28" s="46"/>
      <c r="AG28" s="45">
        <f>COUNTIFS(DataRegularSeason20242025!$E$2:$E$1315,WatchedGames20242025!$A27,DataRegularSeason20242025!$D$2:$D$1315,WatchedGames20242025!AG$1,DataRegularSeason20242025!$N$2:$N$1315,1, DataRegularSeason20242025!$R$2:$R$1315,1)</f>
        <v>1</v>
      </c>
      <c r="AH28" s="46"/>
      <c r="AI28" s="45">
        <f>COUNTIFS(DataRegularSeason20242025!$E$2:$E$1315,WatchedGames20242025!$A27,DataRegularSeason20242025!$D$2:$D$1315,WatchedGames20242025!AI$1,DataRegularSeason20242025!$N$2:$N$1315,1, DataRegularSeason20242025!$R$2:$R$1315,1)</f>
        <v>0</v>
      </c>
      <c r="AJ28" s="46"/>
      <c r="AK28" s="45">
        <f>COUNTIFS(DataRegularSeason20242025!$E$2:$E$1315,WatchedGames20242025!$A27,DataRegularSeason20242025!$D$2:$D$1315,WatchedGames20242025!AK$1,DataRegularSeason20242025!$N$2:$N$1315,1, DataRegularSeason20242025!$R$2:$R$1315,1)</f>
        <v>0</v>
      </c>
      <c r="AL28" s="46"/>
      <c r="AM28" s="45">
        <f>COUNTIFS(DataRegularSeason20242025!$E$2:$E$1315,WatchedGames20242025!$A27,DataRegularSeason20242025!$D$2:$D$1315,WatchedGames20242025!AM$1,DataRegularSeason20242025!$N$2:$N$1315,1, DataRegularSeason20242025!$R$2:$R$1315,1)</f>
        <v>0</v>
      </c>
      <c r="AN28" s="46"/>
      <c r="AO28" s="45">
        <f>COUNTIFS(DataRegularSeason20242025!$E$2:$E$1315,WatchedGames20242025!$A27,DataRegularSeason20242025!$D$2:$D$1315,WatchedGames20242025!AO$1,DataRegularSeason20242025!$N$2:$N$1315,1, DataRegularSeason20242025!$R$2:$R$1315,1)</f>
        <v>1</v>
      </c>
      <c r="AP28" s="46"/>
      <c r="AQ28" s="45">
        <f>COUNTIFS(DataRegularSeason20242025!$E$2:$E$1315,WatchedGames20242025!$A27,DataRegularSeason20242025!$D$2:$D$1315,WatchedGames20242025!AQ$1,DataRegularSeason20242025!$N$2:$N$1315,1, DataRegularSeason20242025!$R$2:$R$1315,1)</f>
        <v>1</v>
      </c>
      <c r="AR28" s="46"/>
      <c r="AS28" s="45">
        <f>COUNTIFS(DataRegularSeason20242025!$E$2:$E$1315,WatchedGames20242025!$A27,DataRegularSeason20242025!$D$2:$D$1315,WatchedGames20242025!AS$1,DataRegularSeason20242025!$N$2:$N$1315,1, DataRegularSeason20242025!$R$2:$R$1315,1)</f>
        <v>1</v>
      </c>
      <c r="AT28" s="46"/>
      <c r="AU28" s="45">
        <f>COUNTIFS(DataRegularSeason20242025!$E$2:$E$1315,WatchedGames20242025!$A27,DataRegularSeason20242025!$D$2:$D$1315,WatchedGames20242025!AU$1,DataRegularSeason20242025!$N$2:$N$1315,1, DataRegularSeason20242025!$R$2:$R$1315,1)</f>
        <v>1</v>
      </c>
      <c r="AV28" s="46"/>
      <c r="AW28" s="45">
        <f>COUNTIFS(DataRegularSeason20242025!$E$2:$E$1315,WatchedGames20242025!$A27,DataRegularSeason20242025!$D$2:$D$1315,WatchedGames20242025!AW$1,DataRegularSeason20242025!$N$2:$N$1315,1, DataRegularSeason20242025!$R$2:$R$1315,1)</f>
        <v>0</v>
      </c>
      <c r="AX28" s="46"/>
      <c r="AY28" s="45">
        <f>COUNTIFS(DataRegularSeason20242025!$E$2:$E$1315,WatchedGames20242025!$A27,DataRegularSeason20242025!$D$2:$D$1315,WatchedGames20242025!AY$1,DataRegularSeason20242025!$N$2:$N$1315,1, DataRegularSeason20242025!$R$2:$R$1315,1)</f>
        <v>0</v>
      </c>
      <c r="AZ28" s="46"/>
      <c r="BA28" s="45">
        <f>COUNTIFS(DataRegularSeason20242025!$E$2:$E$1315,WatchedGames20242025!$A27,DataRegularSeason20242025!$D$2:$D$1315,WatchedGames20242025!BA$1,DataRegularSeason20242025!$N$2:$N$1315,1, DataRegularSeason20242025!$R$2:$R$1315,1)</f>
        <v>1</v>
      </c>
      <c r="BB28" s="46"/>
      <c r="BC28" s="45">
        <f>COUNTIFS(DataRegularSeason20242025!$E$2:$E$1315,WatchedGames20242025!$A27,DataRegularSeason20242025!$D$2:$D$1315,WatchedGames20242025!BC$1,DataRegularSeason20242025!$N$2:$N$1315,1, DataRegularSeason20242025!$R$2:$R$1315,1)</f>
        <v>0</v>
      </c>
      <c r="BD28" s="46"/>
      <c r="BE28" s="45">
        <f>COUNTIFS(DataRegularSeason20242025!$E$2:$E$1315,WatchedGames20242025!$A27,DataRegularSeason20242025!$D$2:$D$1315,WatchedGames20242025!BE$1,DataRegularSeason20242025!$N$2:$N$1315,1, DataRegularSeason20242025!$R$2:$R$1315,1)</f>
        <v>1</v>
      </c>
      <c r="BF28" s="46"/>
      <c r="BG28" s="45">
        <f>COUNTIFS(DataRegularSeason20242025!$E$2:$E$1315,WatchedGames20242025!$A27,DataRegularSeason20242025!$D$2:$D$1315,WatchedGames20242025!BG$1,DataRegularSeason20242025!$N$2:$N$1315,1, DataRegularSeason20242025!$R$2:$R$1315,1)</f>
        <v>1</v>
      </c>
      <c r="BH28" s="46"/>
      <c r="BI28" s="45">
        <f>COUNTIFS(DataRegularSeason20242025!$E$2:$E$1315,WatchedGames20242025!$A27,DataRegularSeason20242025!$D$2:$D$1315,WatchedGames20242025!BI$1,DataRegularSeason20242025!$N$2:$N$1315,1, DataRegularSeason20242025!$R$2:$R$1315,1)</f>
        <v>1</v>
      </c>
      <c r="BJ28" s="46"/>
      <c r="BK28" s="45">
        <f>COUNTIFS(DataRegularSeason20242025!$E$2:$E$1315,WatchedGames20242025!$A27,DataRegularSeason20242025!$D$2:$D$1315,WatchedGames20242025!BK$1,DataRegularSeason20242025!$N$2:$N$1315,1, DataRegularSeason20242025!$R$2:$R$1315,1)</f>
        <v>1</v>
      </c>
      <c r="BL28" s="46"/>
      <c r="BM28" s="45">
        <f>COUNTIFS(DataRegularSeason20242025!$E$2:$E$1315,WatchedGames20242025!$A27,DataRegularSeason20242025!$D$2:$D$1315,WatchedGames20242025!BM$1,DataRegularSeason20242025!$N$2:$N$1315,1, DataRegularSeason20242025!$R$2:$R$1315,1)</f>
        <v>0</v>
      </c>
      <c r="BN28" s="46"/>
      <c r="BO28" s="41">
        <f t="shared" si="0"/>
        <v>17</v>
      </c>
      <c r="BP28" s="116"/>
      <c r="BQ28" s="117"/>
    </row>
    <row r="29" spans="1:69" s="34" customFormat="1" ht="9.9499999999999993" customHeight="1" x14ac:dyDescent="0.2">
      <c r="A29" s="123" t="s">
        <v>37</v>
      </c>
      <c r="B29" s="35" t="s">
        <v>81</v>
      </c>
      <c r="C29" s="42"/>
      <c r="D29" s="35">
        <f>COUNTIFS(DataRegularSeason20242025!$E$2:$E$1315,WatchedGames20242025!C$1,DataRegularSeason20242025!$D$2:$D$1315,WatchedGames20242025!$A29,DataRegularSeason20242025!$N$2:$N$1315,1, DataRegularSeason20242025!$R$2:$R$1315,1)</f>
        <v>2</v>
      </c>
      <c r="E29" s="42"/>
      <c r="F29" s="35">
        <f>COUNTIFS(DataRegularSeason20242025!$E$2:$E$1315,WatchedGames20242025!E$1,DataRegularSeason20242025!$D$2:$D$1315,WatchedGames20242025!$A29,DataRegularSeason20242025!$N$2:$N$1315,1, DataRegularSeason20242025!$R$2:$R$1315,1)</f>
        <v>0</v>
      </c>
      <c r="G29" s="42"/>
      <c r="H29" s="35">
        <f>COUNTIFS(DataRegularSeason20242025!$E$2:$E$1315,WatchedGames20242025!G$1,DataRegularSeason20242025!$D$2:$D$1315,WatchedGames20242025!$A29,DataRegularSeason20242025!$N$2:$N$1315,1, DataRegularSeason20242025!$R$2:$R$1315,1)</f>
        <v>1</v>
      </c>
      <c r="I29" s="42"/>
      <c r="J29" s="35">
        <f>COUNTIFS(DataRegularSeason20242025!$E$2:$E$1315,WatchedGames20242025!I$1,DataRegularSeason20242025!$D$2:$D$1315,WatchedGames20242025!$A29,DataRegularSeason20242025!$N$2:$N$1315,1, DataRegularSeason20242025!$R$2:$R$1315,1)</f>
        <v>1</v>
      </c>
      <c r="K29" s="42"/>
      <c r="L29" s="35">
        <f>COUNTIFS(DataRegularSeason20242025!$E$2:$E$1315,WatchedGames20242025!K$1,DataRegularSeason20242025!$D$2:$D$1315,WatchedGames20242025!$A29,DataRegularSeason20242025!$N$2:$N$1315,1, DataRegularSeason20242025!$R$2:$R$1315,1)</f>
        <v>0</v>
      </c>
      <c r="M29" s="42"/>
      <c r="N29" s="35">
        <f>COUNTIFS(DataRegularSeason20242025!$E$2:$E$1315,WatchedGames20242025!M$1,DataRegularSeason20242025!$D$2:$D$1315,WatchedGames20242025!$A29,DataRegularSeason20242025!$N$2:$N$1315,1, DataRegularSeason20242025!$R$2:$R$1315,1)</f>
        <v>1</v>
      </c>
      <c r="O29" s="42"/>
      <c r="P29" s="35">
        <f>COUNTIFS(DataRegularSeason20242025!$E$2:$E$1315,WatchedGames20242025!O$1,DataRegularSeason20242025!$D$2:$D$1315,WatchedGames20242025!$A29,DataRegularSeason20242025!$N$2:$N$1315,1, DataRegularSeason20242025!$R$2:$R$1315,1)</f>
        <v>1</v>
      </c>
      <c r="Q29" s="42"/>
      <c r="R29" s="35">
        <f>COUNTIFS(DataRegularSeason20242025!$E$2:$E$1315,WatchedGames20242025!Q$1,DataRegularSeason20242025!$D$2:$D$1315,WatchedGames20242025!$A29,DataRegularSeason20242025!$N$2:$N$1315,1, DataRegularSeason20242025!$R$2:$R$1315,1)</f>
        <v>1</v>
      </c>
      <c r="S29" s="42"/>
      <c r="T29" s="35">
        <f>COUNTIFS(DataRegularSeason20242025!$E$2:$E$1315,WatchedGames20242025!S$1,DataRegularSeason20242025!$D$2:$D$1315,WatchedGames20242025!$A29,DataRegularSeason20242025!$N$2:$N$1315,1, DataRegularSeason20242025!$R$2:$R$1315,1)</f>
        <v>1</v>
      </c>
      <c r="U29" s="42"/>
      <c r="V29" s="35">
        <f>COUNTIFS(DataRegularSeason20242025!$E$2:$E$1315,WatchedGames20242025!U$1,DataRegularSeason20242025!$D$2:$D$1315,WatchedGames20242025!$A29,DataRegularSeason20242025!$N$2:$N$1315,1, DataRegularSeason20242025!$R$2:$R$1315,1)</f>
        <v>0</v>
      </c>
      <c r="W29" s="42"/>
      <c r="X29" s="35">
        <f>COUNTIFS(DataRegularSeason20242025!$E$2:$E$1315,WatchedGames20242025!W$1,DataRegularSeason20242025!$D$2:$D$1315,WatchedGames20242025!$A29,DataRegularSeason20242025!$N$2:$N$1315,1, DataRegularSeason20242025!$R$2:$R$1315,1)</f>
        <v>1</v>
      </c>
      <c r="Y29" s="42"/>
      <c r="Z29" s="35">
        <f>COUNTIFS(DataRegularSeason20242025!$E$2:$E$1315,WatchedGames20242025!Y$1,DataRegularSeason20242025!$D$2:$D$1315,WatchedGames20242025!$A29,DataRegularSeason20242025!$N$2:$N$1315,1, DataRegularSeason20242025!$R$2:$R$1315,1)</f>
        <v>1</v>
      </c>
      <c r="AA29" s="42"/>
      <c r="AB29" s="35">
        <f>COUNTIFS(DataRegularSeason20242025!$E$2:$E$1315,WatchedGames20242025!AA$1,DataRegularSeason20242025!$D$2:$D$1315,WatchedGames20242025!$A29,DataRegularSeason20242025!$N$2:$N$1315,1, DataRegularSeason20242025!$R$2:$R$1315,1)</f>
        <v>1</v>
      </c>
      <c r="AC29" s="42"/>
      <c r="AD29" s="43"/>
      <c r="AE29" s="42"/>
      <c r="AF29" s="35">
        <f>COUNTIFS(DataRegularSeason20242025!$E$2:$E$1315,WatchedGames20242025!AE$1,DataRegularSeason20242025!$D$2:$D$1315,WatchedGames20242025!$A29,DataRegularSeason20242025!$N$2:$N$1315,1, DataRegularSeason20242025!$R$2:$R$1315,1)</f>
        <v>0</v>
      </c>
      <c r="AG29" s="42"/>
      <c r="AH29" s="35">
        <f>COUNTIFS(DataRegularSeason20242025!$E$2:$E$1315,WatchedGames20242025!AG$1,DataRegularSeason20242025!$D$2:$D$1315,WatchedGames20242025!$A29,DataRegularSeason20242025!$N$2:$N$1315,1, DataRegularSeason20242025!$R$2:$R$1315,1)</f>
        <v>0</v>
      </c>
      <c r="AI29" s="42"/>
      <c r="AJ29" s="35">
        <f>COUNTIFS(DataRegularSeason20242025!$E$2:$E$1315,WatchedGames20242025!AI$1,DataRegularSeason20242025!$D$2:$D$1315,WatchedGames20242025!$A29,DataRegularSeason20242025!$N$2:$N$1315,1, DataRegularSeason20242025!$R$2:$R$1315,1)</f>
        <v>1</v>
      </c>
      <c r="AK29" s="42"/>
      <c r="AL29" s="35">
        <f>COUNTIFS(DataRegularSeason20242025!$E$2:$E$1315,WatchedGames20242025!AK$1,DataRegularSeason20242025!$D$2:$D$1315,WatchedGames20242025!$A29,DataRegularSeason20242025!$N$2:$N$1315,1, DataRegularSeason20242025!$R$2:$R$1315,1)</f>
        <v>0</v>
      </c>
      <c r="AM29" s="42"/>
      <c r="AN29" s="35">
        <f>COUNTIFS(DataRegularSeason20242025!$E$2:$E$1315,WatchedGames20242025!AM$1,DataRegularSeason20242025!$D$2:$D$1315,WatchedGames20242025!$A29,DataRegularSeason20242025!$N$2:$N$1315,1, DataRegularSeason20242025!$R$2:$R$1315,1)</f>
        <v>0</v>
      </c>
      <c r="AO29" s="42"/>
      <c r="AP29" s="35">
        <f>COUNTIFS(DataRegularSeason20242025!$E$2:$E$1315,WatchedGames20242025!AO$1,DataRegularSeason20242025!$D$2:$D$1315,WatchedGames20242025!$A29,DataRegularSeason20242025!$N$2:$N$1315,1, DataRegularSeason20242025!$R$2:$R$1315,1)</f>
        <v>0</v>
      </c>
      <c r="AQ29" s="42"/>
      <c r="AR29" s="35">
        <f>COUNTIFS(DataRegularSeason20242025!$E$2:$E$1315,WatchedGames20242025!AQ$1,DataRegularSeason20242025!$D$2:$D$1315,WatchedGames20242025!$A29,DataRegularSeason20242025!$N$2:$N$1315,1, DataRegularSeason20242025!$R$2:$R$1315,1)</f>
        <v>1</v>
      </c>
      <c r="AS29" s="42"/>
      <c r="AT29" s="35">
        <f>COUNTIFS(DataRegularSeason20242025!$E$2:$E$1315,WatchedGames20242025!AS$1,DataRegularSeason20242025!$D$2:$D$1315,WatchedGames20242025!$A29,DataRegularSeason20242025!$N$2:$N$1315,1, DataRegularSeason20242025!$R$2:$R$1315,1)</f>
        <v>1</v>
      </c>
      <c r="AU29" s="42"/>
      <c r="AV29" s="35">
        <f>COUNTIFS(DataRegularSeason20242025!$E$2:$E$1315,WatchedGames20242025!AU$1,DataRegularSeason20242025!$D$2:$D$1315,WatchedGames20242025!$A29,DataRegularSeason20242025!$N$2:$N$1315,1, DataRegularSeason20242025!$R$2:$R$1315,1)</f>
        <v>0</v>
      </c>
      <c r="AW29" s="42"/>
      <c r="AX29" s="35">
        <f>COUNTIFS(DataRegularSeason20242025!$E$2:$E$1315,WatchedGames20242025!AW$1,DataRegularSeason20242025!$D$2:$D$1315,WatchedGames20242025!$A29,DataRegularSeason20242025!$N$2:$N$1315,1, DataRegularSeason20242025!$R$2:$R$1315,1)</f>
        <v>2</v>
      </c>
      <c r="AY29" s="42"/>
      <c r="AZ29" s="35">
        <f>COUNTIFS(DataRegularSeason20242025!$E$2:$E$1315,WatchedGames20242025!AY$1,DataRegularSeason20242025!$D$2:$D$1315,WatchedGames20242025!$A29,DataRegularSeason20242025!$N$2:$N$1315,1, DataRegularSeason20242025!$R$2:$R$1315,1)</f>
        <v>1</v>
      </c>
      <c r="BA29" s="42"/>
      <c r="BB29" s="35">
        <f>COUNTIFS(DataRegularSeason20242025!$E$2:$E$1315,WatchedGames20242025!BA$1,DataRegularSeason20242025!$D$2:$D$1315,WatchedGames20242025!$A29,DataRegularSeason20242025!$N$2:$N$1315,1, DataRegularSeason20242025!$R$2:$R$1315,1)</f>
        <v>1</v>
      </c>
      <c r="BC29" s="42"/>
      <c r="BD29" s="35">
        <f>COUNTIFS(DataRegularSeason20242025!$E$2:$E$1315,WatchedGames20242025!BC$1,DataRegularSeason20242025!$D$2:$D$1315,WatchedGames20242025!$A29,DataRegularSeason20242025!$N$2:$N$1315,1, DataRegularSeason20242025!$R$2:$R$1315,1)</f>
        <v>0</v>
      </c>
      <c r="BE29" s="42"/>
      <c r="BF29" s="35">
        <f>COUNTIFS(DataRegularSeason20242025!$E$2:$E$1315,WatchedGames20242025!BE$1,DataRegularSeason20242025!$D$2:$D$1315,WatchedGames20242025!$A29,DataRegularSeason20242025!$N$2:$N$1315,1, DataRegularSeason20242025!$R$2:$R$1315,1)</f>
        <v>1</v>
      </c>
      <c r="BG29" s="42"/>
      <c r="BH29" s="35">
        <f>COUNTIFS(DataRegularSeason20242025!$E$2:$E$1315,WatchedGames20242025!BG$1,DataRegularSeason20242025!$D$2:$D$1315,WatchedGames20242025!$A29,DataRegularSeason20242025!$N$2:$N$1315,1, DataRegularSeason20242025!$R$2:$R$1315,1)</f>
        <v>0</v>
      </c>
      <c r="BI29" s="42"/>
      <c r="BJ29" s="35">
        <f>COUNTIFS(DataRegularSeason20242025!$E$2:$E$1315,WatchedGames20242025!BI$1,DataRegularSeason20242025!$D$2:$D$1315,WatchedGames20242025!$A29,DataRegularSeason20242025!$N$2:$N$1315,1, DataRegularSeason20242025!$R$2:$R$1315,1)</f>
        <v>1</v>
      </c>
      <c r="BK29" s="42"/>
      <c r="BL29" s="35">
        <f>COUNTIFS(DataRegularSeason20242025!$E$2:$E$1315,WatchedGames20242025!BK$1,DataRegularSeason20242025!$D$2:$D$1315,WatchedGames20242025!$A29,DataRegularSeason20242025!$N$2:$N$1315,1, DataRegularSeason20242025!$R$2:$R$1315,1)</f>
        <v>2</v>
      </c>
      <c r="BM29" s="42"/>
      <c r="BN29" s="35">
        <f>COUNTIFS(DataRegularSeason20242025!$E$2:$E$1315,WatchedGames20242025!BM$1,DataRegularSeason20242025!$D$2:$D$1315,WatchedGames20242025!$A29,DataRegularSeason20242025!$N$2:$N$1315,1, DataRegularSeason20242025!$R$2:$R$1315,1)</f>
        <v>1</v>
      </c>
      <c r="BO29" s="37">
        <f t="shared" si="0"/>
        <v>23</v>
      </c>
      <c r="BP29" s="116">
        <f t="shared" ref="BP29" si="25">BO29+BO30</f>
        <v>41</v>
      </c>
      <c r="BQ29" s="117">
        <f t="shared" ref="BQ29" si="26">82-BP29</f>
        <v>41</v>
      </c>
    </row>
    <row r="30" spans="1:69" s="34" customFormat="1" ht="9.9499999999999993" customHeight="1" x14ac:dyDescent="0.2">
      <c r="A30" s="118"/>
      <c r="B30" s="39" t="s">
        <v>80</v>
      </c>
      <c r="C30" s="45">
        <f>COUNTIFS(DataRegularSeason20242025!$E$2:$E$1315,WatchedGames20242025!$A29,DataRegularSeason20242025!$D$2:$D$1315,WatchedGames20242025!C$1,DataRegularSeason20242025!$N$2:$N$1315,1, DataRegularSeason20242025!$R$2:$R$1315,1)</f>
        <v>0</v>
      </c>
      <c r="D30" s="46"/>
      <c r="E30" s="45">
        <f>COUNTIFS(DataRegularSeason20242025!$E$2:$E$1315,WatchedGames20242025!$A29,DataRegularSeason20242025!$D$2:$D$1315,WatchedGames20242025!E$1,DataRegularSeason20242025!$N$2:$N$1315,1, DataRegularSeason20242025!$R$2:$R$1315,1)</f>
        <v>0</v>
      </c>
      <c r="F30" s="46"/>
      <c r="G30" s="45">
        <f>COUNTIFS(DataRegularSeason20242025!$E$2:$E$1315,WatchedGames20242025!$A29,DataRegularSeason20242025!$D$2:$D$1315,WatchedGames20242025!G$1,DataRegularSeason20242025!$N$2:$N$1315,1, DataRegularSeason20242025!$R$2:$R$1315,1)</f>
        <v>0</v>
      </c>
      <c r="H30" s="46"/>
      <c r="I30" s="45">
        <f>COUNTIFS(DataRegularSeason20242025!$E$2:$E$1315,WatchedGames20242025!$A29,DataRegularSeason20242025!$D$2:$D$1315,WatchedGames20242025!I$1,DataRegularSeason20242025!$N$2:$N$1315,1, DataRegularSeason20242025!$R$2:$R$1315,1)</f>
        <v>0</v>
      </c>
      <c r="J30" s="46"/>
      <c r="K30" s="45">
        <f>COUNTIFS(DataRegularSeason20242025!$E$2:$E$1315,WatchedGames20242025!$A29,DataRegularSeason20242025!$D$2:$D$1315,WatchedGames20242025!K$1,DataRegularSeason20242025!$N$2:$N$1315,1, DataRegularSeason20242025!$R$2:$R$1315,1)</f>
        <v>0</v>
      </c>
      <c r="L30" s="46"/>
      <c r="M30" s="45">
        <f>COUNTIFS(DataRegularSeason20242025!$E$2:$E$1315,WatchedGames20242025!$A29,DataRegularSeason20242025!$D$2:$D$1315,WatchedGames20242025!M$1,DataRegularSeason20242025!$N$2:$N$1315,1, DataRegularSeason20242025!$R$2:$R$1315,1)</f>
        <v>0</v>
      </c>
      <c r="N30" s="46"/>
      <c r="O30" s="45">
        <f>COUNTIFS(DataRegularSeason20242025!$E$2:$E$1315,WatchedGames20242025!$A29,DataRegularSeason20242025!$D$2:$D$1315,WatchedGames20242025!O$1,DataRegularSeason20242025!$N$2:$N$1315,1, DataRegularSeason20242025!$R$2:$R$1315,1)</f>
        <v>2</v>
      </c>
      <c r="P30" s="46"/>
      <c r="Q30" s="45">
        <f>COUNTIFS(DataRegularSeason20242025!$E$2:$E$1315,WatchedGames20242025!$A29,DataRegularSeason20242025!$D$2:$D$1315,WatchedGames20242025!Q$1,DataRegularSeason20242025!$N$2:$N$1315,1, DataRegularSeason20242025!$R$2:$R$1315,1)</f>
        <v>1</v>
      </c>
      <c r="R30" s="46"/>
      <c r="S30" s="45">
        <f>COUNTIFS(DataRegularSeason20242025!$E$2:$E$1315,WatchedGames20242025!$A29,DataRegularSeason20242025!$D$2:$D$1315,WatchedGames20242025!S$1,DataRegularSeason20242025!$N$2:$N$1315,1, DataRegularSeason20242025!$R$2:$R$1315,1)</f>
        <v>1</v>
      </c>
      <c r="T30" s="46"/>
      <c r="U30" s="45">
        <f>COUNTIFS(DataRegularSeason20242025!$E$2:$E$1315,WatchedGames20242025!$A29,DataRegularSeason20242025!$D$2:$D$1315,WatchedGames20242025!U$1,DataRegularSeason20242025!$N$2:$N$1315,1, DataRegularSeason20242025!$R$2:$R$1315,1)</f>
        <v>0</v>
      </c>
      <c r="V30" s="46"/>
      <c r="W30" s="45">
        <f>COUNTIFS(DataRegularSeason20242025!$E$2:$E$1315,WatchedGames20242025!$A29,DataRegularSeason20242025!$D$2:$D$1315,WatchedGames20242025!W$1,DataRegularSeason20242025!$N$2:$N$1315,1, DataRegularSeason20242025!$R$2:$R$1315,1)</f>
        <v>2</v>
      </c>
      <c r="X30" s="46"/>
      <c r="Y30" s="45">
        <f>COUNTIFS(DataRegularSeason20242025!$E$2:$E$1315,WatchedGames20242025!$A29,DataRegularSeason20242025!$D$2:$D$1315,WatchedGames20242025!Y$1,DataRegularSeason20242025!$N$2:$N$1315,1, DataRegularSeason20242025!$R$2:$R$1315,1)</f>
        <v>1</v>
      </c>
      <c r="Z30" s="46"/>
      <c r="AA30" s="45">
        <f>COUNTIFS(DataRegularSeason20242025!$E$2:$E$1315,WatchedGames20242025!$A29,DataRegularSeason20242025!$D$2:$D$1315,WatchedGames20242025!AA$1,DataRegularSeason20242025!$N$2:$N$1315,1, DataRegularSeason20242025!$R$2:$R$1315,1)</f>
        <v>1</v>
      </c>
      <c r="AB30" s="46"/>
      <c r="AC30" s="45"/>
      <c r="AD30" s="46"/>
      <c r="AE30" s="45">
        <f>COUNTIFS(DataRegularSeason20242025!$E$2:$E$1315,WatchedGames20242025!$A29,DataRegularSeason20242025!$D$2:$D$1315,WatchedGames20242025!AE$1,DataRegularSeason20242025!$N$2:$N$1315,1, DataRegularSeason20242025!$R$2:$R$1315,1)</f>
        <v>0</v>
      </c>
      <c r="AF30" s="46"/>
      <c r="AG30" s="45">
        <f>COUNTIFS(DataRegularSeason20242025!$E$2:$E$1315,WatchedGames20242025!$A29,DataRegularSeason20242025!$D$2:$D$1315,WatchedGames20242025!AG$1,DataRegularSeason20242025!$N$2:$N$1315,1, DataRegularSeason20242025!$R$2:$R$1315,1)</f>
        <v>0</v>
      </c>
      <c r="AH30" s="46"/>
      <c r="AI30" s="45">
        <f>COUNTIFS(DataRegularSeason20242025!$E$2:$E$1315,WatchedGames20242025!$A29,DataRegularSeason20242025!$D$2:$D$1315,WatchedGames20242025!AI$1,DataRegularSeason20242025!$N$2:$N$1315,1, DataRegularSeason20242025!$R$2:$R$1315,1)</f>
        <v>2</v>
      </c>
      <c r="AJ30" s="46"/>
      <c r="AK30" s="45">
        <f>COUNTIFS(DataRegularSeason20242025!$E$2:$E$1315,WatchedGames20242025!$A29,DataRegularSeason20242025!$D$2:$D$1315,WatchedGames20242025!AK$1,DataRegularSeason20242025!$N$2:$N$1315,1, DataRegularSeason20242025!$R$2:$R$1315,1)</f>
        <v>0</v>
      </c>
      <c r="AL30" s="46"/>
      <c r="AM30" s="45">
        <f>COUNTIFS(DataRegularSeason20242025!$E$2:$E$1315,WatchedGames20242025!$A29,DataRegularSeason20242025!$D$2:$D$1315,WatchedGames20242025!AM$1,DataRegularSeason20242025!$N$2:$N$1315,1, DataRegularSeason20242025!$R$2:$R$1315,1)</f>
        <v>0</v>
      </c>
      <c r="AN30" s="46"/>
      <c r="AO30" s="45">
        <f>COUNTIFS(DataRegularSeason20242025!$E$2:$E$1315,WatchedGames20242025!$A29,DataRegularSeason20242025!$D$2:$D$1315,WatchedGames20242025!AO$1,DataRegularSeason20242025!$N$2:$N$1315,1, DataRegularSeason20242025!$R$2:$R$1315,1)</f>
        <v>0</v>
      </c>
      <c r="AP30" s="46"/>
      <c r="AQ30" s="45">
        <f>COUNTIFS(DataRegularSeason20242025!$E$2:$E$1315,WatchedGames20242025!$A29,DataRegularSeason20242025!$D$2:$D$1315,WatchedGames20242025!AQ$1,DataRegularSeason20242025!$N$2:$N$1315,1, DataRegularSeason20242025!$R$2:$R$1315,1)</f>
        <v>1</v>
      </c>
      <c r="AR30" s="46"/>
      <c r="AS30" s="45">
        <f>COUNTIFS(DataRegularSeason20242025!$E$2:$E$1315,WatchedGames20242025!$A29,DataRegularSeason20242025!$D$2:$D$1315,WatchedGames20242025!AS$1,DataRegularSeason20242025!$N$2:$N$1315,1, DataRegularSeason20242025!$R$2:$R$1315,1)</f>
        <v>0</v>
      </c>
      <c r="AT30" s="46"/>
      <c r="AU30" s="45">
        <f>COUNTIFS(DataRegularSeason20242025!$E$2:$E$1315,WatchedGames20242025!$A29,DataRegularSeason20242025!$D$2:$D$1315,WatchedGames20242025!AU$1,DataRegularSeason20242025!$N$2:$N$1315,1, DataRegularSeason20242025!$R$2:$R$1315,1)</f>
        <v>0</v>
      </c>
      <c r="AV30" s="46"/>
      <c r="AW30" s="45">
        <f>COUNTIFS(DataRegularSeason20242025!$E$2:$E$1315,WatchedGames20242025!$A29,DataRegularSeason20242025!$D$2:$D$1315,WatchedGames20242025!AW$1,DataRegularSeason20242025!$N$2:$N$1315,1, DataRegularSeason20242025!$R$2:$R$1315,1)</f>
        <v>0</v>
      </c>
      <c r="AX30" s="46"/>
      <c r="AY30" s="45">
        <f>COUNTIFS(DataRegularSeason20242025!$E$2:$E$1315,WatchedGames20242025!$A29,DataRegularSeason20242025!$D$2:$D$1315,WatchedGames20242025!AY$1,DataRegularSeason20242025!$N$2:$N$1315,1, DataRegularSeason20242025!$R$2:$R$1315,1)</f>
        <v>1</v>
      </c>
      <c r="AZ30" s="46"/>
      <c r="BA30" s="45">
        <f>COUNTIFS(DataRegularSeason20242025!$E$2:$E$1315,WatchedGames20242025!$A29,DataRegularSeason20242025!$D$2:$D$1315,WatchedGames20242025!BA$1,DataRegularSeason20242025!$N$2:$N$1315,1, DataRegularSeason20242025!$R$2:$R$1315,1)</f>
        <v>1</v>
      </c>
      <c r="BB30" s="46"/>
      <c r="BC30" s="45">
        <f>COUNTIFS(DataRegularSeason20242025!$E$2:$E$1315,WatchedGames20242025!$A29,DataRegularSeason20242025!$D$2:$D$1315,WatchedGames20242025!BC$1,DataRegularSeason20242025!$N$2:$N$1315,1, DataRegularSeason20242025!$R$2:$R$1315,1)</f>
        <v>1</v>
      </c>
      <c r="BD30" s="46"/>
      <c r="BE30" s="45">
        <f>COUNTIFS(DataRegularSeason20242025!$E$2:$E$1315,WatchedGames20242025!$A29,DataRegularSeason20242025!$D$2:$D$1315,WatchedGames20242025!BE$1,DataRegularSeason20242025!$N$2:$N$1315,1, DataRegularSeason20242025!$R$2:$R$1315,1)</f>
        <v>1</v>
      </c>
      <c r="BF30" s="46"/>
      <c r="BG30" s="45">
        <f>COUNTIFS(DataRegularSeason20242025!$E$2:$E$1315,WatchedGames20242025!$A29,DataRegularSeason20242025!$D$2:$D$1315,WatchedGames20242025!BG$1,DataRegularSeason20242025!$N$2:$N$1315,1, DataRegularSeason20242025!$R$2:$R$1315,1)</f>
        <v>1</v>
      </c>
      <c r="BH30" s="46"/>
      <c r="BI30" s="45">
        <f>COUNTIFS(DataRegularSeason20242025!$E$2:$E$1315,WatchedGames20242025!$A29,DataRegularSeason20242025!$D$2:$D$1315,WatchedGames20242025!BI$1,DataRegularSeason20242025!$N$2:$N$1315,1, DataRegularSeason20242025!$R$2:$R$1315,1)</f>
        <v>1</v>
      </c>
      <c r="BJ30" s="46"/>
      <c r="BK30" s="45">
        <f>COUNTIFS(DataRegularSeason20242025!$E$2:$E$1315,WatchedGames20242025!$A29,DataRegularSeason20242025!$D$2:$D$1315,WatchedGames20242025!BK$1,DataRegularSeason20242025!$N$2:$N$1315,1, DataRegularSeason20242025!$R$2:$R$1315,1)</f>
        <v>1</v>
      </c>
      <c r="BL30" s="46"/>
      <c r="BM30" s="45">
        <f>COUNTIFS(DataRegularSeason20242025!$E$2:$E$1315,WatchedGames20242025!$A29,DataRegularSeason20242025!$D$2:$D$1315,WatchedGames20242025!BM$1,DataRegularSeason20242025!$N$2:$N$1315,1, DataRegularSeason20242025!$R$2:$R$1315,1)</f>
        <v>0</v>
      </c>
      <c r="BN30" s="46"/>
      <c r="BO30" s="41">
        <f t="shared" si="0"/>
        <v>18</v>
      </c>
      <c r="BP30" s="116"/>
      <c r="BQ30" s="117"/>
    </row>
    <row r="31" spans="1:69" s="34" customFormat="1" ht="9.9499999999999993" customHeight="1" x14ac:dyDescent="0.2">
      <c r="A31" s="123" t="s">
        <v>19</v>
      </c>
      <c r="B31" s="35" t="s">
        <v>81</v>
      </c>
      <c r="C31" s="42"/>
      <c r="D31" s="35">
        <f>COUNTIFS(DataRegularSeason20242025!$E$2:$E$1315,WatchedGames20242025!C$1,DataRegularSeason20242025!$D$2:$D$1315,WatchedGames20242025!$A31,DataRegularSeason20242025!$N$2:$N$1315,1, DataRegularSeason20242025!$R$2:$R$1315,1)</f>
        <v>0</v>
      </c>
      <c r="E31" s="42"/>
      <c r="F31" s="35">
        <f>COUNTIFS(DataRegularSeason20242025!$E$2:$E$1315,WatchedGames20242025!E$1,DataRegularSeason20242025!$D$2:$D$1315,WatchedGames20242025!$A31,DataRegularSeason20242025!$N$2:$N$1315,1, DataRegularSeason20242025!$R$2:$R$1315,1)</f>
        <v>1</v>
      </c>
      <c r="G31" s="42"/>
      <c r="H31" s="35">
        <f>COUNTIFS(DataRegularSeason20242025!$E$2:$E$1315,WatchedGames20242025!G$1,DataRegularSeason20242025!$D$2:$D$1315,WatchedGames20242025!$A31,DataRegularSeason20242025!$N$2:$N$1315,1, DataRegularSeason20242025!$R$2:$R$1315,1)</f>
        <v>0</v>
      </c>
      <c r="I31" s="42"/>
      <c r="J31" s="35">
        <f>COUNTIFS(DataRegularSeason20242025!$E$2:$E$1315,WatchedGames20242025!I$1,DataRegularSeason20242025!$D$2:$D$1315,WatchedGames20242025!$A31,DataRegularSeason20242025!$N$2:$N$1315,1, DataRegularSeason20242025!$R$2:$R$1315,1)</f>
        <v>0</v>
      </c>
      <c r="K31" s="42"/>
      <c r="L31" s="35">
        <f>COUNTIFS(DataRegularSeason20242025!$E$2:$E$1315,WatchedGames20242025!K$1,DataRegularSeason20242025!$D$2:$D$1315,WatchedGames20242025!$A31,DataRegularSeason20242025!$N$2:$N$1315,1, DataRegularSeason20242025!$R$2:$R$1315,1)</f>
        <v>1</v>
      </c>
      <c r="M31" s="42"/>
      <c r="N31" s="35">
        <f>COUNTIFS(DataRegularSeason20242025!$E$2:$E$1315,WatchedGames20242025!M$1,DataRegularSeason20242025!$D$2:$D$1315,WatchedGames20242025!$A31,DataRegularSeason20242025!$N$2:$N$1315,1, DataRegularSeason20242025!$R$2:$R$1315,1)</f>
        <v>0</v>
      </c>
      <c r="O31" s="42"/>
      <c r="P31" s="35">
        <f>COUNTIFS(DataRegularSeason20242025!$E$2:$E$1315,WatchedGames20242025!O$1,DataRegularSeason20242025!$D$2:$D$1315,WatchedGames20242025!$A31,DataRegularSeason20242025!$N$2:$N$1315,1, DataRegularSeason20242025!$R$2:$R$1315,1)</f>
        <v>0</v>
      </c>
      <c r="Q31" s="42"/>
      <c r="R31" s="35">
        <f>COUNTIFS(DataRegularSeason20242025!$E$2:$E$1315,WatchedGames20242025!Q$1,DataRegularSeason20242025!$D$2:$D$1315,WatchedGames20242025!$A31,DataRegularSeason20242025!$N$2:$N$1315,1, DataRegularSeason20242025!$R$2:$R$1315,1)</f>
        <v>1</v>
      </c>
      <c r="S31" s="42"/>
      <c r="T31" s="35">
        <f>COUNTIFS(DataRegularSeason20242025!$E$2:$E$1315,WatchedGames20242025!S$1,DataRegularSeason20242025!$D$2:$D$1315,WatchedGames20242025!$A31,DataRegularSeason20242025!$N$2:$N$1315,1, DataRegularSeason20242025!$R$2:$R$1315,1)</f>
        <v>0</v>
      </c>
      <c r="U31" s="42"/>
      <c r="V31" s="35">
        <f>COUNTIFS(DataRegularSeason20242025!$E$2:$E$1315,WatchedGames20242025!U$1,DataRegularSeason20242025!$D$2:$D$1315,WatchedGames20242025!$A31,DataRegularSeason20242025!$N$2:$N$1315,1, DataRegularSeason20242025!$R$2:$R$1315,1)</f>
        <v>0</v>
      </c>
      <c r="W31" s="42"/>
      <c r="X31" s="35">
        <f>COUNTIFS(DataRegularSeason20242025!$E$2:$E$1315,WatchedGames20242025!W$1,DataRegularSeason20242025!$D$2:$D$1315,WatchedGames20242025!$A31,DataRegularSeason20242025!$N$2:$N$1315,1, DataRegularSeason20242025!$R$2:$R$1315,1)</f>
        <v>0</v>
      </c>
      <c r="Y31" s="42"/>
      <c r="Z31" s="35">
        <f>COUNTIFS(DataRegularSeason20242025!$E$2:$E$1315,WatchedGames20242025!Y$1,DataRegularSeason20242025!$D$2:$D$1315,WatchedGames20242025!$A31,DataRegularSeason20242025!$N$2:$N$1315,1, DataRegularSeason20242025!$R$2:$R$1315,1)</f>
        <v>0</v>
      </c>
      <c r="AA31" s="42"/>
      <c r="AB31" s="35">
        <f>COUNTIFS(DataRegularSeason20242025!$E$2:$E$1315,WatchedGames20242025!AA$1,DataRegularSeason20242025!$D$2:$D$1315,WatchedGames20242025!$A31,DataRegularSeason20242025!$N$2:$N$1315,1, DataRegularSeason20242025!$R$2:$R$1315,1)</f>
        <v>0</v>
      </c>
      <c r="AC31" s="42"/>
      <c r="AD31" s="35">
        <f>COUNTIFS(DataRegularSeason20242025!$E$2:$E$1315,WatchedGames20242025!AC$1,DataRegularSeason20242025!$D$2:$D$1315,WatchedGames20242025!$A31,DataRegularSeason20242025!$N$2:$N$1315,1, DataRegularSeason20242025!$R$2:$R$1315,1)</f>
        <v>0</v>
      </c>
      <c r="AE31" s="42"/>
      <c r="AF31" s="43"/>
      <c r="AG31" s="42"/>
      <c r="AH31" s="35">
        <f>COUNTIFS(DataRegularSeason20242025!$E$2:$E$1315,WatchedGames20242025!AG$1,DataRegularSeason20242025!$D$2:$D$1315,WatchedGames20242025!$A31,DataRegularSeason20242025!$N$2:$N$1315,1, DataRegularSeason20242025!$R$2:$R$1315,1)</f>
        <v>0</v>
      </c>
      <c r="AI31" s="42"/>
      <c r="AJ31" s="35">
        <f>COUNTIFS(DataRegularSeason20242025!$E$2:$E$1315,WatchedGames20242025!AI$1,DataRegularSeason20242025!$D$2:$D$1315,WatchedGames20242025!$A31,DataRegularSeason20242025!$N$2:$N$1315,1, DataRegularSeason20242025!$R$2:$R$1315,1)</f>
        <v>0</v>
      </c>
      <c r="AK31" s="42"/>
      <c r="AL31" s="35">
        <f>COUNTIFS(DataRegularSeason20242025!$E$2:$E$1315,WatchedGames20242025!AK$1,DataRegularSeason20242025!$D$2:$D$1315,WatchedGames20242025!$A31,DataRegularSeason20242025!$N$2:$N$1315,1, DataRegularSeason20242025!$R$2:$R$1315,1)</f>
        <v>1</v>
      </c>
      <c r="AM31" s="42"/>
      <c r="AN31" s="35">
        <f>COUNTIFS(DataRegularSeason20242025!$E$2:$E$1315,WatchedGames20242025!AM$1,DataRegularSeason20242025!$D$2:$D$1315,WatchedGames20242025!$A31,DataRegularSeason20242025!$N$2:$N$1315,1, DataRegularSeason20242025!$R$2:$R$1315,1)</f>
        <v>0</v>
      </c>
      <c r="AO31" s="42"/>
      <c r="AP31" s="35">
        <f>COUNTIFS(DataRegularSeason20242025!$E$2:$E$1315,WatchedGames20242025!AO$1,DataRegularSeason20242025!$D$2:$D$1315,WatchedGames20242025!$A31,DataRegularSeason20242025!$N$2:$N$1315,1, DataRegularSeason20242025!$R$2:$R$1315,1)</f>
        <v>0</v>
      </c>
      <c r="AQ31" s="42"/>
      <c r="AR31" s="35">
        <f>COUNTIFS(DataRegularSeason20242025!$E$2:$E$1315,WatchedGames20242025!AQ$1,DataRegularSeason20242025!$D$2:$D$1315,WatchedGames20242025!$A31,DataRegularSeason20242025!$N$2:$N$1315,1, DataRegularSeason20242025!$R$2:$R$1315,1)</f>
        <v>0</v>
      </c>
      <c r="AS31" s="42"/>
      <c r="AT31" s="35">
        <f>COUNTIFS(DataRegularSeason20242025!$E$2:$E$1315,WatchedGames20242025!AS$1,DataRegularSeason20242025!$D$2:$D$1315,WatchedGames20242025!$A31,DataRegularSeason20242025!$N$2:$N$1315,1, DataRegularSeason20242025!$R$2:$R$1315,1)</f>
        <v>1</v>
      </c>
      <c r="AU31" s="42"/>
      <c r="AV31" s="35">
        <f>COUNTIFS(DataRegularSeason20242025!$E$2:$E$1315,WatchedGames20242025!AU$1,DataRegularSeason20242025!$D$2:$D$1315,WatchedGames20242025!$A31,DataRegularSeason20242025!$N$2:$N$1315,1, DataRegularSeason20242025!$R$2:$R$1315,1)</f>
        <v>0</v>
      </c>
      <c r="AW31" s="42"/>
      <c r="AX31" s="35">
        <f>COUNTIFS(DataRegularSeason20242025!$E$2:$E$1315,WatchedGames20242025!AW$1,DataRegularSeason20242025!$D$2:$D$1315,WatchedGames20242025!$A31,DataRegularSeason20242025!$N$2:$N$1315,1, DataRegularSeason20242025!$R$2:$R$1315,1)</f>
        <v>0</v>
      </c>
      <c r="AY31" s="42"/>
      <c r="AZ31" s="35">
        <f>COUNTIFS(DataRegularSeason20242025!$E$2:$E$1315,WatchedGames20242025!AY$1,DataRegularSeason20242025!$D$2:$D$1315,WatchedGames20242025!$A31,DataRegularSeason20242025!$N$2:$N$1315,1, DataRegularSeason20242025!$R$2:$R$1315,1)</f>
        <v>0</v>
      </c>
      <c r="BA31" s="42"/>
      <c r="BB31" s="35">
        <f>COUNTIFS(DataRegularSeason20242025!$E$2:$E$1315,WatchedGames20242025!BA$1,DataRegularSeason20242025!$D$2:$D$1315,WatchedGames20242025!$A31,DataRegularSeason20242025!$N$2:$N$1315,1, DataRegularSeason20242025!$R$2:$R$1315,1)</f>
        <v>0</v>
      </c>
      <c r="BC31" s="42"/>
      <c r="BD31" s="35">
        <f>COUNTIFS(DataRegularSeason20242025!$E$2:$E$1315,WatchedGames20242025!BC$1,DataRegularSeason20242025!$D$2:$D$1315,WatchedGames20242025!$A31,DataRegularSeason20242025!$N$2:$N$1315,1, DataRegularSeason20242025!$R$2:$R$1315,1)</f>
        <v>1</v>
      </c>
      <c r="BE31" s="42"/>
      <c r="BF31" s="35">
        <f>COUNTIFS(DataRegularSeason20242025!$E$2:$E$1315,WatchedGames20242025!BE$1,DataRegularSeason20242025!$D$2:$D$1315,WatchedGames20242025!$A31,DataRegularSeason20242025!$N$2:$N$1315,1, DataRegularSeason20242025!$R$2:$R$1315,1)</f>
        <v>0</v>
      </c>
      <c r="BG31" s="42"/>
      <c r="BH31" s="35">
        <f>COUNTIFS(DataRegularSeason20242025!$E$2:$E$1315,WatchedGames20242025!BG$1,DataRegularSeason20242025!$D$2:$D$1315,WatchedGames20242025!$A31,DataRegularSeason20242025!$N$2:$N$1315,1, DataRegularSeason20242025!$R$2:$R$1315,1)</f>
        <v>0</v>
      </c>
      <c r="BI31" s="42"/>
      <c r="BJ31" s="35">
        <f>COUNTIFS(DataRegularSeason20242025!$E$2:$E$1315,WatchedGames20242025!BI$1,DataRegularSeason20242025!$D$2:$D$1315,WatchedGames20242025!$A31,DataRegularSeason20242025!$N$2:$N$1315,1, DataRegularSeason20242025!$R$2:$R$1315,1)</f>
        <v>0</v>
      </c>
      <c r="BK31" s="42"/>
      <c r="BL31" s="35">
        <f>COUNTIFS(DataRegularSeason20242025!$E$2:$E$1315,WatchedGames20242025!BK$1,DataRegularSeason20242025!$D$2:$D$1315,WatchedGames20242025!$A31,DataRegularSeason20242025!$N$2:$N$1315,1, DataRegularSeason20242025!$R$2:$R$1315,1)</f>
        <v>1</v>
      </c>
      <c r="BM31" s="42"/>
      <c r="BN31" s="35">
        <f>COUNTIFS(DataRegularSeason20242025!$E$2:$E$1315,WatchedGames20242025!BM$1,DataRegularSeason20242025!$D$2:$D$1315,WatchedGames20242025!$A31,DataRegularSeason20242025!$N$2:$N$1315,1, DataRegularSeason20242025!$R$2:$R$1315,1)</f>
        <v>0</v>
      </c>
      <c r="BO31" s="37">
        <f t="shared" si="0"/>
        <v>7</v>
      </c>
      <c r="BP31" s="116">
        <f t="shared" ref="BP31" si="27">BO31+BO32</f>
        <v>17</v>
      </c>
      <c r="BQ31" s="117">
        <f t="shared" ref="BQ31" si="28">82-BP31</f>
        <v>65</v>
      </c>
    </row>
    <row r="32" spans="1:69" s="34" customFormat="1" ht="9.9499999999999993" customHeight="1" x14ac:dyDescent="0.2">
      <c r="A32" s="118"/>
      <c r="B32" s="39" t="s">
        <v>80</v>
      </c>
      <c r="C32" s="45">
        <f>COUNTIFS(DataRegularSeason20242025!$E$2:$E$1315,WatchedGames20242025!$A31,DataRegularSeason20242025!$D$2:$D$1315,WatchedGames20242025!C$1,DataRegularSeason20242025!$N$2:$N$1315,1, DataRegularSeason20242025!$R$2:$R$1315,1)</f>
        <v>1</v>
      </c>
      <c r="D32" s="46"/>
      <c r="E32" s="45">
        <f>COUNTIFS(DataRegularSeason20242025!$E$2:$E$1315,WatchedGames20242025!$A31,DataRegularSeason20242025!$D$2:$D$1315,WatchedGames20242025!E$1,DataRegularSeason20242025!$N$2:$N$1315,1, DataRegularSeason20242025!$R$2:$R$1315,1)</f>
        <v>0</v>
      </c>
      <c r="F32" s="46"/>
      <c r="G32" s="45">
        <f>COUNTIFS(DataRegularSeason20242025!$E$2:$E$1315,WatchedGames20242025!$A31,DataRegularSeason20242025!$D$2:$D$1315,WatchedGames20242025!G$1,DataRegularSeason20242025!$N$2:$N$1315,1, DataRegularSeason20242025!$R$2:$R$1315,1)</f>
        <v>0</v>
      </c>
      <c r="H32" s="46"/>
      <c r="I32" s="45">
        <f>COUNTIFS(DataRegularSeason20242025!$E$2:$E$1315,WatchedGames20242025!$A31,DataRegularSeason20242025!$D$2:$D$1315,WatchedGames20242025!I$1,DataRegularSeason20242025!$N$2:$N$1315,1, DataRegularSeason20242025!$R$2:$R$1315,1)</f>
        <v>0</v>
      </c>
      <c r="J32" s="46"/>
      <c r="K32" s="45">
        <f>COUNTIFS(DataRegularSeason20242025!$E$2:$E$1315,WatchedGames20242025!$A31,DataRegularSeason20242025!$D$2:$D$1315,WatchedGames20242025!K$1,DataRegularSeason20242025!$N$2:$N$1315,1, DataRegularSeason20242025!$R$2:$R$1315,1)</f>
        <v>1</v>
      </c>
      <c r="L32" s="46"/>
      <c r="M32" s="45">
        <f>COUNTIFS(DataRegularSeason20242025!$E$2:$E$1315,WatchedGames20242025!$A31,DataRegularSeason20242025!$D$2:$D$1315,WatchedGames20242025!M$1,DataRegularSeason20242025!$N$2:$N$1315,1, DataRegularSeason20242025!$R$2:$R$1315,1)</f>
        <v>0</v>
      </c>
      <c r="N32" s="46"/>
      <c r="O32" s="45">
        <f>COUNTIFS(DataRegularSeason20242025!$E$2:$E$1315,WatchedGames20242025!$A31,DataRegularSeason20242025!$D$2:$D$1315,WatchedGames20242025!O$1,DataRegularSeason20242025!$N$2:$N$1315,1, DataRegularSeason20242025!$R$2:$R$1315,1)</f>
        <v>0</v>
      </c>
      <c r="P32" s="46"/>
      <c r="Q32" s="45">
        <f>COUNTIFS(DataRegularSeason20242025!$E$2:$E$1315,WatchedGames20242025!$A31,DataRegularSeason20242025!$D$2:$D$1315,WatchedGames20242025!Q$1,DataRegularSeason20242025!$N$2:$N$1315,1, DataRegularSeason20242025!$R$2:$R$1315,1)</f>
        <v>0</v>
      </c>
      <c r="R32" s="46"/>
      <c r="S32" s="45">
        <f>COUNTIFS(DataRegularSeason20242025!$E$2:$E$1315,WatchedGames20242025!$A31,DataRegularSeason20242025!$D$2:$D$1315,WatchedGames20242025!S$1,DataRegularSeason20242025!$N$2:$N$1315,1, DataRegularSeason20242025!$R$2:$R$1315,1)</f>
        <v>1</v>
      </c>
      <c r="T32" s="46"/>
      <c r="U32" s="45">
        <f>COUNTIFS(DataRegularSeason20242025!$E$2:$E$1315,WatchedGames20242025!$A31,DataRegularSeason20242025!$D$2:$D$1315,WatchedGames20242025!U$1,DataRegularSeason20242025!$N$2:$N$1315,1, DataRegularSeason20242025!$R$2:$R$1315,1)</f>
        <v>1</v>
      </c>
      <c r="V32" s="46"/>
      <c r="W32" s="45">
        <f>COUNTIFS(DataRegularSeason20242025!$E$2:$E$1315,WatchedGames20242025!$A31,DataRegularSeason20242025!$D$2:$D$1315,WatchedGames20242025!W$1,DataRegularSeason20242025!$N$2:$N$1315,1, DataRegularSeason20242025!$R$2:$R$1315,1)</f>
        <v>1</v>
      </c>
      <c r="X32" s="46"/>
      <c r="Y32" s="45">
        <f>COUNTIFS(DataRegularSeason20242025!$E$2:$E$1315,WatchedGames20242025!$A31,DataRegularSeason20242025!$D$2:$D$1315,WatchedGames20242025!Y$1,DataRegularSeason20242025!$N$2:$N$1315,1, DataRegularSeason20242025!$R$2:$R$1315,1)</f>
        <v>0</v>
      </c>
      <c r="Z32" s="46"/>
      <c r="AA32" s="45">
        <f>COUNTIFS(DataRegularSeason20242025!$E$2:$E$1315,WatchedGames20242025!$A31,DataRegularSeason20242025!$D$2:$D$1315,WatchedGames20242025!AA$1,DataRegularSeason20242025!$N$2:$N$1315,1, DataRegularSeason20242025!$R$2:$R$1315,1)</f>
        <v>0</v>
      </c>
      <c r="AB32" s="46"/>
      <c r="AC32" s="45">
        <f>COUNTIFS(DataRegularSeason20242025!$E$2:$E$1315,WatchedGames20242025!$A31,DataRegularSeason20242025!$D$2:$D$1315,WatchedGames20242025!AC$1,DataRegularSeason20242025!$N$2:$N$1315,1, DataRegularSeason20242025!$R$2:$R$1315,1)</f>
        <v>0</v>
      </c>
      <c r="AD32" s="46"/>
      <c r="AE32" s="45"/>
      <c r="AF32" s="46"/>
      <c r="AG32" s="45">
        <f>COUNTIFS(DataRegularSeason20242025!$E$2:$E$1315,WatchedGames20242025!$A31,DataRegularSeason20242025!$D$2:$D$1315,WatchedGames20242025!AG$1,DataRegularSeason20242025!$N$2:$N$1315,1, DataRegularSeason20242025!$R$2:$R$1315,1)</f>
        <v>0</v>
      </c>
      <c r="AH32" s="46"/>
      <c r="AI32" s="45">
        <f>COUNTIFS(DataRegularSeason20242025!$E$2:$E$1315,WatchedGames20242025!$A31,DataRegularSeason20242025!$D$2:$D$1315,WatchedGames20242025!AI$1,DataRegularSeason20242025!$N$2:$N$1315,1, DataRegularSeason20242025!$R$2:$R$1315,1)</f>
        <v>0</v>
      </c>
      <c r="AJ32" s="46"/>
      <c r="AK32" s="45">
        <f>COUNTIFS(DataRegularSeason20242025!$E$2:$E$1315,WatchedGames20242025!$A31,DataRegularSeason20242025!$D$2:$D$1315,WatchedGames20242025!AK$1,DataRegularSeason20242025!$N$2:$N$1315,1, DataRegularSeason20242025!$R$2:$R$1315,1)</f>
        <v>0</v>
      </c>
      <c r="AL32" s="46"/>
      <c r="AM32" s="45">
        <f>COUNTIFS(DataRegularSeason20242025!$E$2:$E$1315,WatchedGames20242025!$A31,DataRegularSeason20242025!$D$2:$D$1315,WatchedGames20242025!AM$1,DataRegularSeason20242025!$N$2:$N$1315,1, DataRegularSeason20242025!$R$2:$R$1315,1)</f>
        <v>0</v>
      </c>
      <c r="AN32" s="46"/>
      <c r="AO32" s="45">
        <f>COUNTIFS(DataRegularSeason20242025!$E$2:$E$1315,WatchedGames20242025!$A31,DataRegularSeason20242025!$D$2:$D$1315,WatchedGames20242025!AO$1,DataRegularSeason20242025!$N$2:$N$1315,1, DataRegularSeason20242025!$R$2:$R$1315,1)</f>
        <v>0</v>
      </c>
      <c r="AP32" s="46"/>
      <c r="AQ32" s="45">
        <f>COUNTIFS(DataRegularSeason20242025!$E$2:$E$1315,WatchedGames20242025!$A31,DataRegularSeason20242025!$D$2:$D$1315,WatchedGames20242025!AQ$1,DataRegularSeason20242025!$N$2:$N$1315,1, DataRegularSeason20242025!$R$2:$R$1315,1)</f>
        <v>0</v>
      </c>
      <c r="AR32" s="46"/>
      <c r="AS32" s="45">
        <f>COUNTIFS(DataRegularSeason20242025!$E$2:$E$1315,WatchedGames20242025!$A31,DataRegularSeason20242025!$D$2:$D$1315,WatchedGames20242025!AS$1,DataRegularSeason20242025!$N$2:$N$1315,1, DataRegularSeason20242025!$R$2:$R$1315,1)</f>
        <v>1</v>
      </c>
      <c r="AT32" s="46"/>
      <c r="AU32" s="45">
        <f>COUNTIFS(DataRegularSeason20242025!$E$2:$E$1315,WatchedGames20242025!$A31,DataRegularSeason20242025!$D$2:$D$1315,WatchedGames20242025!AU$1,DataRegularSeason20242025!$N$2:$N$1315,1, DataRegularSeason20242025!$R$2:$R$1315,1)</f>
        <v>0</v>
      </c>
      <c r="AV32" s="46"/>
      <c r="AW32" s="45">
        <f>COUNTIFS(DataRegularSeason20242025!$E$2:$E$1315,WatchedGames20242025!$A31,DataRegularSeason20242025!$D$2:$D$1315,WatchedGames20242025!AW$1,DataRegularSeason20242025!$N$2:$N$1315,1, DataRegularSeason20242025!$R$2:$R$1315,1)</f>
        <v>0</v>
      </c>
      <c r="AX32" s="46"/>
      <c r="AY32" s="45">
        <f>COUNTIFS(DataRegularSeason20242025!$E$2:$E$1315,WatchedGames20242025!$A31,DataRegularSeason20242025!$D$2:$D$1315,WatchedGames20242025!AY$1,DataRegularSeason20242025!$N$2:$N$1315,1, DataRegularSeason20242025!$R$2:$R$1315,1)</f>
        <v>0</v>
      </c>
      <c r="AZ32" s="46"/>
      <c r="BA32" s="45">
        <f>COUNTIFS(DataRegularSeason20242025!$E$2:$E$1315,WatchedGames20242025!$A31,DataRegularSeason20242025!$D$2:$D$1315,WatchedGames20242025!BA$1,DataRegularSeason20242025!$N$2:$N$1315,1, DataRegularSeason20242025!$R$2:$R$1315,1)</f>
        <v>0</v>
      </c>
      <c r="BB32" s="46"/>
      <c r="BC32" s="45">
        <f>COUNTIFS(DataRegularSeason20242025!$E$2:$E$1315,WatchedGames20242025!$A31,DataRegularSeason20242025!$D$2:$D$1315,WatchedGames20242025!BC$1,DataRegularSeason20242025!$N$2:$N$1315,1, DataRegularSeason20242025!$R$2:$R$1315,1)</f>
        <v>1</v>
      </c>
      <c r="BD32" s="46"/>
      <c r="BE32" s="45">
        <f>COUNTIFS(DataRegularSeason20242025!$E$2:$E$1315,WatchedGames20242025!$A31,DataRegularSeason20242025!$D$2:$D$1315,WatchedGames20242025!BE$1,DataRegularSeason20242025!$N$2:$N$1315,1, DataRegularSeason20242025!$R$2:$R$1315,1)</f>
        <v>0</v>
      </c>
      <c r="BF32" s="46"/>
      <c r="BG32" s="45">
        <f>COUNTIFS(DataRegularSeason20242025!$E$2:$E$1315,WatchedGames20242025!$A31,DataRegularSeason20242025!$D$2:$D$1315,WatchedGames20242025!BG$1,DataRegularSeason20242025!$N$2:$N$1315,1, DataRegularSeason20242025!$R$2:$R$1315,1)</f>
        <v>1</v>
      </c>
      <c r="BH32" s="46"/>
      <c r="BI32" s="45">
        <f>COUNTIFS(DataRegularSeason20242025!$E$2:$E$1315,WatchedGames20242025!$A31,DataRegularSeason20242025!$D$2:$D$1315,WatchedGames20242025!BI$1,DataRegularSeason20242025!$N$2:$N$1315,1, DataRegularSeason20242025!$R$2:$R$1315,1)</f>
        <v>1</v>
      </c>
      <c r="BJ32" s="46"/>
      <c r="BK32" s="45">
        <f>COUNTIFS(DataRegularSeason20242025!$E$2:$E$1315,WatchedGames20242025!$A31,DataRegularSeason20242025!$D$2:$D$1315,WatchedGames20242025!BK$1,DataRegularSeason20242025!$N$2:$N$1315,1, DataRegularSeason20242025!$R$2:$R$1315,1)</f>
        <v>0</v>
      </c>
      <c r="BL32" s="46"/>
      <c r="BM32" s="45">
        <f>COUNTIFS(DataRegularSeason20242025!$E$2:$E$1315,WatchedGames20242025!$A31,DataRegularSeason20242025!$D$2:$D$1315,WatchedGames20242025!BM$1,DataRegularSeason20242025!$N$2:$N$1315,1, DataRegularSeason20242025!$R$2:$R$1315,1)</f>
        <v>1</v>
      </c>
      <c r="BN32" s="46"/>
      <c r="BO32" s="41">
        <f t="shared" si="0"/>
        <v>10</v>
      </c>
      <c r="BP32" s="116"/>
      <c r="BQ32" s="117"/>
    </row>
    <row r="33" spans="1:69" s="34" customFormat="1" ht="9.9499999999999993" customHeight="1" x14ac:dyDescent="0.2">
      <c r="A33" s="123" t="s">
        <v>32</v>
      </c>
      <c r="B33" s="35" t="s">
        <v>81</v>
      </c>
      <c r="C33" s="42"/>
      <c r="D33" s="35">
        <f>COUNTIFS(DataRegularSeason20242025!$E$2:$E$1315,WatchedGames20242025!C$1,DataRegularSeason20242025!$D$2:$D$1315,WatchedGames20242025!$A33,DataRegularSeason20242025!$N$2:$N$1315,1, DataRegularSeason20242025!$R$2:$R$1315,1)</f>
        <v>1</v>
      </c>
      <c r="E33" s="42"/>
      <c r="F33" s="35">
        <f>COUNTIFS(DataRegularSeason20242025!$E$2:$E$1315,WatchedGames20242025!E$1,DataRegularSeason20242025!$D$2:$D$1315,WatchedGames20242025!$A33,DataRegularSeason20242025!$N$2:$N$1315,1, DataRegularSeason20242025!$R$2:$R$1315,1)</f>
        <v>0</v>
      </c>
      <c r="G33" s="42"/>
      <c r="H33" s="35">
        <f>COUNTIFS(DataRegularSeason20242025!$E$2:$E$1315,WatchedGames20242025!G$1,DataRegularSeason20242025!$D$2:$D$1315,WatchedGames20242025!$A33,DataRegularSeason20242025!$N$2:$N$1315,1, DataRegularSeason20242025!$R$2:$R$1315,1)</f>
        <v>0</v>
      </c>
      <c r="I33" s="42"/>
      <c r="J33" s="35">
        <f>COUNTIFS(DataRegularSeason20242025!$E$2:$E$1315,WatchedGames20242025!I$1,DataRegularSeason20242025!$D$2:$D$1315,WatchedGames20242025!$A33,DataRegularSeason20242025!$N$2:$N$1315,1, DataRegularSeason20242025!$R$2:$R$1315,1)</f>
        <v>1</v>
      </c>
      <c r="K33" s="42"/>
      <c r="L33" s="35">
        <f>COUNTIFS(DataRegularSeason20242025!$E$2:$E$1315,WatchedGames20242025!K$1,DataRegularSeason20242025!$D$2:$D$1315,WatchedGames20242025!$A33,DataRegularSeason20242025!$N$2:$N$1315,1, DataRegularSeason20242025!$R$2:$R$1315,1)</f>
        <v>1</v>
      </c>
      <c r="M33" s="42"/>
      <c r="N33" s="35">
        <f>COUNTIFS(DataRegularSeason20242025!$E$2:$E$1315,WatchedGames20242025!M$1,DataRegularSeason20242025!$D$2:$D$1315,WatchedGames20242025!$A33,DataRegularSeason20242025!$N$2:$N$1315,1, DataRegularSeason20242025!$R$2:$R$1315,1)</f>
        <v>1</v>
      </c>
      <c r="O33" s="42"/>
      <c r="P33" s="35">
        <f>COUNTIFS(DataRegularSeason20242025!$E$2:$E$1315,WatchedGames20242025!O$1,DataRegularSeason20242025!$D$2:$D$1315,WatchedGames20242025!$A33,DataRegularSeason20242025!$N$2:$N$1315,1, DataRegularSeason20242025!$R$2:$R$1315,1)</f>
        <v>0</v>
      </c>
      <c r="Q33" s="42"/>
      <c r="R33" s="35">
        <f>COUNTIFS(DataRegularSeason20242025!$E$2:$E$1315,WatchedGames20242025!Q$1,DataRegularSeason20242025!$D$2:$D$1315,WatchedGames20242025!$A33,DataRegularSeason20242025!$N$2:$N$1315,1, DataRegularSeason20242025!$R$2:$R$1315,1)</f>
        <v>0</v>
      </c>
      <c r="S33" s="42"/>
      <c r="T33" s="35">
        <f>COUNTIFS(DataRegularSeason20242025!$E$2:$E$1315,WatchedGames20242025!S$1,DataRegularSeason20242025!$D$2:$D$1315,WatchedGames20242025!$A33,DataRegularSeason20242025!$N$2:$N$1315,1, DataRegularSeason20242025!$R$2:$R$1315,1)</f>
        <v>0</v>
      </c>
      <c r="U33" s="42"/>
      <c r="V33" s="35">
        <f>COUNTIFS(DataRegularSeason20242025!$E$2:$E$1315,WatchedGames20242025!U$1,DataRegularSeason20242025!$D$2:$D$1315,WatchedGames20242025!$A33,DataRegularSeason20242025!$N$2:$N$1315,1, DataRegularSeason20242025!$R$2:$R$1315,1)</f>
        <v>1</v>
      </c>
      <c r="W33" s="42"/>
      <c r="X33" s="35">
        <f>COUNTIFS(DataRegularSeason20242025!$E$2:$E$1315,WatchedGames20242025!W$1,DataRegularSeason20242025!$D$2:$D$1315,WatchedGames20242025!$A33,DataRegularSeason20242025!$N$2:$N$1315,1, DataRegularSeason20242025!$R$2:$R$1315,1)</f>
        <v>1</v>
      </c>
      <c r="Y33" s="42"/>
      <c r="Z33" s="35">
        <f>COUNTIFS(DataRegularSeason20242025!$E$2:$E$1315,WatchedGames20242025!Y$1,DataRegularSeason20242025!$D$2:$D$1315,WatchedGames20242025!$A33,DataRegularSeason20242025!$N$2:$N$1315,1, DataRegularSeason20242025!$R$2:$R$1315,1)</f>
        <v>2</v>
      </c>
      <c r="AA33" s="42"/>
      <c r="AB33" s="35">
        <f>COUNTIFS(DataRegularSeason20242025!$E$2:$E$1315,WatchedGames20242025!AA$1,DataRegularSeason20242025!$D$2:$D$1315,WatchedGames20242025!$A33,DataRegularSeason20242025!$N$2:$N$1315,1, DataRegularSeason20242025!$R$2:$R$1315,1)</f>
        <v>1</v>
      </c>
      <c r="AC33" s="42"/>
      <c r="AD33" s="35">
        <f>COUNTIFS(DataRegularSeason20242025!$E$2:$E$1315,WatchedGames20242025!AC$1,DataRegularSeason20242025!$D$2:$D$1315,WatchedGames20242025!$A33,DataRegularSeason20242025!$N$2:$N$1315,1, DataRegularSeason20242025!$R$2:$R$1315,1)</f>
        <v>0</v>
      </c>
      <c r="AE33" s="42"/>
      <c r="AF33" s="35">
        <f>COUNTIFS(DataRegularSeason20242025!$E$2:$E$1315,WatchedGames20242025!AE$1,DataRegularSeason20242025!$D$2:$D$1315,WatchedGames20242025!$A33,DataRegularSeason20242025!$N$2:$N$1315,1, DataRegularSeason20242025!$R$2:$R$1315,1)</f>
        <v>0</v>
      </c>
      <c r="AG33" s="42"/>
      <c r="AH33" s="43"/>
      <c r="AI33" s="42"/>
      <c r="AJ33" s="35">
        <f>COUNTIFS(DataRegularSeason20242025!$E$2:$E$1315,WatchedGames20242025!AI$1,DataRegularSeason20242025!$D$2:$D$1315,WatchedGames20242025!$A33,DataRegularSeason20242025!$N$2:$N$1315,1, DataRegularSeason20242025!$R$2:$R$1315,1)</f>
        <v>0</v>
      </c>
      <c r="AK33" s="42"/>
      <c r="AL33" s="35">
        <f>COUNTIFS(DataRegularSeason20242025!$E$2:$E$1315,WatchedGames20242025!AK$1,DataRegularSeason20242025!$D$2:$D$1315,WatchedGames20242025!$A33,DataRegularSeason20242025!$N$2:$N$1315,1, DataRegularSeason20242025!$R$2:$R$1315,1)</f>
        <v>1</v>
      </c>
      <c r="AM33" s="42"/>
      <c r="AN33" s="35">
        <f>COUNTIFS(DataRegularSeason20242025!$E$2:$E$1315,WatchedGames20242025!AM$1,DataRegularSeason20242025!$D$2:$D$1315,WatchedGames20242025!$A33,DataRegularSeason20242025!$N$2:$N$1315,1, DataRegularSeason20242025!$R$2:$R$1315,1)</f>
        <v>2</v>
      </c>
      <c r="AO33" s="42"/>
      <c r="AP33" s="35">
        <f>COUNTIFS(DataRegularSeason20242025!$E$2:$E$1315,WatchedGames20242025!AO$1,DataRegularSeason20242025!$D$2:$D$1315,WatchedGames20242025!$A33,DataRegularSeason20242025!$N$2:$N$1315,1, DataRegularSeason20242025!$R$2:$R$1315,1)</f>
        <v>0</v>
      </c>
      <c r="AQ33" s="42"/>
      <c r="AR33" s="35">
        <f>COUNTIFS(DataRegularSeason20242025!$E$2:$E$1315,WatchedGames20242025!AQ$1,DataRegularSeason20242025!$D$2:$D$1315,WatchedGames20242025!$A33,DataRegularSeason20242025!$N$2:$N$1315,1, DataRegularSeason20242025!$R$2:$R$1315,1)</f>
        <v>0</v>
      </c>
      <c r="AS33" s="42"/>
      <c r="AT33" s="35">
        <f>COUNTIFS(DataRegularSeason20242025!$E$2:$E$1315,WatchedGames20242025!AS$1,DataRegularSeason20242025!$D$2:$D$1315,WatchedGames20242025!$A33,DataRegularSeason20242025!$N$2:$N$1315,1, DataRegularSeason20242025!$R$2:$R$1315,1)</f>
        <v>0</v>
      </c>
      <c r="AU33" s="42"/>
      <c r="AV33" s="35">
        <f>COUNTIFS(DataRegularSeason20242025!$E$2:$E$1315,WatchedGames20242025!AU$1,DataRegularSeason20242025!$D$2:$D$1315,WatchedGames20242025!$A33,DataRegularSeason20242025!$N$2:$N$1315,1, DataRegularSeason20242025!$R$2:$R$1315,1)</f>
        <v>1</v>
      </c>
      <c r="AW33" s="42"/>
      <c r="AX33" s="35">
        <f>COUNTIFS(DataRegularSeason20242025!$E$2:$E$1315,WatchedGames20242025!AW$1,DataRegularSeason20242025!$D$2:$D$1315,WatchedGames20242025!$A33,DataRegularSeason20242025!$N$2:$N$1315,1, DataRegularSeason20242025!$R$2:$R$1315,1)</f>
        <v>1</v>
      </c>
      <c r="AY33" s="42"/>
      <c r="AZ33" s="35">
        <f>COUNTIFS(DataRegularSeason20242025!$E$2:$E$1315,WatchedGames20242025!AY$1,DataRegularSeason20242025!$D$2:$D$1315,WatchedGames20242025!$A33,DataRegularSeason20242025!$N$2:$N$1315,1, DataRegularSeason20242025!$R$2:$R$1315,1)</f>
        <v>1</v>
      </c>
      <c r="BA33" s="42"/>
      <c r="BB33" s="35">
        <f>COUNTIFS(DataRegularSeason20242025!$E$2:$E$1315,WatchedGames20242025!BA$1,DataRegularSeason20242025!$D$2:$D$1315,WatchedGames20242025!$A33,DataRegularSeason20242025!$N$2:$N$1315,1, DataRegularSeason20242025!$R$2:$R$1315,1)</f>
        <v>1</v>
      </c>
      <c r="BC33" s="42"/>
      <c r="BD33" s="35">
        <f>COUNTIFS(DataRegularSeason20242025!$E$2:$E$1315,WatchedGames20242025!BC$1,DataRegularSeason20242025!$D$2:$D$1315,WatchedGames20242025!$A33,DataRegularSeason20242025!$N$2:$N$1315,1, DataRegularSeason20242025!$R$2:$R$1315,1)</f>
        <v>1</v>
      </c>
      <c r="BE33" s="42"/>
      <c r="BF33" s="35">
        <f>COUNTIFS(DataRegularSeason20242025!$E$2:$E$1315,WatchedGames20242025!BE$1,DataRegularSeason20242025!$D$2:$D$1315,WatchedGames20242025!$A33,DataRegularSeason20242025!$N$2:$N$1315,1, DataRegularSeason20242025!$R$2:$R$1315,1)</f>
        <v>0</v>
      </c>
      <c r="BG33" s="42"/>
      <c r="BH33" s="35">
        <f>COUNTIFS(DataRegularSeason20242025!$E$2:$E$1315,WatchedGames20242025!BG$1,DataRegularSeason20242025!$D$2:$D$1315,WatchedGames20242025!$A33,DataRegularSeason20242025!$N$2:$N$1315,1, DataRegularSeason20242025!$R$2:$R$1315,1)</f>
        <v>1</v>
      </c>
      <c r="BI33" s="42"/>
      <c r="BJ33" s="35">
        <f>COUNTIFS(DataRegularSeason20242025!$E$2:$E$1315,WatchedGames20242025!BI$1,DataRegularSeason20242025!$D$2:$D$1315,WatchedGames20242025!$A33,DataRegularSeason20242025!$N$2:$N$1315,1, DataRegularSeason20242025!$R$2:$R$1315,1)</f>
        <v>0</v>
      </c>
      <c r="BK33" s="42"/>
      <c r="BL33" s="35">
        <f>COUNTIFS(DataRegularSeason20242025!$E$2:$E$1315,WatchedGames20242025!BK$1,DataRegularSeason20242025!$D$2:$D$1315,WatchedGames20242025!$A33,DataRegularSeason20242025!$N$2:$N$1315,1, DataRegularSeason20242025!$R$2:$R$1315,1)</f>
        <v>0</v>
      </c>
      <c r="BM33" s="42"/>
      <c r="BN33" s="35">
        <f>COUNTIFS(DataRegularSeason20242025!$E$2:$E$1315,WatchedGames20242025!BM$1,DataRegularSeason20242025!$D$2:$D$1315,WatchedGames20242025!$A33,DataRegularSeason20242025!$N$2:$N$1315,1, DataRegularSeason20242025!$R$2:$R$1315,1)</f>
        <v>1</v>
      </c>
      <c r="BO33" s="37">
        <f t="shared" si="0"/>
        <v>19</v>
      </c>
      <c r="BP33" s="116">
        <f t="shared" ref="BP33" si="29">BO33+BO34</f>
        <v>40</v>
      </c>
      <c r="BQ33" s="117">
        <f t="shared" ref="BQ33" si="30">82-BP33</f>
        <v>42</v>
      </c>
    </row>
    <row r="34" spans="1:69" s="34" customFormat="1" ht="9.9499999999999993" customHeight="1" x14ac:dyDescent="0.2">
      <c r="A34" s="118"/>
      <c r="B34" s="39" t="s">
        <v>80</v>
      </c>
      <c r="C34" s="45">
        <f>COUNTIFS(DataRegularSeason20242025!$E$2:$E$1315,WatchedGames20242025!$A33,DataRegularSeason20242025!$D$2:$D$1315,WatchedGames20242025!C$1,DataRegularSeason20242025!$N$2:$N$1315,1, DataRegularSeason20242025!$R$2:$R$1315,1)</f>
        <v>1</v>
      </c>
      <c r="D34" s="46"/>
      <c r="E34" s="45">
        <f>COUNTIFS(DataRegularSeason20242025!$E$2:$E$1315,WatchedGames20242025!$A33,DataRegularSeason20242025!$D$2:$D$1315,WatchedGames20242025!E$1,DataRegularSeason20242025!$N$2:$N$1315,1, DataRegularSeason20242025!$R$2:$R$1315,1)</f>
        <v>0</v>
      </c>
      <c r="F34" s="46"/>
      <c r="G34" s="45">
        <f>COUNTIFS(DataRegularSeason20242025!$E$2:$E$1315,WatchedGames20242025!$A33,DataRegularSeason20242025!$D$2:$D$1315,WatchedGames20242025!G$1,DataRegularSeason20242025!$N$2:$N$1315,1, DataRegularSeason20242025!$R$2:$R$1315,1)</f>
        <v>0</v>
      </c>
      <c r="H34" s="46"/>
      <c r="I34" s="45">
        <f>COUNTIFS(DataRegularSeason20242025!$E$2:$E$1315,WatchedGames20242025!$A33,DataRegularSeason20242025!$D$2:$D$1315,WatchedGames20242025!I$1,DataRegularSeason20242025!$N$2:$N$1315,1, DataRegularSeason20242025!$R$2:$R$1315,1)</f>
        <v>2</v>
      </c>
      <c r="J34" s="46"/>
      <c r="K34" s="45">
        <f>COUNTIFS(DataRegularSeason20242025!$E$2:$E$1315,WatchedGames20242025!$A33,DataRegularSeason20242025!$D$2:$D$1315,WatchedGames20242025!K$1,DataRegularSeason20242025!$N$2:$N$1315,1, DataRegularSeason20242025!$R$2:$R$1315,1)</f>
        <v>0</v>
      </c>
      <c r="L34" s="46"/>
      <c r="M34" s="45">
        <f>COUNTIFS(DataRegularSeason20242025!$E$2:$E$1315,WatchedGames20242025!$A33,DataRegularSeason20242025!$D$2:$D$1315,WatchedGames20242025!M$1,DataRegularSeason20242025!$N$2:$N$1315,1, DataRegularSeason20242025!$R$2:$R$1315,1)</f>
        <v>0</v>
      </c>
      <c r="N34" s="46"/>
      <c r="O34" s="45">
        <f>COUNTIFS(DataRegularSeason20242025!$E$2:$E$1315,WatchedGames20242025!$A33,DataRegularSeason20242025!$D$2:$D$1315,WatchedGames20242025!O$1,DataRegularSeason20242025!$N$2:$N$1315,1, DataRegularSeason20242025!$R$2:$R$1315,1)</f>
        <v>1</v>
      </c>
      <c r="P34" s="46"/>
      <c r="Q34" s="45">
        <f>COUNTIFS(DataRegularSeason20242025!$E$2:$E$1315,WatchedGames20242025!$A33,DataRegularSeason20242025!$D$2:$D$1315,WatchedGames20242025!Q$1,DataRegularSeason20242025!$N$2:$N$1315,1, DataRegularSeason20242025!$R$2:$R$1315,1)</f>
        <v>1</v>
      </c>
      <c r="R34" s="46"/>
      <c r="S34" s="45">
        <f>COUNTIFS(DataRegularSeason20242025!$E$2:$E$1315,WatchedGames20242025!$A33,DataRegularSeason20242025!$D$2:$D$1315,WatchedGames20242025!S$1,DataRegularSeason20242025!$N$2:$N$1315,1, DataRegularSeason20242025!$R$2:$R$1315,1)</f>
        <v>0</v>
      </c>
      <c r="T34" s="46"/>
      <c r="U34" s="45">
        <f>COUNTIFS(DataRegularSeason20242025!$E$2:$E$1315,WatchedGames20242025!$A33,DataRegularSeason20242025!$D$2:$D$1315,WatchedGames20242025!U$1,DataRegularSeason20242025!$N$2:$N$1315,1, DataRegularSeason20242025!$R$2:$R$1315,1)</f>
        <v>0</v>
      </c>
      <c r="V34" s="46"/>
      <c r="W34" s="45">
        <f>COUNTIFS(DataRegularSeason20242025!$E$2:$E$1315,WatchedGames20242025!$A33,DataRegularSeason20242025!$D$2:$D$1315,WatchedGames20242025!W$1,DataRegularSeason20242025!$N$2:$N$1315,1, DataRegularSeason20242025!$R$2:$R$1315,1)</f>
        <v>0</v>
      </c>
      <c r="X34" s="46"/>
      <c r="Y34" s="45">
        <f>COUNTIFS(DataRegularSeason20242025!$E$2:$E$1315,WatchedGames20242025!$A33,DataRegularSeason20242025!$D$2:$D$1315,WatchedGames20242025!Y$1,DataRegularSeason20242025!$N$2:$N$1315,1, DataRegularSeason20242025!$R$2:$R$1315,1)</f>
        <v>1</v>
      </c>
      <c r="Z34" s="46"/>
      <c r="AA34" s="45">
        <f>COUNTIFS(DataRegularSeason20242025!$E$2:$E$1315,WatchedGames20242025!$A33,DataRegularSeason20242025!$D$2:$D$1315,WatchedGames20242025!AA$1,DataRegularSeason20242025!$N$2:$N$1315,1, DataRegularSeason20242025!$R$2:$R$1315,1)</f>
        <v>1</v>
      </c>
      <c r="AB34" s="46"/>
      <c r="AC34" s="45">
        <f>COUNTIFS(DataRegularSeason20242025!$E$2:$E$1315,WatchedGames20242025!$A33,DataRegularSeason20242025!$D$2:$D$1315,WatchedGames20242025!AC$1,DataRegularSeason20242025!$N$2:$N$1315,1, DataRegularSeason20242025!$R$2:$R$1315,1)</f>
        <v>0</v>
      </c>
      <c r="AD34" s="46"/>
      <c r="AE34" s="45">
        <f>COUNTIFS(DataRegularSeason20242025!$E$2:$E$1315,WatchedGames20242025!$A33,DataRegularSeason20242025!$D$2:$D$1315,WatchedGames20242025!AE$1,DataRegularSeason20242025!$N$2:$N$1315,1, DataRegularSeason20242025!$R$2:$R$1315,1)</f>
        <v>0</v>
      </c>
      <c r="AF34" s="46"/>
      <c r="AG34" s="45"/>
      <c r="AH34" s="46"/>
      <c r="AI34" s="45">
        <f>COUNTIFS(DataRegularSeason20242025!$E$2:$E$1315,WatchedGames20242025!$A33,DataRegularSeason20242025!$D$2:$D$1315,WatchedGames20242025!AI$1,DataRegularSeason20242025!$N$2:$N$1315,1, DataRegularSeason20242025!$R$2:$R$1315,1)</f>
        <v>1</v>
      </c>
      <c r="AJ34" s="46"/>
      <c r="AK34" s="45">
        <f>COUNTIFS(DataRegularSeason20242025!$E$2:$E$1315,WatchedGames20242025!$A33,DataRegularSeason20242025!$D$2:$D$1315,WatchedGames20242025!AK$1,DataRegularSeason20242025!$N$2:$N$1315,1, DataRegularSeason20242025!$R$2:$R$1315,1)</f>
        <v>1</v>
      </c>
      <c r="AL34" s="46"/>
      <c r="AM34" s="45">
        <f>COUNTIFS(DataRegularSeason20242025!$E$2:$E$1315,WatchedGames20242025!$A33,DataRegularSeason20242025!$D$2:$D$1315,WatchedGames20242025!AM$1,DataRegularSeason20242025!$N$2:$N$1315,1, DataRegularSeason20242025!$R$2:$R$1315,1)</f>
        <v>0</v>
      </c>
      <c r="AN34" s="46"/>
      <c r="AO34" s="45">
        <f>COUNTIFS(DataRegularSeason20242025!$E$2:$E$1315,WatchedGames20242025!$A33,DataRegularSeason20242025!$D$2:$D$1315,WatchedGames20242025!AO$1,DataRegularSeason20242025!$N$2:$N$1315,1, DataRegularSeason20242025!$R$2:$R$1315,1)</f>
        <v>0</v>
      </c>
      <c r="AP34" s="46"/>
      <c r="AQ34" s="45">
        <f>COUNTIFS(DataRegularSeason20242025!$E$2:$E$1315,WatchedGames20242025!$A33,DataRegularSeason20242025!$D$2:$D$1315,WatchedGames20242025!AQ$1,DataRegularSeason20242025!$N$2:$N$1315,1, DataRegularSeason20242025!$R$2:$R$1315,1)</f>
        <v>1</v>
      </c>
      <c r="AR34" s="46"/>
      <c r="AS34" s="45">
        <f>COUNTIFS(DataRegularSeason20242025!$E$2:$E$1315,WatchedGames20242025!$A33,DataRegularSeason20242025!$D$2:$D$1315,WatchedGames20242025!AS$1,DataRegularSeason20242025!$N$2:$N$1315,1, DataRegularSeason20242025!$R$2:$R$1315,1)</f>
        <v>1</v>
      </c>
      <c r="AT34" s="46"/>
      <c r="AU34" s="45">
        <f>COUNTIFS(DataRegularSeason20242025!$E$2:$E$1315,WatchedGames20242025!$A33,DataRegularSeason20242025!$D$2:$D$1315,WatchedGames20242025!AU$1,DataRegularSeason20242025!$N$2:$N$1315,1, DataRegularSeason20242025!$R$2:$R$1315,1)</f>
        <v>1</v>
      </c>
      <c r="AV34" s="46"/>
      <c r="AW34" s="45">
        <f>COUNTIFS(DataRegularSeason20242025!$E$2:$E$1315,WatchedGames20242025!$A33,DataRegularSeason20242025!$D$2:$D$1315,WatchedGames20242025!AW$1,DataRegularSeason20242025!$N$2:$N$1315,1, DataRegularSeason20242025!$R$2:$R$1315,1)</f>
        <v>1</v>
      </c>
      <c r="AX34" s="46"/>
      <c r="AY34" s="45">
        <f>COUNTIFS(DataRegularSeason20242025!$E$2:$E$1315,WatchedGames20242025!$A33,DataRegularSeason20242025!$D$2:$D$1315,WatchedGames20242025!AY$1,DataRegularSeason20242025!$N$2:$N$1315,1, DataRegularSeason20242025!$R$2:$R$1315,1)</f>
        <v>1</v>
      </c>
      <c r="AZ34" s="46"/>
      <c r="BA34" s="45">
        <f>COUNTIFS(DataRegularSeason20242025!$E$2:$E$1315,WatchedGames20242025!$A33,DataRegularSeason20242025!$D$2:$D$1315,WatchedGames20242025!BA$1,DataRegularSeason20242025!$N$2:$N$1315,1, DataRegularSeason20242025!$R$2:$R$1315,1)</f>
        <v>2</v>
      </c>
      <c r="BB34" s="46"/>
      <c r="BC34" s="45">
        <f>COUNTIFS(DataRegularSeason20242025!$E$2:$E$1315,WatchedGames20242025!$A33,DataRegularSeason20242025!$D$2:$D$1315,WatchedGames20242025!BC$1,DataRegularSeason20242025!$N$2:$N$1315,1, DataRegularSeason20242025!$R$2:$R$1315,1)</f>
        <v>2</v>
      </c>
      <c r="BD34" s="46"/>
      <c r="BE34" s="45">
        <f>COUNTIFS(DataRegularSeason20242025!$E$2:$E$1315,WatchedGames20242025!$A33,DataRegularSeason20242025!$D$2:$D$1315,WatchedGames20242025!BE$1,DataRegularSeason20242025!$N$2:$N$1315,1, DataRegularSeason20242025!$R$2:$R$1315,1)</f>
        <v>1</v>
      </c>
      <c r="BF34" s="46"/>
      <c r="BG34" s="45">
        <f>COUNTIFS(DataRegularSeason20242025!$E$2:$E$1315,WatchedGames20242025!$A33,DataRegularSeason20242025!$D$2:$D$1315,WatchedGames20242025!BG$1,DataRegularSeason20242025!$N$2:$N$1315,1, DataRegularSeason20242025!$R$2:$R$1315,1)</f>
        <v>0</v>
      </c>
      <c r="BH34" s="46"/>
      <c r="BI34" s="45">
        <f>COUNTIFS(DataRegularSeason20242025!$E$2:$E$1315,WatchedGames20242025!$A33,DataRegularSeason20242025!$D$2:$D$1315,WatchedGames20242025!BI$1,DataRegularSeason20242025!$N$2:$N$1315,1, DataRegularSeason20242025!$R$2:$R$1315,1)</f>
        <v>0</v>
      </c>
      <c r="BJ34" s="46"/>
      <c r="BK34" s="45">
        <f>COUNTIFS(DataRegularSeason20242025!$E$2:$E$1315,WatchedGames20242025!$A33,DataRegularSeason20242025!$D$2:$D$1315,WatchedGames20242025!BK$1,DataRegularSeason20242025!$N$2:$N$1315,1, DataRegularSeason20242025!$R$2:$R$1315,1)</f>
        <v>0</v>
      </c>
      <c r="BL34" s="46"/>
      <c r="BM34" s="45">
        <f>COUNTIFS(DataRegularSeason20242025!$E$2:$E$1315,WatchedGames20242025!$A33,DataRegularSeason20242025!$D$2:$D$1315,WatchedGames20242025!BM$1,DataRegularSeason20242025!$N$2:$N$1315,1, DataRegularSeason20242025!$R$2:$R$1315,1)</f>
        <v>2</v>
      </c>
      <c r="BN34" s="46"/>
      <c r="BO34" s="41">
        <f t="shared" si="0"/>
        <v>21</v>
      </c>
      <c r="BP34" s="116"/>
      <c r="BQ34" s="117"/>
    </row>
    <row r="35" spans="1:69" s="34" customFormat="1" ht="9.9499999999999993" customHeight="1" x14ac:dyDescent="0.2">
      <c r="A35" s="123" t="s">
        <v>35</v>
      </c>
      <c r="B35" s="35" t="s">
        <v>81</v>
      </c>
      <c r="C35" s="42"/>
      <c r="D35" s="35">
        <f>COUNTIFS(DataRegularSeason20242025!$E$2:$E$1315,WatchedGames20242025!C$1,DataRegularSeason20242025!$D$2:$D$1315,WatchedGames20242025!$A35,DataRegularSeason20242025!$N$2:$N$1315,1, DataRegularSeason20242025!$R$2:$R$1315,1)</f>
        <v>0</v>
      </c>
      <c r="E35" s="42"/>
      <c r="F35" s="35">
        <f>COUNTIFS(DataRegularSeason20242025!$E$2:$E$1315,WatchedGames20242025!E$1,DataRegularSeason20242025!$D$2:$D$1315,WatchedGames20242025!$A35,DataRegularSeason20242025!$N$2:$N$1315,1, DataRegularSeason20242025!$R$2:$R$1315,1)</f>
        <v>0</v>
      </c>
      <c r="G35" s="42"/>
      <c r="H35" s="35">
        <f>COUNTIFS(DataRegularSeason20242025!$E$2:$E$1315,WatchedGames20242025!G$1,DataRegularSeason20242025!$D$2:$D$1315,WatchedGames20242025!$A35,DataRegularSeason20242025!$N$2:$N$1315,1, DataRegularSeason20242025!$R$2:$R$1315,1)</f>
        <v>0</v>
      </c>
      <c r="I35" s="42"/>
      <c r="J35" s="35">
        <f>COUNTIFS(DataRegularSeason20242025!$E$2:$E$1315,WatchedGames20242025!I$1,DataRegularSeason20242025!$D$2:$D$1315,WatchedGames20242025!$A35,DataRegularSeason20242025!$N$2:$N$1315,1, DataRegularSeason20242025!$R$2:$R$1315,1)</f>
        <v>0</v>
      </c>
      <c r="K35" s="42"/>
      <c r="L35" s="35">
        <f>COUNTIFS(DataRegularSeason20242025!$E$2:$E$1315,WatchedGames20242025!K$1,DataRegularSeason20242025!$D$2:$D$1315,WatchedGames20242025!$A35,DataRegularSeason20242025!$N$2:$N$1315,1, DataRegularSeason20242025!$R$2:$R$1315,1)</f>
        <v>0</v>
      </c>
      <c r="M35" s="42"/>
      <c r="N35" s="35">
        <f>COUNTIFS(DataRegularSeason20242025!$E$2:$E$1315,WatchedGames20242025!M$1,DataRegularSeason20242025!$D$2:$D$1315,WatchedGames20242025!$A35,DataRegularSeason20242025!$N$2:$N$1315,1, DataRegularSeason20242025!$R$2:$R$1315,1)</f>
        <v>2</v>
      </c>
      <c r="O35" s="42"/>
      <c r="P35" s="35">
        <f>COUNTIFS(DataRegularSeason20242025!$E$2:$E$1315,WatchedGames20242025!O$1,DataRegularSeason20242025!$D$2:$D$1315,WatchedGames20242025!$A35,DataRegularSeason20242025!$N$2:$N$1315,1, DataRegularSeason20242025!$R$2:$R$1315,1)</f>
        <v>1</v>
      </c>
      <c r="Q35" s="42"/>
      <c r="R35" s="35">
        <f>COUNTIFS(DataRegularSeason20242025!$E$2:$E$1315,WatchedGames20242025!Q$1,DataRegularSeason20242025!$D$2:$D$1315,WatchedGames20242025!$A35,DataRegularSeason20242025!$N$2:$N$1315,1, DataRegularSeason20242025!$R$2:$R$1315,1)</f>
        <v>2</v>
      </c>
      <c r="S35" s="42"/>
      <c r="T35" s="35">
        <f>COUNTIFS(DataRegularSeason20242025!$E$2:$E$1315,WatchedGames20242025!S$1,DataRegularSeason20242025!$D$2:$D$1315,WatchedGames20242025!$A35,DataRegularSeason20242025!$N$2:$N$1315,1, DataRegularSeason20242025!$R$2:$R$1315,1)</f>
        <v>1</v>
      </c>
      <c r="U35" s="42"/>
      <c r="V35" s="35">
        <f>COUNTIFS(DataRegularSeason20242025!$E$2:$E$1315,WatchedGames20242025!U$1,DataRegularSeason20242025!$D$2:$D$1315,WatchedGames20242025!$A35,DataRegularSeason20242025!$N$2:$N$1315,1, DataRegularSeason20242025!$R$2:$R$1315,1)</f>
        <v>0</v>
      </c>
      <c r="W35" s="42"/>
      <c r="X35" s="35">
        <f>COUNTIFS(DataRegularSeason20242025!$E$2:$E$1315,WatchedGames20242025!W$1,DataRegularSeason20242025!$D$2:$D$1315,WatchedGames20242025!$A35,DataRegularSeason20242025!$N$2:$N$1315,1, DataRegularSeason20242025!$R$2:$R$1315,1)</f>
        <v>1</v>
      </c>
      <c r="Y35" s="42"/>
      <c r="Z35" s="35">
        <f>COUNTIFS(DataRegularSeason20242025!$E$2:$E$1315,WatchedGames20242025!Y$1,DataRegularSeason20242025!$D$2:$D$1315,WatchedGames20242025!$A35,DataRegularSeason20242025!$N$2:$N$1315,1, DataRegularSeason20242025!$R$2:$R$1315,1)</f>
        <v>1</v>
      </c>
      <c r="AA35" s="42"/>
      <c r="AB35" s="35">
        <f>COUNTIFS(DataRegularSeason20242025!$E$2:$E$1315,WatchedGames20242025!AA$1,DataRegularSeason20242025!$D$2:$D$1315,WatchedGames20242025!$A35,DataRegularSeason20242025!$N$2:$N$1315,1, DataRegularSeason20242025!$R$2:$R$1315,1)</f>
        <v>0</v>
      </c>
      <c r="AC35" s="42"/>
      <c r="AD35" s="35">
        <f>COUNTIFS(DataRegularSeason20242025!$E$2:$E$1315,WatchedGames20242025!AC$1,DataRegularSeason20242025!$D$2:$D$1315,WatchedGames20242025!$A35,DataRegularSeason20242025!$N$2:$N$1315,1, DataRegularSeason20242025!$R$2:$R$1315,1)</f>
        <v>2</v>
      </c>
      <c r="AE35" s="42"/>
      <c r="AF35" s="35">
        <f>COUNTIFS(DataRegularSeason20242025!$E$2:$E$1315,WatchedGames20242025!AE$1,DataRegularSeason20242025!$D$2:$D$1315,WatchedGames20242025!$A35,DataRegularSeason20242025!$N$2:$N$1315,1, DataRegularSeason20242025!$R$2:$R$1315,1)</f>
        <v>0</v>
      </c>
      <c r="AG35" s="42"/>
      <c r="AH35" s="35">
        <f>COUNTIFS(DataRegularSeason20242025!$E$2:$E$1315,WatchedGames20242025!AG$1,DataRegularSeason20242025!$D$2:$D$1315,WatchedGames20242025!$A35,DataRegularSeason20242025!$N$2:$N$1315,1, DataRegularSeason20242025!$R$2:$R$1315,1)</f>
        <v>1</v>
      </c>
      <c r="AI35" s="42"/>
      <c r="AJ35" s="43"/>
      <c r="AK35" s="42"/>
      <c r="AL35" s="35">
        <f>COUNTIFS(DataRegularSeason20242025!$E$2:$E$1315,WatchedGames20242025!AK$1,DataRegularSeason20242025!$D$2:$D$1315,WatchedGames20242025!$A35,DataRegularSeason20242025!$N$2:$N$1315,1, DataRegularSeason20242025!$R$2:$R$1315,1)</f>
        <v>0</v>
      </c>
      <c r="AM35" s="42"/>
      <c r="AN35" s="35">
        <f>COUNTIFS(DataRegularSeason20242025!$E$2:$E$1315,WatchedGames20242025!AM$1,DataRegularSeason20242025!$D$2:$D$1315,WatchedGames20242025!$A35,DataRegularSeason20242025!$N$2:$N$1315,1, DataRegularSeason20242025!$R$2:$R$1315,1)</f>
        <v>0</v>
      </c>
      <c r="AO35" s="42"/>
      <c r="AP35" s="35">
        <f>COUNTIFS(DataRegularSeason20242025!$E$2:$E$1315,WatchedGames20242025!AO$1,DataRegularSeason20242025!$D$2:$D$1315,WatchedGames20242025!$A35,DataRegularSeason20242025!$N$2:$N$1315,1, DataRegularSeason20242025!$R$2:$R$1315,1)</f>
        <v>1</v>
      </c>
      <c r="AQ35" s="42"/>
      <c r="AR35" s="35">
        <f>COUNTIFS(DataRegularSeason20242025!$E$2:$E$1315,WatchedGames20242025!AQ$1,DataRegularSeason20242025!$D$2:$D$1315,WatchedGames20242025!$A35,DataRegularSeason20242025!$N$2:$N$1315,1, DataRegularSeason20242025!$R$2:$R$1315,1)</f>
        <v>0</v>
      </c>
      <c r="AS35" s="42"/>
      <c r="AT35" s="35">
        <f>COUNTIFS(DataRegularSeason20242025!$E$2:$E$1315,WatchedGames20242025!AS$1,DataRegularSeason20242025!$D$2:$D$1315,WatchedGames20242025!$A35,DataRegularSeason20242025!$N$2:$N$1315,1, DataRegularSeason20242025!$R$2:$R$1315,1)</f>
        <v>0</v>
      </c>
      <c r="AU35" s="42"/>
      <c r="AV35" s="35">
        <f>COUNTIFS(DataRegularSeason20242025!$E$2:$E$1315,WatchedGames20242025!AU$1,DataRegularSeason20242025!$D$2:$D$1315,WatchedGames20242025!$A35,DataRegularSeason20242025!$N$2:$N$1315,1, DataRegularSeason20242025!$R$2:$R$1315,1)</f>
        <v>1</v>
      </c>
      <c r="AW35" s="42"/>
      <c r="AX35" s="35">
        <f>COUNTIFS(DataRegularSeason20242025!$E$2:$E$1315,WatchedGames20242025!AW$1,DataRegularSeason20242025!$D$2:$D$1315,WatchedGames20242025!$A35,DataRegularSeason20242025!$N$2:$N$1315,1, DataRegularSeason20242025!$R$2:$R$1315,1)</f>
        <v>0</v>
      </c>
      <c r="AY35" s="42"/>
      <c r="AZ35" s="35">
        <f>COUNTIFS(DataRegularSeason20242025!$E$2:$E$1315,WatchedGames20242025!AY$1,DataRegularSeason20242025!$D$2:$D$1315,WatchedGames20242025!$A35,DataRegularSeason20242025!$N$2:$N$1315,1, DataRegularSeason20242025!$R$2:$R$1315,1)</f>
        <v>1</v>
      </c>
      <c r="BA35" s="42"/>
      <c r="BB35" s="35">
        <f>COUNTIFS(DataRegularSeason20242025!$E$2:$E$1315,WatchedGames20242025!BA$1,DataRegularSeason20242025!$D$2:$D$1315,WatchedGames20242025!$A35,DataRegularSeason20242025!$N$2:$N$1315,1, DataRegularSeason20242025!$R$2:$R$1315,1)</f>
        <v>1</v>
      </c>
      <c r="BC35" s="42"/>
      <c r="BD35" s="35">
        <f>COUNTIFS(DataRegularSeason20242025!$E$2:$E$1315,WatchedGames20242025!BC$1,DataRegularSeason20242025!$D$2:$D$1315,WatchedGames20242025!$A35,DataRegularSeason20242025!$N$2:$N$1315,1, DataRegularSeason20242025!$R$2:$R$1315,1)</f>
        <v>1</v>
      </c>
      <c r="BE35" s="42"/>
      <c r="BF35" s="35">
        <f>COUNTIFS(DataRegularSeason20242025!$E$2:$E$1315,WatchedGames20242025!BE$1,DataRegularSeason20242025!$D$2:$D$1315,WatchedGames20242025!$A35,DataRegularSeason20242025!$N$2:$N$1315,1, DataRegularSeason20242025!$R$2:$R$1315,1)</f>
        <v>0</v>
      </c>
      <c r="BG35" s="42"/>
      <c r="BH35" s="35">
        <f>COUNTIFS(DataRegularSeason20242025!$E$2:$E$1315,WatchedGames20242025!BG$1,DataRegularSeason20242025!$D$2:$D$1315,WatchedGames20242025!$A35,DataRegularSeason20242025!$N$2:$N$1315,1, DataRegularSeason20242025!$R$2:$R$1315,1)</f>
        <v>2</v>
      </c>
      <c r="BI35" s="42"/>
      <c r="BJ35" s="35">
        <f>COUNTIFS(DataRegularSeason20242025!$E$2:$E$1315,WatchedGames20242025!BI$1,DataRegularSeason20242025!$D$2:$D$1315,WatchedGames20242025!$A35,DataRegularSeason20242025!$N$2:$N$1315,1, DataRegularSeason20242025!$R$2:$R$1315,1)</f>
        <v>0</v>
      </c>
      <c r="BK35" s="42"/>
      <c r="BL35" s="35">
        <f>COUNTIFS(DataRegularSeason20242025!$E$2:$E$1315,WatchedGames20242025!BK$1,DataRegularSeason20242025!$D$2:$D$1315,WatchedGames20242025!$A35,DataRegularSeason20242025!$N$2:$N$1315,1, DataRegularSeason20242025!$R$2:$R$1315,1)</f>
        <v>2</v>
      </c>
      <c r="BM35" s="42"/>
      <c r="BN35" s="35">
        <f>COUNTIFS(DataRegularSeason20242025!$E$2:$E$1315,WatchedGames20242025!BM$1,DataRegularSeason20242025!$D$2:$D$1315,WatchedGames20242025!$A35,DataRegularSeason20242025!$N$2:$N$1315,1, DataRegularSeason20242025!$R$2:$R$1315,1)</f>
        <v>1</v>
      </c>
      <c r="BO35" s="37">
        <f t="shared" si="0"/>
        <v>21</v>
      </c>
      <c r="BP35" s="116">
        <f t="shared" ref="BP35" si="31">BO35+BO36</f>
        <v>41</v>
      </c>
      <c r="BQ35" s="117">
        <f t="shared" ref="BQ35" si="32">82-BP35</f>
        <v>41</v>
      </c>
    </row>
    <row r="36" spans="1:69" s="34" customFormat="1" ht="9.9499999999999993" customHeight="1" x14ac:dyDescent="0.2">
      <c r="A36" s="118"/>
      <c r="B36" s="39" t="s">
        <v>80</v>
      </c>
      <c r="C36" s="45">
        <f>COUNTIFS(DataRegularSeason20242025!$E$2:$E$1315,WatchedGames20242025!$A35,DataRegularSeason20242025!$D$2:$D$1315,WatchedGames20242025!C$1,DataRegularSeason20242025!$N$2:$N$1315,1, DataRegularSeason20242025!$R$2:$R$1315,1)</f>
        <v>0</v>
      </c>
      <c r="D36" s="46"/>
      <c r="E36" s="45">
        <f>COUNTIFS(DataRegularSeason20242025!$E$2:$E$1315,WatchedGames20242025!$A35,DataRegularSeason20242025!$D$2:$D$1315,WatchedGames20242025!E$1,DataRegularSeason20242025!$N$2:$N$1315,1, DataRegularSeason20242025!$R$2:$R$1315,1)</f>
        <v>0</v>
      </c>
      <c r="F36" s="46"/>
      <c r="G36" s="45">
        <f>COUNTIFS(DataRegularSeason20242025!$E$2:$E$1315,WatchedGames20242025!$A35,DataRegularSeason20242025!$D$2:$D$1315,WatchedGames20242025!G$1,DataRegularSeason20242025!$N$2:$N$1315,1, DataRegularSeason20242025!$R$2:$R$1315,1)</f>
        <v>0</v>
      </c>
      <c r="H36" s="46"/>
      <c r="I36" s="45">
        <f>COUNTIFS(DataRegularSeason20242025!$E$2:$E$1315,WatchedGames20242025!$A35,DataRegularSeason20242025!$D$2:$D$1315,WatchedGames20242025!I$1,DataRegularSeason20242025!$N$2:$N$1315,1, DataRegularSeason20242025!$R$2:$R$1315,1)</f>
        <v>1</v>
      </c>
      <c r="J36" s="46"/>
      <c r="K36" s="45">
        <f>COUNTIFS(DataRegularSeason20242025!$E$2:$E$1315,WatchedGames20242025!$A35,DataRegularSeason20242025!$D$2:$D$1315,WatchedGames20242025!K$1,DataRegularSeason20242025!$N$2:$N$1315,1, DataRegularSeason20242025!$R$2:$R$1315,1)</f>
        <v>1</v>
      </c>
      <c r="L36" s="46"/>
      <c r="M36" s="45">
        <f>COUNTIFS(DataRegularSeason20242025!$E$2:$E$1315,WatchedGames20242025!$A35,DataRegularSeason20242025!$D$2:$D$1315,WatchedGames20242025!M$1,DataRegularSeason20242025!$N$2:$N$1315,1, DataRegularSeason20242025!$R$2:$R$1315,1)</f>
        <v>1</v>
      </c>
      <c r="N36" s="46"/>
      <c r="O36" s="45">
        <f>COUNTIFS(DataRegularSeason20242025!$E$2:$E$1315,WatchedGames20242025!$A35,DataRegularSeason20242025!$D$2:$D$1315,WatchedGames20242025!O$1,DataRegularSeason20242025!$N$2:$N$1315,1, DataRegularSeason20242025!$R$2:$R$1315,1)</f>
        <v>1</v>
      </c>
      <c r="P36" s="46"/>
      <c r="Q36" s="45">
        <f>COUNTIFS(DataRegularSeason20242025!$E$2:$E$1315,WatchedGames20242025!$A35,DataRegularSeason20242025!$D$2:$D$1315,WatchedGames20242025!Q$1,DataRegularSeason20242025!$N$2:$N$1315,1, DataRegularSeason20242025!$R$2:$R$1315,1)</f>
        <v>1</v>
      </c>
      <c r="R36" s="46"/>
      <c r="S36" s="45">
        <f>COUNTIFS(DataRegularSeason20242025!$E$2:$E$1315,WatchedGames20242025!$A35,DataRegularSeason20242025!$D$2:$D$1315,WatchedGames20242025!S$1,DataRegularSeason20242025!$N$2:$N$1315,1, DataRegularSeason20242025!$R$2:$R$1315,1)</f>
        <v>0</v>
      </c>
      <c r="T36" s="46"/>
      <c r="U36" s="45">
        <f>COUNTIFS(DataRegularSeason20242025!$E$2:$E$1315,WatchedGames20242025!$A35,DataRegularSeason20242025!$D$2:$D$1315,WatchedGames20242025!U$1,DataRegularSeason20242025!$N$2:$N$1315,1, DataRegularSeason20242025!$R$2:$R$1315,1)</f>
        <v>1</v>
      </c>
      <c r="V36" s="46"/>
      <c r="W36" s="45">
        <f>COUNTIFS(DataRegularSeason20242025!$E$2:$E$1315,WatchedGames20242025!$A35,DataRegularSeason20242025!$D$2:$D$1315,WatchedGames20242025!W$1,DataRegularSeason20242025!$N$2:$N$1315,1, DataRegularSeason20242025!$R$2:$R$1315,1)</f>
        <v>2</v>
      </c>
      <c r="X36" s="46"/>
      <c r="Y36" s="45">
        <f>COUNTIFS(DataRegularSeason20242025!$E$2:$E$1315,WatchedGames20242025!$A35,DataRegularSeason20242025!$D$2:$D$1315,WatchedGames20242025!Y$1,DataRegularSeason20242025!$N$2:$N$1315,1, DataRegularSeason20242025!$R$2:$R$1315,1)</f>
        <v>0</v>
      </c>
      <c r="Z36" s="46"/>
      <c r="AA36" s="45">
        <f>COUNTIFS(DataRegularSeason20242025!$E$2:$E$1315,WatchedGames20242025!$A35,DataRegularSeason20242025!$D$2:$D$1315,WatchedGames20242025!AA$1,DataRegularSeason20242025!$N$2:$N$1315,1, DataRegularSeason20242025!$R$2:$R$1315,1)</f>
        <v>2</v>
      </c>
      <c r="AB36" s="46"/>
      <c r="AC36" s="45">
        <f>COUNTIFS(DataRegularSeason20242025!$E$2:$E$1315,WatchedGames20242025!$A35,DataRegularSeason20242025!$D$2:$D$1315,WatchedGames20242025!AC$1,DataRegularSeason20242025!$N$2:$N$1315,1, DataRegularSeason20242025!$R$2:$R$1315,1)</f>
        <v>1</v>
      </c>
      <c r="AD36" s="46"/>
      <c r="AE36" s="45">
        <f>COUNTIFS(DataRegularSeason20242025!$E$2:$E$1315,WatchedGames20242025!$A35,DataRegularSeason20242025!$D$2:$D$1315,WatchedGames20242025!AE$1,DataRegularSeason20242025!$N$2:$N$1315,1, DataRegularSeason20242025!$R$2:$R$1315,1)</f>
        <v>0</v>
      </c>
      <c r="AF36" s="46"/>
      <c r="AG36" s="45">
        <f>COUNTIFS(DataRegularSeason20242025!$E$2:$E$1315,WatchedGames20242025!$A35,DataRegularSeason20242025!$D$2:$D$1315,WatchedGames20242025!AG$1,DataRegularSeason20242025!$N$2:$N$1315,1, DataRegularSeason20242025!$R$2:$R$1315,1)</f>
        <v>0</v>
      </c>
      <c r="AH36" s="46"/>
      <c r="AI36" s="45"/>
      <c r="AJ36" s="46"/>
      <c r="AK36" s="45">
        <f>COUNTIFS(DataRegularSeason20242025!$E$2:$E$1315,WatchedGames20242025!$A35,DataRegularSeason20242025!$D$2:$D$1315,WatchedGames20242025!AK$1,DataRegularSeason20242025!$N$2:$N$1315,1, DataRegularSeason20242025!$R$2:$R$1315,1)</f>
        <v>0</v>
      </c>
      <c r="AL36" s="46"/>
      <c r="AM36" s="45">
        <f>COUNTIFS(DataRegularSeason20242025!$E$2:$E$1315,WatchedGames20242025!$A35,DataRegularSeason20242025!$D$2:$D$1315,WatchedGames20242025!AM$1,DataRegularSeason20242025!$N$2:$N$1315,1, DataRegularSeason20242025!$R$2:$R$1315,1)</f>
        <v>1</v>
      </c>
      <c r="AN36" s="46"/>
      <c r="AO36" s="45">
        <f>COUNTIFS(DataRegularSeason20242025!$E$2:$E$1315,WatchedGames20242025!$A35,DataRegularSeason20242025!$D$2:$D$1315,WatchedGames20242025!AO$1,DataRegularSeason20242025!$N$2:$N$1315,1, DataRegularSeason20242025!$R$2:$R$1315,1)</f>
        <v>0</v>
      </c>
      <c r="AP36" s="46"/>
      <c r="AQ36" s="45">
        <f>COUNTIFS(DataRegularSeason20242025!$E$2:$E$1315,WatchedGames20242025!$A35,DataRegularSeason20242025!$D$2:$D$1315,WatchedGames20242025!AQ$1,DataRegularSeason20242025!$N$2:$N$1315,1, DataRegularSeason20242025!$R$2:$R$1315,1)</f>
        <v>1</v>
      </c>
      <c r="AR36" s="46"/>
      <c r="AS36" s="45">
        <f>COUNTIFS(DataRegularSeason20242025!$E$2:$E$1315,WatchedGames20242025!$A35,DataRegularSeason20242025!$D$2:$D$1315,WatchedGames20242025!AS$1,DataRegularSeason20242025!$N$2:$N$1315,1, DataRegularSeason20242025!$R$2:$R$1315,1)</f>
        <v>1</v>
      </c>
      <c r="AT36" s="46"/>
      <c r="AU36" s="45">
        <f>COUNTIFS(DataRegularSeason20242025!$E$2:$E$1315,WatchedGames20242025!$A35,DataRegularSeason20242025!$D$2:$D$1315,WatchedGames20242025!AU$1,DataRegularSeason20242025!$N$2:$N$1315,1, DataRegularSeason20242025!$R$2:$R$1315,1)</f>
        <v>0</v>
      </c>
      <c r="AV36" s="46"/>
      <c r="AW36" s="45">
        <f>COUNTIFS(DataRegularSeason20242025!$E$2:$E$1315,WatchedGames20242025!$A35,DataRegularSeason20242025!$D$2:$D$1315,WatchedGames20242025!AW$1,DataRegularSeason20242025!$N$2:$N$1315,1, DataRegularSeason20242025!$R$2:$R$1315,1)</f>
        <v>1</v>
      </c>
      <c r="AX36" s="46"/>
      <c r="AY36" s="45">
        <f>COUNTIFS(DataRegularSeason20242025!$E$2:$E$1315,WatchedGames20242025!$A35,DataRegularSeason20242025!$D$2:$D$1315,WatchedGames20242025!AY$1,DataRegularSeason20242025!$N$2:$N$1315,1, DataRegularSeason20242025!$R$2:$R$1315,1)</f>
        <v>0</v>
      </c>
      <c r="AZ36" s="46"/>
      <c r="BA36" s="45">
        <f>COUNTIFS(DataRegularSeason20242025!$E$2:$E$1315,WatchedGames20242025!$A35,DataRegularSeason20242025!$D$2:$D$1315,WatchedGames20242025!BA$1,DataRegularSeason20242025!$N$2:$N$1315,1, DataRegularSeason20242025!$R$2:$R$1315,1)</f>
        <v>1</v>
      </c>
      <c r="BB36" s="46"/>
      <c r="BC36" s="45">
        <f>COUNTIFS(DataRegularSeason20242025!$E$2:$E$1315,WatchedGames20242025!$A35,DataRegularSeason20242025!$D$2:$D$1315,WatchedGames20242025!BC$1,DataRegularSeason20242025!$N$2:$N$1315,1, DataRegularSeason20242025!$R$2:$R$1315,1)</f>
        <v>0</v>
      </c>
      <c r="BD36" s="46"/>
      <c r="BE36" s="45">
        <f>COUNTIFS(DataRegularSeason20242025!$E$2:$E$1315,WatchedGames20242025!$A35,DataRegularSeason20242025!$D$2:$D$1315,WatchedGames20242025!BE$1,DataRegularSeason20242025!$N$2:$N$1315,1, DataRegularSeason20242025!$R$2:$R$1315,1)</f>
        <v>1</v>
      </c>
      <c r="BF36" s="46"/>
      <c r="BG36" s="45">
        <f>COUNTIFS(DataRegularSeason20242025!$E$2:$E$1315,WatchedGames20242025!$A35,DataRegularSeason20242025!$D$2:$D$1315,WatchedGames20242025!BG$1,DataRegularSeason20242025!$N$2:$N$1315,1, DataRegularSeason20242025!$R$2:$R$1315,1)</f>
        <v>0</v>
      </c>
      <c r="BH36" s="46"/>
      <c r="BI36" s="45">
        <f>COUNTIFS(DataRegularSeason20242025!$E$2:$E$1315,WatchedGames20242025!$A35,DataRegularSeason20242025!$D$2:$D$1315,WatchedGames20242025!BI$1,DataRegularSeason20242025!$N$2:$N$1315,1, DataRegularSeason20242025!$R$2:$R$1315,1)</f>
        <v>1</v>
      </c>
      <c r="BJ36" s="46"/>
      <c r="BK36" s="45">
        <f>COUNTIFS(DataRegularSeason20242025!$E$2:$E$1315,WatchedGames20242025!$A35,DataRegularSeason20242025!$D$2:$D$1315,WatchedGames20242025!BK$1,DataRegularSeason20242025!$N$2:$N$1315,1, DataRegularSeason20242025!$R$2:$R$1315,1)</f>
        <v>1</v>
      </c>
      <c r="BL36" s="46"/>
      <c r="BM36" s="45">
        <f>COUNTIFS(DataRegularSeason20242025!$E$2:$E$1315,WatchedGames20242025!$A35,DataRegularSeason20242025!$D$2:$D$1315,WatchedGames20242025!BM$1,DataRegularSeason20242025!$N$2:$N$1315,1, DataRegularSeason20242025!$R$2:$R$1315,1)</f>
        <v>1</v>
      </c>
      <c r="BN36" s="46"/>
      <c r="BO36" s="41">
        <f t="shared" si="0"/>
        <v>20</v>
      </c>
      <c r="BP36" s="116"/>
      <c r="BQ36" s="117"/>
    </row>
    <row r="37" spans="1:69" s="34" customFormat="1" ht="9.9499999999999993" customHeight="1" x14ac:dyDescent="0.2">
      <c r="A37" s="123" t="s">
        <v>33</v>
      </c>
      <c r="B37" s="35" t="s">
        <v>81</v>
      </c>
      <c r="C37" s="42"/>
      <c r="D37" s="35">
        <f>COUNTIFS(DataRegularSeason20242025!$E$2:$E$1315,WatchedGames20242025!C$1,DataRegularSeason20242025!$D$2:$D$1315,WatchedGames20242025!$A37,DataRegularSeason20242025!$N$2:$N$1315,1, DataRegularSeason20242025!$R$2:$R$1315,1)</f>
        <v>0</v>
      </c>
      <c r="E37" s="42"/>
      <c r="F37" s="35">
        <f>COUNTIFS(DataRegularSeason20242025!$E$2:$E$1315,WatchedGames20242025!E$1,DataRegularSeason20242025!$D$2:$D$1315,WatchedGames20242025!$A37,DataRegularSeason20242025!$N$2:$N$1315,1, DataRegularSeason20242025!$R$2:$R$1315,1)</f>
        <v>1</v>
      </c>
      <c r="G37" s="42"/>
      <c r="H37" s="35">
        <f>COUNTIFS(DataRegularSeason20242025!$E$2:$E$1315,WatchedGames20242025!G$1,DataRegularSeason20242025!$D$2:$D$1315,WatchedGames20242025!$A37,DataRegularSeason20242025!$N$2:$N$1315,1, DataRegularSeason20242025!$R$2:$R$1315,1)</f>
        <v>0</v>
      </c>
      <c r="I37" s="42"/>
      <c r="J37" s="35">
        <f>COUNTIFS(DataRegularSeason20242025!$E$2:$E$1315,WatchedGames20242025!I$1,DataRegularSeason20242025!$D$2:$D$1315,WatchedGames20242025!$A37,DataRegularSeason20242025!$N$2:$N$1315,1, DataRegularSeason20242025!$R$2:$R$1315,1)</f>
        <v>1</v>
      </c>
      <c r="K37" s="42"/>
      <c r="L37" s="35">
        <f>COUNTIFS(DataRegularSeason20242025!$E$2:$E$1315,WatchedGames20242025!K$1,DataRegularSeason20242025!$D$2:$D$1315,WatchedGames20242025!$A37,DataRegularSeason20242025!$N$2:$N$1315,1, DataRegularSeason20242025!$R$2:$R$1315,1)</f>
        <v>0</v>
      </c>
      <c r="M37" s="42"/>
      <c r="N37" s="35">
        <f>COUNTIFS(DataRegularSeason20242025!$E$2:$E$1315,WatchedGames20242025!M$1,DataRegularSeason20242025!$D$2:$D$1315,WatchedGames20242025!$A37,DataRegularSeason20242025!$N$2:$N$1315,1, DataRegularSeason20242025!$R$2:$R$1315,1)</f>
        <v>1</v>
      </c>
      <c r="O37" s="42"/>
      <c r="P37" s="35">
        <f>COUNTIFS(DataRegularSeason20242025!$E$2:$E$1315,WatchedGames20242025!O$1,DataRegularSeason20242025!$D$2:$D$1315,WatchedGames20242025!$A37,DataRegularSeason20242025!$N$2:$N$1315,1, DataRegularSeason20242025!$R$2:$R$1315,1)</f>
        <v>1</v>
      </c>
      <c r="Q37" s="42"/>
      <c r="R37" s="35">
        <f>COUNTIFS(DataRegularSeason20242025!$E$2:$E$1315,WatchedGames20242025!Q$1,DataRegularSeason20242025!$D$2:$D$1315,WatchedGames20242025!$A37,DataRegularSeason20242025!$N$2:$N$1315,1, DataRegularSeason20242025!$R$2:$R$1315,1)</f>
        <v>1</v>
      </c>
      <c r="S37" s="42"/>
      <c r="T37" s="35">
        <f>COUNTIFS(DataRegularSeason20242025!$E$2:$E$1315,WatchedGames20242025!S$1,DataRegularSeason20242025!$D$2:$D$1315,WatchedGames20242025!$A37,DataRegularSeason20242025!$N$2:$N$1315,1, DataRegularSeason20242025!$R$2:$R$1315,1)</f>
        <v>0</v>
      </c>
      <c r="U37" s="42"/>
      <c r="V37" s="35">
        <f>COUNTIFS(DataRegularSeason20242025!$E$2:$E$1315,WatchedGames20242025!U$1,DataRegularSeason20242025!$D$2:$D$1315,WatchedGames20242025!$A37,DataRegularSeason20242025!$N$2:$N$1315,1, DataRegularSeason20242025!$R$2:$R$1315,1)</f>
        <v>1</v>
      </c>
      <c r="W37" s="42"/>
      <c r="X37" s="35">
        <f>COUNTIFS(DataRegularSeason20242025!$E$2:$E$1315,WatchedGames20242025!W$1,DataRegularSeason20242025!$D$2:$D$1315,WatchedGames20242025!$A37,DataRegularSeason20242025!$N$2:$N$1315,1, DataRegularSeason20242025!$R$2:$R$1315,1)</f>
        <v>1</v>
      </c>
      <c r="Y37" s="42"/>
      <c r="Z37" s="35">
        <f>COUNTIFS(DataRegularSeason20242025!$E$2:$E$1315,WatchedGames20242025!Y$1,DataRegularSeason20242025!$D$2:$D$1315,WatchedGames20242025!$A37,DataRegularSeason20242025!$N$2:$N$1315,1, DataRegularSeason20242025!$R$2:$R$1315,1)</f>
        <v>0</v>
      </c>
      <c r="AA37" s="42"/>
      <c r="AB37" s="35">
        <f>COUNTIFS(DataRegularSeason20242025!$E$2:$E$1315,WatchedGames20242025!AA$1,DataRegularSeason20242025!$D$2:$D$1315,WatchedGames20242025!$A37,DataRegularSeason20242025!$N$2:$N$1315,1, DataRegularSeason20242025!$R$2:$R$1315,1)</f>
        <v>0</v>
      </c>
      <c r="AC37" s="42"/>
      <c r="AD37" s="35">
        <f>COUNTIFS(DataRegularSeason20242025!$E$2:$E$1315,WatchedGames20242025!AC$1,DataRegularSeason20242025!$D$2:$D$1315,WatchedGames20242025!$A37,DataRegularSeason20242025!$N$2:$N$1315,1, DataRegularSeason20242025!$R$2:$R$1315,1)</f>
        <v>0</v>
      </c>
      <c r="AE37" s="42"/>
      <c r="AF37" s="35">
        <f>COUNTIFS(DataRegularSeason20242025!$E$2:$E$1315,WatchedGames20242025!AE$1,DataRegularSeason20242025!$D$2:$D$1315,WatchedGames20242025!$A37,DataRegularSeason20242025!$N$2:$N$1315,1, DataRegularSeason20242025!$R$2:$R$1315,1)</f>
        <v>0</v>
      </c>
      <c r="AG37" s="42"/>
      <c r="AH37" s="35">
        <f>COUNTIFS(DataRegularSeason20242025!$E$2:$E$1315,WatchedGames20242025!AG$1,DataRegularSeason20242025!$D$2:$D$1315,WatchedGames20242025!$A37,DataRegularSeason20242025!$N$2:$N$1315,1, DataRegularSeason20242025!$R$2:$R$1315,1)</f>
        <v>1</v>
      </c>
      <c r="AI37" s="42"/>
      <c r="AJ37" s="35">
        <f>COUNTIFS(DataRegularSeason20242025!$E$2:$E$1315,WatchedGames20242025!AI$1,DataRegularSeason20242025!$D$2:$D$1315,WatchedGames20242025!$A37,DataRegularSeason20242025!$N$2:$N$1315,1, DataRegularSeason20242025!$R$2:$R$1315,1)</f>
        <v>0</v>
      </c>
      <c r="AK37" s="42"/>
      <c r="AL37" s="43"/>
      <c r="AM37" s="42"/>
      <c r="AN37" s="35">
        <f>COUNTIFS(DataRegularSeason20242025!$E$2:$E$1315,WatchedGames20242025!AM$1,DataRegularSeason20242025!$D$2:$D$1315,WatchedGames20242025!$A37,DataRegularSeason20242025!$N$2:$N$1315,1, DataRegularSeason20242025!$R$2:$R$1315,1)</f>
        <v>1</v>
      </c>
      <c r="AO37" s="42"/>
      <c r="AP37" s="35">
        <f>COUNTIFS(DataRegularSeason20242025!$E$2:$E$1315,WatchedGames20242025!AO$1,DataRegularSeason20242025!$D$2:$D$1315,WatchedGames20242025!$A37,DataRegularSeason20242025!$N$2:$N$1315,1, DataRegularSeason20242025!$R$2:$R$1315,1)</f>
        <v>0</v>
      </c>
      <c r="AQ37" s="42"/>
      <c r="AR37" s="35">
        <f>COUNTIFS(DataRegularSeason20242025!$E$2:$E$1315,WatchedGames20242025!AQ$1,DataRegularSeason20242025!$D$2:$D$1315,WatchedGames20242025!$A37,DataRegularSeason20242025!$N$2:$N$1315,1, DataRegularSeason20242025!$R$2:$R$1315,1)</f>
        <v>0</v>
      </c>
      <c r="AS37" s="42"/>
      <c r="AT37" s="35">
        <f>COUNTIFS(DataRegularSeason20242025!$E$2:$E$1315,WatchedGames20242025!AS$1,DataRegularSeason20242025!$D$2:$D$1315,WatchedGames20242025!$A37,DataRegularSeason20242025!$N$2:$N$1315,1, DataRegularSeason20242025!$R$2:$R$1315,1)</f>
        <v>1</v>
      </c>
      <c r="AU37" s="42"/>
      <c r="AV37" s="35">
        <f>COUNTIFS(DataRegularSeason20242025!$E$2:$E$1315,WatchedGames20242025!AU$1,DataRegularSeason20242025!$D$2:$D$1315,WatchedGames20242025!$A37,DataRegularSeason20242025!$N$2:$N$1315,1, DataRegularSeason20242025!$R$2:$R$1315,1)</f>
        <v>1</v>
      </c>
      <c r="AW37" s="42"/>
      <c r="AX37" s="35">
        <f>COUNTIFS(DataRegularSeason20242025!$E$2:$E$1315,WatchedGames20242025!AW$1,DataRegularSeason20242025!$D$2:$D$1315,WatchedGames20242025!$A37,DataRegularSeason20242025!$N$2:$N$1315,1, DataRegularSeason20242025!$R$2:$R$1315,1)</f>
        <v>0</v>
      </c>
      <c r="AY37" s="42"/>
      <c r="AZ37" s="35">
        <f>COUNTIFS(DataRegularSeason20242025!$E$2:$E$1315,WatchedGames20242025!AY$1,DataRegularSeason20242025!$D$2:$D$1315,WatchedGames20242025!$A37,DataRegularSeason20242025!$N$2:$N$1315,1, DataRegularSeason20242025!$R$2:$R$1315,1)</f>
        <v>0</v>
      </c>
      <c r="BA37" s="42"/>
      <c r="BB37" s="35">
        <f>COUNTIFS(DataRegularSeason20242025!$E$2:$E$1315,WatchedGames20242025!BA$1,DataRegularSeason20242025!$D$2:$D$1315,WatchedGames20242025!$A37,DataRegularSeason20242025!$N$2:$N$1315,1, DataRegularSeason20242025!$R$2:$R$1315,1)</f>
        <v>0</v>
      </c>
      <c r="BC37" s="42"/>
      <c r="BD37" s="35">
        <f>COUNTIFS(DataRegularSeason20242025!$E$2:$E$1315,WatchedGames20242025!BC$1,DataRegularSeason20242025!$D$2:$D$1315,WatchedGames20242025!$A37,DataRegularSeason20242025!$N$2:$N$1315,1, DataRegularSeason20242025!$R$2:$R$1315,1)</f>
        <v>2</v>
      </c>
      <c r="BE37" s="42"/>
      <c r="BF37" s="35">
        <f>COUNTIFS(DataRegularSeason20242025!$E$2:$E$1315,WatchedGames20242025!BE$1,DataRegularSeason20242025!$D$2:$D$1315,WatchedGames20242025!$A37,DataRegularSeason20242025!$N$2:$N$1315,1, DataRegularSeason20242025!$R$2:$R$1315,1)</f>
        <v>1</v>
      </c>
      <c r="BG37" s="42"/>
      <c r="BH37" s="35">
        <f>COUNTIFS(DataRegularSeason20242025!$E$2:$E$1315,WatchedGames20242025!BG$1,DataRegularSeason20242025!$D$2:$D$1315,WatchedGames20242025!$A37,DataRegularSeason20242025!$N$2:$N$1315,1, DataRegularSeason20242025!$R$2:$R$1315,1)</f>
        <v>1</v>
      </c>
      <c r="BI37" s="42"/>
      <c r="BJ37" s="35">
        <f>COUNTIFS(DataRegularSeason20242025!$E$2:$E$1315,WatchedGames20242025!BI$1,DataRegularSeason20242025!$D$2:$D$1315,WatchedGames20242025!$A37,DataRegularSeason20242025!$N$2:$N$1315,1, DataRegularSeason20242025!$R$2:$R$1315,1)</f>
        <v>1</v>
      </c>
      <c r="BK37" s="42"/>
      <c r="BL37" s="35">
        <f>COUNTIFS(DataRegularSeason20242025!$E$2:$E$1315,WatchedGames20242025!BK$1,DataRegularSeason20242025!$D$2:$D$1315,WatchedGames20242025!$A37,DataRegularSeason20242025!$N$2:$N$1315,1, DataRegularSeason20242025!$R$2:$R$1315,1)</f>
        <v>0</v>
      </c>
      <c r="BM37" s="42"/>
      <c r="BN37" s="35">
        <f>COUNTIFS(DataRegularSeason20242025!$E$2:$E$1315,WatchedGames20242025!BM$1,DataRegularSeason20242025!$D$2:$D$1315,WatchedGames20242025!$A37,DataRegularSeason20242025!$N$2:$N$1315,1, DataRegularSeason20242025!$R$2:$R$1315,1)</f>
        <v>1</v>
      </c>
      <c r="BO37" s="37">
        <f t="shared" si="0"/>
        <v>17</v>
      </c>
      <c r="BP37" s="116">
        <f t="shared" ref="BP37" si="33">BO37+BO38</f>
        <v>35</v>
      </c>
      <c r="BQ37" s="117">
        <f t="shared" ref="BQ37" si="34">82-BP37</f>
        <v>47</v>
      </c>
    </row>
    <row r="38" spans="1:69" s="34" customFormat="1" ht="9.9499999999999993" customHeight="1" x14ac:dyDescent="0.2">
      <c r="A38" s="118"/>
      <c r="B38" s="39" t="s">
        <v>80</v>
      </c>
      <c r="C38" s="45">
        <f>COUNTIFS(DataRegularSeason20242025!$E$2:$E$1315,WatchedGames20242025!$A37,DataRegularSeason20242025!$D$2:$D$1315,WatchedGames20242025!C$1,DataRegularSeason20242025!$N$2:$N$1315,1, DataRegularSeason20242025!$R$2:$R$1315,1)</f>
        <v>0</v>
      </c>
      <c r="D38" s="46"/>
      <c r="E38" s="45">
        <f>COUNTIFS(DataRegularSeason20242025!$E$2:$E$1315,WatchedGames20242025!$A37,DataRegularSeason20242025!$D$2:$D$1315,WatchedGames20242025!E$1,DataRegularSeason20242025!$N$2:$N$1315,1, DataRegularSeason20242025!$R$2:$R$1315,1)</f>
        <v>1</v>
      </c>
      <c r="F38" s="46"/>
      <c r="G38" s="45">
        <f>COUNTIFS(DataRegularSeason20242025!$E$2:$E$1315,WatchedGames20242025!$A37,DataRegularSeason20242025!$D$2:$D$1315,WatchedGames20242025!G$1,DataRegularSeason20242025!$N$2:$N$1315,1, DataRegularSeason20242025!$R$2:$R$1315,1)</f>
        <v>2</v>
      </c>
      <c r="H38" s="46"/>
      <c r="I38" s="45">
        <f>COUNTIFS(DataRegularSeason20242025!$E$2:$E$1315,WatchedGames20242025!$A37,DataRegularSeason20242025!$D$2:$D$1315,WatchedGames20242025!I$1,DataRegularSeason20242025!$N$2:$N$1315,1, DataRegularSeason20242025!$R$2:$R$1315,1)</f>
        <v>1</v>
      </c>
      <c r="J38" s="46"/>
      <c r="K38" s="45">
        <f>COUNTIFS(DataRegularSeason20242025!$E$2:$E$1315,WatchedGames20242025!$A37,DataRegularSeason20242025!$D$2:$D$1315,WatchedGames20242025!K$1,DataRegularSeason20242025!$N$2:$N$1315,1, DataRegularSeason20242025!$R$2:$R$1315,1)</f>
        <v>1</v>
      </c>
      <c r="L38" s="46"/>
      <c r="M38" s="45">
        <f>COUNTIFS(DataRegularSeason20242025!$E$2:$E$1315,WatchedGames20242025!$A37,DataRegularSeason20242025!$D$2:$D$1315,WatchedGames20242025!M$1,DataRegularSeason20242025!$N$2:$N$1315,1, DataRegularSeason20242025!$R$2:$R$1315,1)</f>
        <v>0</v>
      </c>
      <c r="N38" s="46"/>
      <c r="O38" s="45">
        <f>COUNTIFS(DataRegularSeason20242025!$E$2:$E$1315,WatchedGames20242025!$A37,DataRegularSeason20242025!$D$2:$D$1315,WatchedGames20242025!O$1,DataRegularSeason20242025!$N$2:$N$1315,1, DataRegularSeason20242025!$R$2:$R$1315,1)</f>
        <v>1</v>
      </c>
      <c r="P38" s="46"/>
      <c r="Q38" s="45">
        <f>COUNTIFS(DataRegularSeason20242025!$E$2:$E$1315,WatchedGames20242025!$A37,DataRegularSeason20242025!$D$2:$D$1315,WatchedGames20242025!Q$1,DataRegularSeason20242025!$N$2:$N$1315,1, DataRegularSeason20242025!$R$2:$R$1315,1)</f>
        <v>0</v>
      </c>
      <c r="R38" s="46"/>
      <c r="S38" s="45">
        <f>COUNTIFS(DataRegularSeason20242025!$E$2:$E$1315,WatchedGames20242025!$A37,DataRegularSeason20242025!$D$2:$D$1315,WatchedGames20242025!S$1,DataRegularSeason20242025!$N$2:$N$1315,1, DataRegularSeason20242025!$R$2:$R$1315,1)</f>
        <v>0</v>
      </c>
      <c r="T38" s="46"/>
      <c r="U38" s="45">
        <f>COUNTIFS(DataRegularSeason20242025!$E$2:$E$1315,WatchedGames20242025!$A37,DataRegularSeason20242025!$D$2:$D$1315,WatchedGames20242025!U$1,DataRegularSeason20242025!$N$2:$N$1315,1, DataRegularSeason20242025!$R$2:$R$1315,1)</f>
        <v>0</v>
      </c>
      <c r="V38" s="46"/>
      <c r="W38" s="45">
        <f>COUNTIFS(DataRegularSeason20242025!$E$2:$E$1315,WatchedGames20242025!$A37,DataRegularSeason20242025!$D$2:$D$1315,WatchedGames20242025!W$1,DataRegularSeason20242025!$N$2:$N$1315,1, DataRegularSeason20242025!$R$2:$R$1315,1)</f>
        <v>0</v>
      </c>
      <c r="X38" s="46"/>
      <c r="Y38" s="45">
        <f>COUNTIFS(DataRegularSeason20242025!$E$2:$E$1315,WatchedGames20242025!$A37,DataRegularSeason20242025!$D$2:$D$1315,WatchedGames20242025!Y$1,DataRegularSeason20242025!$N$2:$N$1315,1, DataRegularSeason20242025!$R$2:$R$1315,1)</f>
        <v>1</v>
      </c>
      <c r="Z38" s="46"/>
      <c r="AA38" s="45">
        <f>COUNTIFS(DataRegularSeason20242025!$E$2:$E$1315,WatchedGames20242025!$A37,DataRegularSeason20242025!$D$2:$D$1315,WatchedGames20242025!AA$1,DataRegularSeason20242025!$N$2:$N$1315,1, DataRegularSeason20242025!$R$2:$R$1315,1)</f>
        <v>1</v>
      </c>
      <c r="AB38" s="46"/>
      <c r="AC38" s="45">
        <f>COUNTIFS(DataRegularSeason20242025!$E$2:$E$1315,WatchedGames20242025!$A37,DataRegularSeason20242025!$D$2:$D$1315,WatchedGames20242025!AC$1,DataRegularSeason20242025!$N$2:$N$1315,1, DataRegularSeason20242025!$R$2:$R$1315,1)</f>
        <v>0</v>
      </c>
      <c r="AD38" s="46"/>
      <c r="AE38" s="45">
        <f>COUNTIFS(DataRegularSeason20242025!$E$2:$E$1315,WatchedGames20242025!$A37,DataRegularSeason20242025!$D$2:$D$1315,WatchedGames20242025!AE$1,DataRegularSeason20242025!$N$2:$N$1315,1, DataRegularSeason20242025!$R$2:$R$1315,1)</f>
        <v>1</v>
      </c>
      <c r="AF38" s="46"/>
      <c r="AG38" s="45">
        <f>COUNTIFS(DataRegularSeason20242025!$E$2:$E$1315,WatchedGames20242025!$A37,DataRegularSeason20242025!$D$2:$D$1315,WatchedGames20242025!AG$1,DataRegularSeason20242025!$N$2:$N$1315,1, DataRegularSeason20242025!$R$2:$R$1315,1)</f>
        <v>1</v>
      </c>
      <c r="AH38" s="46"/>
      <c r="AI38" s="45">
        <f>COUNTIFS(DataRegularSeason20242025!$E$2:$E$1315,WatchedGames20242025!$A37,DataRegularSeason20242025!$D$2:$D$1315,WatchedGames20242025!AI$1,DataRegularSeason20242025!$N$2:$N$1315,1, DataRegularSeason20242025!$R$2:$R$1315,1)</f>
        <v>0</v>
      </c>
      <c r="AJ38" s="46"/>
      <c r="AK38" s="45"/>
      <c r="AL38" s="46"/>
      <c r="AM38" s="45">
        <f>COUNTIFS(DataRegularSeason20242025!$E$2:$E$1315,WatchedGames20242025!$A37,DataRegularSeason20242025!$D$2:$D$1315,WatchedGames20242025!AM$1,DataRegularSeason20242025!$N$2:$N$1315,1, DataRegularSeason20242025!$R$2:$R$1315,1)</f>
        <v>0</v>
      </c>
      <c r="AN38" s="46"/>
      <c r="AO38" s="45">
        <f>COUNTIFS(DataRegularSeason20242025!$E$2:$E$1315,WatchedGames20242025!$A37,DataRegularSeason20242025!$D$2:$D$1315,WatchedGames20242025!AO$1,DataRegularSeason20242025!$N$2:$N$1315,1, DataRegularSeason20242025!$R$2:$R$1315,1)</f>
        <v>0</v>
      </c>
      <c r="AP38" s="46"/>
      <c r="AQ38" s="45">
        <f>COUNTIFS(DataRegularSeason20242025!$E$2:$E$1315,WatchedGames20242025!$A37,DataRegularSeason20242025!$D$2:$D$1315,WatchedGames20242025!AQ$1,DataRegularSeason20242025!$N$2:$N$1315,1, DataRegularSeason20242025!$R$2:$R$1315,1)</f>
        <v>1</v>
      </c>
      <c r="AR38" s="46"/>
      <c r="AS38" s="45">
        <f>COUNTIFS(DataRegularSeason20242025!$E$2:$E$1315,WatchedGames20242025!$A37,DataRegularSeason20242025!$D$2:$D$1315,WatchedGames20242025!AS$1,DataRegularSeason20242025!$N$2:$N$1315,1, DataRegularSeason20242025!$R$2:$R$1315,1)</f>
        <v>2</v>
      </c>
      <c r="AT38" s="46"/>
      <c r="AU38" s="45">
        <f>COUNTIFS(DataRegularSeason20242025!$E$2:$E$1315,WatchedGames20242025!$A37,DataRegularSeason20242025!$D$2:$D$1315,WatchedGames20242025!AU$1,DataRegularSeason20242025!$N$2:$N$1315,1, DataRegularSeason20242025!$R$2:$R$1315,1)</f>
        <v>1</v>
      </c>
      <c r="AV38" s="46"/>
      <c r="AW38" s="45">
        <f>COUNTIFS(DataRegularSeason20242025!$E$2:$E$1315,WatchedGames20242025!$A37,DataRegularSeason20242025!$D$2:$D$1315,WatchedGames20242025!AW$1,DataRegularSeason20242025!$N$2:$N$1315,1, DataRegularSeason20242025!$R$2:$R$1315,1)</f>
        <v>1</v>
      </c>
      <c r="AX38" s="46"/>
      <c r="AY38" s="45">
        <f>COUNTIFS(DataRegularSeason20242025!$E$2:$E$1315,WatchedGames20242025!$A37,DataRegularSeason20242025!$D$2:$D$1315,WatchedGames20242025!AY$1,DataRegularSeason20242025!$N$2:$N$1315,1, DataRegularSeason20242025!$R$2:$R$1315,1)</f>
        <v>1</v>
      </c>
      <c r="AZ38" s="46"/>
      <c r="BA38" s="45">
        <f>COUNTIFS(DataRegularSeason20242025!$E$2:$E$1315,WatchedGames20242025!$A37,DataRegularSeason20242025!$D$2:$D$1315,WatchedGames20242025!BA$1,DataRegularSeason20242025!$N$2:$N$1315,1, DataRegularSeason20242025!$R$2:$R$1315,1)</f>
        <v>0</v>
      </c>
      <c r="BB38" s="46"/>
      <c r="BC38" s="45">
        <f>COUNTIFS(DataRegularSeason20242025!$E$2:$E$1315,WatchedGames20242025!$A37,DataRegularSeason20242025!$D$2:$D$1315,WatchedGames20242025!BC$1,DataRegularSeason20242025!$N$2:$N$1315,1, DataRegularSeason20242025!$R$2:$R$1315,1)</f>
        <v>1</v>
      </c>
      <c r="BD38" s="46"/>
      <c r="BE38" s="45">
        <f>COUNTIFS(DataRegularSeason20242025!$E$2:$E$1315,WatchedGames20242025!$A37,DataRegularSeason20242025!$D$2:$D$1315,WatchedGames20242025!BE$1,DataRegularSeason20242025!$N$2:$N$1315,1, DataRegularSeason20242025!$R$2:$R$1315,1)</f>
        <v>1</v>
      </c>
      <c r="BF38" s="46"/>
      <c r="BG38" s="45">
        <f>COUNTIFS(DataRegularSeason20242025!$E$2:$E$1315,WatchedGames20242025!$A37,DataRegularSeason20242025!$D$2:$D$1315,WatchedGames20242025!BG$1,DataRegularSeason20242025!$N$2:$N$1315,1, DataRegularSeason20242025!$R$2:$R$1315,1)</f>
        <v>0</v>
      </c>
      <c r="BH38" s="46"/>
      <c r="BI38" s="45">
        <f>COUNTIFS(DataRegularSeason20242025!$E$2:$E$1315,WatchedGames20242025!$A37,DataRegularSeason20242025!$D$2:$D$1315,WatchedGames20242025!BI$1,DataRegularSeason20242025!$N$2:$N$1315,1, DataRegularSeason20242025!$R$2:$R$1315,1)</f>
        <v>0</v>
      </c>
      <c r="BJ38" s="46"/>
      <c r="BK38" s="45">
        <f>COUNTIFS(DataRegularSeason20242025!$E$2:$E$1315,WatchedGames20242025!$A37,DataRegularSeason20242025!$D$2:$D$1315,WatchedGames20242025!BK$1,DataRegularSeason20242025!$N$2:$N$1315,1, DataRegularSeason20242025!$R$2:$R$1315,1)</f>
        <v>0</v>
      </c>
      <c r="BL38" s="46"/>
      <c r="BM38" s="45">
        <f>COUNTIFS(DataRegularSeason20242025!$E$2:$E$1315,WatchedGames20242025!$A37,DataRegularSeason20242025!$D$2:$D$1315,WatchedGames20242025!BM$1,DataRegularSeason20242025!$N$2:$N$1315,1, DataRegularSeason20242025!$R$2:$R$1315,1)</f>
        <v>0</v>
      </c>
      <c r="BN38" s="46"/>
      <c r="BO38" s="41">
        <f t="shared" si="0"/>
        <v>18</v>
      </c>
      <c r="BP38" s="116"/>
      <c r="BQ38" s="117"/>
    </row>
    <row r="39" spans="1:69" s="34" customFormat="1" ht="9.9499999999999993" customHeight="1" x14ac:dyDescent="0.2">
      <c r="A39" s="123" t="s">
        <v>20</v>
      </c>
      <c r="B39" s="35" t="s">
        <v>81</v>
      </c>
      <c r="C39" s="42"/>
      <c r="D39" s="35">
        <f>COUNTIFS(DataRegularSeason20242025!$E$2:$E$1315,WatchedGames20242025!C$1,DataRegularSeason20242025!$D$2:$D$1315,WatchedGames20242025!$A39,DataRegularSeason20242025!$N$2:$N$1315,1, DataRegularSeason20242025!$R$2:$R$1315,1)</f>
        <v>0</v>
      </c>
      <c r="E39" s="42"/>
      <c r="F39" s="35">
        <f>COUNTIFS(DataRegularSeason20242025!$E$2:$E$1315,WatchedGames20242025!E$1,DataRegularSeason20242025!$D$2:$D$1315,WatchedGames20242025!$A39,DataRegularSeason20242025!$N$2:$N$1315,1, DataRegularSeason20242025!$R$2:$R$1315,1)</f>
        <v>0</v>
      </c>
      <c r="G39" s="42"/>
      <c r="H39" s="35">
        <f>COUNTIFS(DataRegularSeason20242025!$E$2:$E$1315,WatchedGames20242025!G$1,DataRegularSeason20242025!$D$2:$D$1315,WatchedGames20242025!$A39,DataRegularSeason20242025!$N$2:$N$1315,1, DataRegularSeason20242025!$R$2:$R$1315,1)</f>
        <v>1</v>
      </c>
      <c r="I39" s="42"/>
      <c r="J39" s="35">
        <f>COUNTIFS(DataRegularSeason20242025!$E$2:$E$1315,WatchedGames20242025!I$1,DataRegularSeason20242025!$D$2:$D$1315,WatchedGames20242025!$A39,DataRegularSeason20242025!$N$2:$N$1315,1, DataRegularSeason20242025!$R$2:$R$1315,1)</f>
        <v>1</v>
      </c>
      <c r="K39" s="42"/>
      <c r="L39" s="35">
        <f>COUNTIFS(DataRegularSeason20242025!$E$2:$E$1315,WatchedGames20242025!K$1,DataRegularSeason20242025!$D$2:$D$1315,WatchedGames20242025!$A39,DataRegularSeason20242025!$N$2:$N$1315,1, DataRegularSeason20242025!$R$2:$R$1315,1)</f>
        <v>0</v>
      </c>
      <c r="M39" s="42"/>
      <c r="N39" s="35">
        <f>COUNTIFS(DataRegularSeason20242025!$E$2:$E$1315,WatchedGames20242025!M$1,DataRegularSeason20242025!$D$2:$D$1315,WatchedGames20242025!$A39,DataRegularSeason20242025!$N$2:$N$1315,1, DataRegularSeason20242025!$R$2:$R$1315,1)</f>
        <v>1</v>
      </c>
      <c r="O39" s="42"/>
      <c r="P39" s="35">
        <f>COUNTIFS(DataRegularSeason20242025!$E$2:$E$1315,WatchedGames20242025!O$1,DataRegularSeason20242025!$D$2:$D$1315,WatchedGames20242025!$A39,DataRegularSeason20242025!$N$2:$N$1315,1, DataRegularSeason20242025!$R$2:$R$1315,1)</f>
        <v>1</v>
      </c>
      <c r="Q39" s="42"/>
      <c r="R39" s="35">
        <f>COUNTIFS(DataRegularSeason20242025!$E$2:$E$1315,WatchedGames20242025!Q$1,DataRegularSeason20242025!$D$2:$D$1315,WatchedGames20242025!$A39,DataRegularSeason20242025!$N$2:$N$1315,1, DataRegularSeason20242025!$R$2:$R$1315,1)</f>
        <v>1</v>
      </c>
      <c r="S39" s="42"/>
      <c r="T39" s="35">
        <f>COUNTIFS(DataRegularSeason20242025!$E$2:$E$1315,WatchedGames20242025!S$1,DataRegularSeason20242025!$D$2:$D$1315,WatchedGames20242025!$A39,DataRegularSeason20242025!$N$2:$N$1315,1, DataRegularSeason20242025!$R$2:$R$1315,1)</f>
        <v>1</v>
      </c>
      <c r="U39" s="42"/>
      <c r="V39" s="35">
        <f>COUNTIFS(DataRegularSeason20242025!$E$2:$E$1315,WatchedGames20242025!U$1,DataRegularSeason20242025!$D$2:$D$1315,WatchedGames20242025!$A39,DataRegularSeason20242025!$N$2:$N$1315,1, DataRegularSeason20242025!$R$2:$R$1315,1)</f>
        <v>2</v>
      </c>
      <c r="W39" s="42"/>
      <c r="X39" s="35">
        <f>COUNTIFS(DataRegularSeason20242025!$E$2:$E$1315,WatchedGames20242025!W$1,DataRegularSeason20242025!$D$2:$D$1315,WatchedGames20242025!$A39,DataRegularSeason20242025!$N$2:$N$1315,1, DataRegularSeason20242025!$R$2:$R$1315,1)</f>
        <v>1</v>
      </c>
      <c r="Y39" s="42"/>
      <c r="Z39" s="35">
        <f>COUNTIFS(DataRegularSeason20242025!$E$2:$E$1315,WatchedGames20242025!Y$1,DataRegularSeason20242025!$D$2:$D$1315,WatchedGames20242025!$A39,DataRegularSeason20242025!$N$2:$N$1315,1, DataRegularSeason20242025!$R$2:$R$1315,1)</f>
        <v>1</v>
      </c>
      <c r="AA39" s="42"/>
      <c r="AB39" s="35">
        <f>COUNTIFS(DataRegularSeason20242025!$E$2:$E$1315,WatchedGames20242025!AA$1,DataRegularSeason20242025!$D$2:$D$1315,WatchedGames20242025!$A39,DataRegularSeason20242025!$N$2:$N$1315,1, DataRegularSeason20242025!$R$2:$R$1315,1)</f>
        <v>0</v>
      </c>
      <c r="AC39" s="42"/>
      <c r="AD39" s="35">
        <f>COUNTIFS(DataRegularSeason20242025!$E$2:$E$1315,WatchedGames20242025!AC$1,DataRegularSeason20242025!$D$2:$D$1315,WatchedGames20242025!$A39,DataRegularSeason20242025!$N$2:$N$1315,1, DataRegularSeason20242025!$R$2:$R$1315,1)</f>
        <v>0</v>
      </c>
      <c r="AE39" s="42"/>
      <c r="AF39" s="35">
        <f>COUNTIFS(DataRegularSeason20242025!$E$2:$E$1315,WatchedGames20242025!AE$1,DataRegularSeason20242025!$D$2:$D$1315,WatchedGames20242025!$A39,DataRegularSeason20242025!$N$2:$N$1315,1, DataRegularSeason20242025!$R$2:$R$1315,1)</f>
        <v>0</v>
      </c>
      <c r="AG39" s="42"/>
      <c r="AH39" s="35">
        <f>COUNTIFS(DataRegularSeason20242025!$E$2:$E$1315,WatchedGames20242025!AG$1,DataRegularSeason20242025!$D$2:$D$1315,WatchedGames20242025!$A39,DataRegularSeason20242025!$N$2:$N$1315,1, DataRegularSeason20242025!$R$2:$R$1315,1)</f>
        <v>0</v>
      </c>
      <c r="AI39" s="42"/>
      <c r="AJ39" s="35">
        <f>COUNTIFS(DataRegularSeason20242025!$E$2:$E$1315,WatchedGames20242025!AI$1,DataRegularSeason20242025!$D$2:$D$1315,WatchedGames20242025!$A39,DataRegularSeason20242025!$N$2:$N$1315,1, DataRegularSeason20242025!$R$2:$R$1315,1)</f>
        <v>1</v>
      </c>
      <c r="AK39" s="42"/>
      <c r="AL39" s="35">
        <f>COUNTIFS(DataRegularSeason20242025!$E$2:$E$1315,WatchedGames20242025!AK$1,DataRegularSeason20242025!$D$2:$D$1315,WatchedGames20242025!$A39,DataRegularSeason20242025!$N$2:$N$1315,1, DataRegularSeason20242025!$R$2:$R$1315,1)</f>
        <v>0</v>
      </c>
      <c r="AM39" s="42"/>
      <c r="AN39" s="43"/>
      <c r="AO39" s="42"/>
      <c r="AP39" s="35">
        <f>COUNTIFS(DataRegularSeason20242025!$E$2:$E$1315,WatchedGames20242025!AO$1,DataRegularSeason20242025!$D$2:$D$1315,WatchedGames20242025!$A39,DataRegularSeason20242025!$N$2:$N$1315,1, DataRegularSeason20242025!$R$2:$R$1315,1)</f>
        <v>0</v>
      </c>
      <c r="AQ39" s="42"/>
      <c r="AR39" s="35">
        <f>COUNTIFS(DataRegularSeason20242025!$E$2:$E$1315,WatchedGames20242025!AQ$1,DataRegularSeason20242025!$D$2:$D$1315,WatchedGames20242025!$A39,DataRegularSeason20242025!$N$2:$N$1315,1, DataRegularSeason20242025!$R$2:$R$1315,1)</f>
        <v>1</v>
      </c>
      <c r="AS39" s="42"/>
      <c r="AT39" s="35">
        <f>COUNTIFS(DataRegularSeason20242025!$E$2:$E$1315,WatchedGames20242025!AS$1,DataRegularSeason20242025!$D$2:$D$1315,WatchedGames20242025!$A39,DataRegularSeason20242025!$N$2:$N$1315,1, DataRegularSeason20242025!$R$2:$R$1315,1)</f>
        <v>0</v>
      </c>
      <c r="AU39" s="42"/>
      <c r="AV39" s="35">
        <f>COUNTIFS(DataRegularSeason20242025!$E$2:$E$1315,WatchedGames20242025!AU$1,DataRegularSeason20242025!$D$2:$D$1315,WatchedGames20242025!$A39,DataRegularSeason20242025!$N$2:$N$1315,1, DataRegularSeason20242025!$R$2:$R$1315,1)</f>
        <v>1</v>
      </c>
      <c r="AW39" s="42"/>
      <c r="AX39" s="35">
        <f>COUNTIFS(DataRegularSeason20242025!$E$2:$E$1315,WatchedGames20242025!AW$1,DataRegularSeason20242025!$D$2:$D$1315,WatchedGames20242025!$A39,DataRegularSeason20242025!$N$2:$N$1315,1, DataRegularSeason20242025!$R$2:$R$1315,1)</f>
        <v>0</v>
      </c>
      <c r="AY39" s="42"/>
      <c r="AZ39" s="35">
        <f>COUNTIFS(DataRegularSeason20242025!$E$2:$E$1315,WatchedGames20242025!AY$1,DataRegularSeason20242025!$D$2:$D$1315,WatchedGames20242025!$A39,DataRegularSeason20242025!$N$2:$N$1315,1, DataRegularSeason20242025!$R$2:$R$1315,1)</f>
        <v>1</v>
      </c>
      <c r="BA39" s="42"/>
      <c r="BB39" s="35">
        <f>COUNTIFS(DataRegularSeason20242025!$E$2:$E$1315,WatchedGames20242025!BA$1,DataRegularSeason20242025!$D$2:$D$1315,WatchedGames20242025!$A39,DataRegularSeason20242025!$N$2:$N$1315,1, DataRegularSeason20242025!$R$2:$R$1315,1)</f>
        <v>1</v>
      </c>
      <c r="BC39" s="42"/>
      <c r="BD39" s="35">
        <f>COUNTIFS(DataRegularSeason20242025!$E$2:$E$1315,WatchedGames20242025!BC$1,DataRegularSeason20242025!$D$2:$D$1315,WatchedGames20242025!$A39,DataRegularSeason20242025!$N$2:$N$1315,1, DataRegularSeason20242025!$R$2:$R$1315,1)</f>
        <v>0</v>
      </c>
      <c r="BE39" s="42"/>
      <c r="BF39" s="35">
        <f>COUNTIFS(DataRegularSeason20242025!$E$2:$E$1315,WatchedGames20242025!BE$1,DataRegularSeason20242025!$D$2:$D$1315,WatchedGames20242025!$A39,DataRegularSeason20242025!$N$2:$N$1315,1, DataRegularSeason20242025!$R$2:$R$1315,1)</f>
        <v>1</v>
      </c>
      <c r="BG39" s="42"/>
      <c r="BH39" s="35">
        <f>COUNTIFS(DataRegularSeason20242025!$E$2:$E$1315,WatchedGames20242025!BG$1,DataRegularSeason20242025!$D$2:$D$1315,WatchedGames20242025!$A39,DataRegularSeason20242025!$N$2:$N$1315,1, DataRegularSeason20242025!$R$2:$R$1315,1)</f>
        <v>1</v>
      </c>
      <c r="BI39" s="42"/>
      <c r="BJ39" s="35">
        <f>COUNTIFS(DataRegularSeason20242025!$E$2:$E$1315,WatchedGames20242025!BI$1,DataRegularSeason20242025!$D$2:$D$1315,WatchedGames20242025!$A39,DataRegularSeason20242025!$N$2:$N$1315,1, DataRegularSeason20242025!$R$2:$R$1315,1)</f>
        <v>1</v>
      </c>
      <c r="BK39" s="42"/>
      <c r="BL39" s="35">
        <f>COUNTIFS(DataRegularSeason20242025!$E$2:$E$1315,WatchedGames20242025!BK$1,DataRegularSeason20242025!$D$2:$D$1315,WatchedGames20242025!$A39,DataRegularSeason20242025!$N$2:$N$1315,1, DataRegularSeason20242025!$R$2:$R$1315,1)</f>
        <v>0</v>
      </c>
      <c r="BM39" s="42"/>
      <c r="BN39" s="35">
        <f>COUNTIFS(DataRegularSeason20242025!$E$2:$E$1315,WatchedGames20242025!BM$1,DataRegularSeason20242025!$D$2:$D$1315,WatchedGames20242025!$A39,DataRegularSeason20242025!$N$2:$N$1315,1, DataRegularSeason20242025!$R$2:$R$1315,1)</f>
        <v>2</v>
      </c>
      <c r="BO39" s="37">
        <f t="shared" si="0"/>
        <v>20</v>
      </c>
      <c r="BP39" s="116">
        <f t="shared" ref="BP39" si="35">BO39+BO40</f>
        <v>38</v>
      </c>
      <c r="BQ39" s="117">
        <f t="shared" ref="BQ39" si="36">82-BP39</f>
        <v>44</v>
      </c>
    </row>
    <row r="40" spans="1:69" s="34" customFormat="1" ht="9.9499999999999993" customHeight="1" x14ac:dyDescent="0.2">
      <c r="A40" s="118"/>
      <c r="B40" s="39" t="s">
        <v>80</v>
      </c>
      <c r="C40" s="45">
        <f>COUNTIFS(DataRegularSeason20242025!$E$2:$E$1315,WatchedGames20242025!$A39,DataRegularSeason20242025!$D$2:$D$1315,WatchedGames20242025!C$1,DataRegularSeason20242025!$N$2:$N$1315,1, DataRegularSeason20242025!$R$2:$R$1315,1)</f>
        <v>0</v>
      </c>
      <c r="D40" s="46"/>
      <c r="E40" s="45">
        <f>COUNTIFS(DataRegularSeason20242025!$E$2:$E$1315,WatchedGames20242025!$A39,DataRegularSeason20242025!$D$2:$D$1315,WatchedGames20242025!E$1,DataRegularSeason20242025!$N$2:$N$1315,1, DataRegularSeason20242025!$R$2:$R$1315,1)</f>
        <v>1</v>
      </c>
      <c r="F40" s="46"/>
      <c r="G40" s="45">
        <f>COUNTIFS(DataRegularSeason20242025!$E$2:$E$1315,WatchedGames20242025!$A39,DataRegularSeason20242025!$D$2:$D$1315,WatchedGames20242025!G$1,DataRegularSeason20242025!$N$2:$N$1315,1, DataRegularSeason20242025!$R$2:$R$1315,1)</f>
        <v>1</v>
      </c>
      <c r="H40" s="46"/>
      <c r="I40" s="45">
        <f>COUNTIFS(DataRegularSeason20242025!$E$2:$E$1315,WatchedGames20242025!$A39,DataRegularSeason20242025!$D$2:$D$1315,WatchedGames20242025!I$1,DataRegularSeason20242025!$N$2:$N$1315,1, DataRegularSeason20242025!$R$2:$R$1315,1)</f>
        <v>1</v>
      </c>
      <c r="J40" s="46"/>
      <c r="K40" s="45">
        <f>COUNTIFS(DataRegularSeason20242025!$E$2:$E$1315,WatchedGames20242025!$A39,DataRegularSeason20242025!$D$2:$D$1315,WatchedGames20242025!K$1,DataRegularSeason20242025!$N$2:$N$1315,1, DataRegularSeason20242025!$R$2:$R$1315,1)</f>
        <v>1</v>
      </c>
      <c r="L40" s="46"/>
      <c r="M40" s="45">
        <f>COUNTIFS(DataRegularSeason20242025!$E$2:$E$1315,WatchedGames20242025!$A39,DataRegularSeason20242025!$D$2:$D$1315,WatchedGames20242025!M$1,DataRegularSeason20242025!$N$2:$N$1315,1, DataRegularSeason20242025!$R$2:$R$1315,1)</f>
        <v>0</v>
      </c>
      <c r="N40" s="46"/>
      <c r="O40" s="45">
        <f>COUNTIFS(DataRegularSeason20242025!$E$2:$E$1315,WatchedGames20242025!$A39,DataRegularSeason20242025!$D$2:$D$1315,WatchedGames20242025!O$1,DataRegularSeason20242025!$N$2:$N$1315,1, DataRegularSeason20242025!$R$2:$R$1315,1)</f>
        <v>1</v>
      </c>
      <c r="P40" s="46"/>
      <c r="Q40" s="45">
        <f>COUNTIFS(DataRegularSeason20242025!$E$2:$E$1315,WatchedGames20242025!$A39,DataRegularSeason20242025!$D$2:$D$1315,WatchedGames20242025!Q$1,DataRegularSeason20242025!$N$2:$N$1315,1, DataRegularSeason20242025!$R$2:$R$1315,1)</f>
        <v>0</v>
      </c>
      <c r="R40" s="46"/>
      <c r="S40" s="45">
        <f>COUNTIFS(DataRegularSeason20242025!$E$2:$E$1315,WatchedGames20242025!$A39,DataRegularSeason20242025!$D$2:$D$1315,WatchedGames20242025!S$1,DataRegularSeason20242025!$N$2:$N$1315,1, DataRegularSeason20242025!$R$2:$R$1315,1)</f>
        <v>1</v>
      </c>
      <c r="T40" s="46"/>
      <c r="U40" s="45">
        <f>COUNTIFS(DataRegularSeason20242025!$E$2:$E$1315,WatchedGames20242025!$A39,DataRegularSeason20242025!$D$2:$D$1315,WatchedGames20242025!U$1,DataRegularSeason20242025!$N$2:$N$1315,1, DataRegularSeason20242025!$R$2:$R$1315,1)</f>
        <v>1</v>
      </c>
      <c r="V40" s="46"/>
      <c r="W40" s="45">
        <f>COUNTIFS(DataRegularSeason20242025!$E$2:$E$1315,WatchedGames20242025!$A39,DataRegularSeason20242025!$D$2:$D$1315,WatchedGames20242025!W$1,DataRegularSeason20242025!$N$2:$N$1315,1, DataRegularSeason20242025!$R$2:$R$1315,1)</f>
        <v>0</v>
      </c>
      <c r="X40" s="46"/>
      <c r="Y40" s="45">
        <f>COUNTIFS(DataRegularSeason20242025!$E$2:$E$1315,WatchedGames20242025!$A39,DataRegularSeason20242025!$D$2:$D$1315,WatchedGames20242025!Y$1,DataRegularSeason20242025!$N$2:$N$1315,1, DataRegularSeason20242025!$R$2:$R$1315,1)</f>
        <v>1</v>
      </c>
      <c r="Z40" s="46"/>
      <c r="AA40" s="45">
        <f>COUNTIFS(DataRegularSeason20242025!$E$2:$E$1315,WatchedGames20242025!$A39,DataRegularSeason20242025!$D$2:$D$1315,WatchedGames20242025!AA$1,DataRegularSeason20242025!$N$2:$N$1315,1, DataRegularSeason20242025!$R$2:$R$1315,1)</f>
        <v>1</v>
      </c>
      <c r="AB40" s="46"/>
      <c r="AC40" s="45">
        <f>COUNTIFS(DataRegularSeason20242025!$E$2:$E$1315,WatchedGames20242025!$A39,DataRegularSeason20242025!$D$2:$D$1315,WatchedGames20242025!AC$1,DataRegularSeason20242025!$N$2:$N$1315,1, DataRegularSeason20242025!$R$2:$R$1315,1)</f>
        <v>0</v>
      </c>
      <c r="AD40" s="46"/>
      <c r="AE40" s="45">
        <f>COUNTIFS(DataRegularSeason20242025!$E$2:$E$1315,WatchedGames20242025!$A39,DataRegularSeason20242025!$D$2:$D$1315,WatchedGames20242025!AE$1,DataRegularSeason20242025!$N$2:$N$1315,1, DataRegularSeason20242025!$R$2:$R$1315,1)</f>
        <v>0</v>
      </c>
      <c r="AF40" s="46"/>
      <c r="AG40" s="45">
        <f>COUNTIFS(DataRegularSeason20242025!$E$2:$E$1315,WatchedGames20242025!$A39,DataRegularSeason20242025!$D$2:$D$1315,WatchedGames20242025!AG$1,DataRegularSeason20242025!$N$2:$N$1315,1, DataRegularSeason20242025!$R$2:$R$1315,1)</f>
        <v>2</v>
      </c>
      <c r="AH40" s="46"/>
      <c r="AI40" s="45">
        <f>COUNTIFS(DataRegularSeason20242025!$E$2:$E$1315,WatchedGames20242025!$A39,DataRegularSeason20242025!$D$2:$D$1315,WatchedGames20242025!AI$1,DataRegularSeason20242025!$N$2:$N$1315,1, DataRegularSeason20242025!$R$2:$R$1315,1)</f>
        <v>0</v>
      </c>
      <c r="AJ40" s="46"/>
      <c r="AK40" s="45">
        <f>COUNTIFS(DataRegularSeason20242025!$E$2:$E$1315,WatchedGames20242025!$A39,DataRegularSeason20242025!$D$2:$D$1315,WatchedGames20242025!AK$1,DataRegularSeason20242025!$N$2:$N$1315,1, DataRegularSeason20242025!$R$2:$R$1315,1)</f>
        <v>1</v>
      </c>
      <c r="AL40" s="46"/>
      <c r="AM40" s="45"/>
      <c r="AN40" s="46"/>
      <c r="AO40" s="45">
        <f>COUNTIFS(DataRegularSeason20242025!$E$2:$E$1315,WatchedGames20242025!$A39,DataRegularSeason20242025!$D$2:$D$1315,WatchedGames20242025!AO$1,DataRegularSeason20242025!$N$2:$N$1315,1, DataRegularSeason20242025!$R$2:$R$1315,1)</f>
        <v>0</v>
      </c>
      <c r="AP40" s="46"/>
      <c r="AQ40" s="45">
        <f>COUNTIFS(DataRegularSeason20242025!$E$2:$E$1315,WatchedGames20242025!$A39,DataRegularSeason20242025!$D$2:$D$1315,WatchedGames20242025!AQ$1,DataRegularSeason20242025!$N$2:$N$1315,1, DataRegularSeason20242025!$R$2:$R$1315,1)</f>
        <v>0</v>
      </c>
      <c r="AR40" s="46"/>
      <c r="AS40" s="45">
        <f>COUNTIFS(DataRegularSeason20242025!$E$2:$E$1315,WatchedGames20242025!$A39,DataRegularSeason20242025!$D$2:$D$1315,WatchedGames20242025!AS$1,DataRegularSeason20242025!$N$2:$N$1315,1, DataRegularSeason20242025!$R$2:$R$1315,1)</f>
        <v>1</v>
      </c>
      <c r="AT40" s="46"/>
      <c r="AU40" s="45">
        <f>COUNTIFS(DataRegularSeason20242025!$E$2:$E$1315,WatchedGames20242025!$A39,DataRegularSeason20242025!$D$2:$D$1315,WatchedGames20242025!AU$1,DataRegularSeason20242025!$N$2:$N$1315,1, DataRegularSeason20242025!$R$2:$R$1315,1)</f>
        <v>1</v>
      </c>
      <c r="AV40" s="46"/>
      <c r="AW40" s="45">
        <f>COUNTIFS(DataRegularSeason20242025!$E$2:$E$1315,WatchedGames20242025!$A39,DataRegularSeason20242025!$D$2:$D$1315,WatchedGames20242025!AW$1,DataRegularSeason20242025!$N$2:$N$1315,1, DataRegularSeason20242025!$R$2:$R$1315,1)</f>
        <v>1</v>
      </c>
      <c r="AX40" s="46"/>
      <c r="AY40" s="45">
        <f>COUNTIFS(DataRegularSeason20242025!$E$2:$E$1315,WatchedGames20242025!$A39,DataRegularSeason20242025!$D$2:$D$1315,WatchedGames20242025!AY$1,DataRegularSeason20242025!$N$2:$N$1315,1, DataRegularSeason20242025!$R$2:$R$1315,1)</f>
        <v>1</v>
      </c>
      <c r="AZ40" s="46"/>
      <c r="BA40" s="45">
        <f>COUNTIFS(DataRegularSeason20242025!$E$2:$E$1315,WatchedGames20242025!$A39,DataRegularSeason20242025!$D$2:$D$1315,WatchedGames20242025!BA$1,DataRegularSeason20242025!$N$2:$N$1315,1, DataRegularSeason20242025!$R$2:$R$1315,1)</f>
        <v>0</v>
      </c>
      <c r="BB40" s="46"/>
      <c r="BC40" s="45">
        <f>COUNTIFS(DataRegularSeason20242025!$E$2:$E$1315,WatchedGames20242025!$A39,DataRegularSeason20242025!$D$2:$D$1315,WatchedGames20242025!BC$1,DataRegularSeason20242025!$N$2:$N$1315,1, DataRegularSeason20242025!$R$2:$R$1315,1)</f>
        <v>0</v>
      </c>
      <c r="BD40" s="46"/>
      <c r="BE40" s="45">
        <f>COUNTIFS(DataRegularSeason20242025!$E$2:$E$1315,WatchedGames20242025!$A39,DataRegularSeason20242025!$D$2:$D$1315,WatchedGames20242025!BE$1,DataRegularSeason20242025!$N$2:$N$1315,1, DataRegularSeason20242025!$R$2:$R$1315,1)</f>
        <v>1</v>
      </c>
      <c r="BF40" s="46"/>
      <c r="BG40" s="45">
        <f>COUNTIFS(DataRegularSeason20242025!$E$2:$E$1315,WatchedGames20242025!$A39,DataRegularSeason20242025!$D$2:$D$1315,WatchedGames20242025!BG$1,DataRegularSeason20242025!$N$2:$N$1315,1, DataRegularSeason20242025!$R$2:$R$1315,1)</f>
        <v>0</v>
      </c>
      <c r="BH40" s="46"/>
      <c r="BI40" s="45">
        <f>COUNTIFS(DataRegularSeason20242025!$E$2:$E$1315,WatchedGames20242025!$A39,DataRegularSeason20242025!$D$2:$D$1315,WatchedGames20242025!BI$1,DataRegularSeason20242025!$N$2:$N$1315,1, DataRegularSeason20242025!$R$2:$R$1315,1)</f>
        <v>0</v>
      </c>
      <c r="BJ40" s="46"/>
      <c r="BK40" s="45">
        <f>COUNTIFS(DataRegularSeason20242025!$E$2:$E$1315,WatchedGames20242025!$A39,DataRegularSeason20242025!$D$2:$D$1315,WatchedGames20242025!BK$1,DataRegularSeason20242025!$N$2:$N$1315,1, DataRegularSeason20242025!$R$2:$R$1315,1)</f>
        <v>1</v>
      </c>
      <c r="BL40" s="46"/>
      <c r="BM40" s="45">
        <f>COUNTIFS(DataRegularSeason20242025!$E$2:$E$1315,WatchedGames20242025!$A39,DataRegularSeason20242025!$D$2:$D$1315,WatchedGames20242025!BM$1,DataRegularSeason20242025!$N$2:$N$1315,1, DataRegularSeason20242025!$R$2:$R$1315,1)</f>
        <v>0</v>
      </c>
      <c r="BN40" s="46"/>
      <c r="BO40" s="41">
        <f t="shared" si="0"/>
        <v>18</v>
      </c>
      <c r="BP40" s="116"/>
      <c r="BQ40" s="117"/>
    </row>
    <row r="41" spans="1:69" s="34" customFormat="1" ht="9.9499999999999993" customHeight="1" x14ac:dyDescent="0.2">
      <c r="A41" s="123" t="s">
        <v>30</v>
      </c>
      <c r="B41" s="35" t="s">
        <v>81</v>
      </c>
      <c r="C41" s="42"/>
      <c r="D41" s="35">
        <f>COUNTIFS(DataRegularSeason20242025!$E$2:$E$1315,WatchedGames20242025!C$1,DataRegularSeason20242025!$D$2:$D$1315,WatchedGames20242025!$A41,DataRegularSeason20242025!$N$2:$N$1315,1, DataRegularSeason20242025!$R$2:$R$1315,1)</f>
        <v>0</v>
      </c>
      <c r="E41" s="42"/>
      <c r="F41" s="35">
        <f>COUNTIFS(DataRegularSeason20242025!$E$2:$E$1315,WatchedGames20242025!E$1,DataRegularSeason20242025!$D$2:$D$1315,WatchedGames20242025!$A41,DataRegularSeason20242025!$N$2:$N$1315,1, DataRegularSeason20242025!$R$2:$R$1315,1)</f>
        <v>1</v>
      </c>
      <c r="G41" s="42"/>
      <c r="H41" s="35">
        <f>COUNTIFS(DataRegularSeason20242025!$E$2:$E$1315,WatchedGames20242025!G$1,DataRegularSeason20242025!$D$2:$D$1315,WatchedGames20242025!$A41,DataRegularSeason20242025!$N$2:$N$1315,1, DataRegularSeason20242025!$R$2:$R$1315,1)</f>
        <v>0</v>
      </c>
      <c r="I41" s="42"/>
      <c r="J41" s="35">
        <f>COUNTIFS(DataRegularSeason20242025!$E$2:$E$1315,WatchedGames20242025!I$1,DataRegularSeason20242025!$D$2:$D$1315,WatchedGames20242025!$A41,DataRegularSeason20242025!$N$2:$N$1315,1, DataRegularSeason20242025!$R$2:$R$1315,1)</f>
        <v>1</v>
      </c>
      <c r="K41" s="42"/>
      <c r="L41" s="35">
        <f>COUNTIFS(DataRegularSeason20242025!$E$2:$E$1315,WatchedGames20242025!K$1,DataRegularSeason20242025!$D$2:$D$1315,WatchedGames20242025!$A41,DataRegularSeason20242025!$N$2:$N$1315,1, DataRegularSeason20242025!$R$2:$R$1315,1)</f>
        <v>0</v>
      </c>
      <c r="M41" s="42"/>
      <c r="N41" s="35">
        <f>COUNTIFS(DataRegularSeason20242025!$E$2:$E$1315,WatchedGames20242025!M$1,DataRegularSeason20242025!$D$2:$D$1315,WatchedGames20242025!$A41,DataRegularSeason20242025!$N$2:$N$1315,1, DataRegularSeason20242025!$R$2:$R$1315,1)</f>
        <v>0</v>
      </c>
      <c r="O41" s="42"/>
      <c r="P41" s="35">
        <f>COUNTIFS(DataRegularSeason20242025!$E$2:$E$1315,WatchedGames20242025!O$1,DataRegularSeason20242025!$D$2:$D$1315,WatchedGames20242025!$A41,DataRegularSeason20242025!$N$2:$N$1315,1, DataRegularSeason20242025!$R$2:$R$1315,1)</f>
        <v>0</v>
      </c>
      <c r="Q41" s="42"/>
      <c r="R41" s="35">
        <f>COUNTIFS(DataRegularSeason20242025!$E$2:$E$1315,WatchedGames20242025!Q$1,DataRegularSeason20242025!$D$2:$D$1315,WatchedGames20242025!$A41,DataRegularSeason20242025!$N$2:$N$1315,1, DataRegularSeason20242025!$R$2:$R$1315,1)</f>
        <v>0</v>
      </c>
      <c r="S41" s="42"/>
      <c r="T41" s="35">
        <f>COUNTIFS(DataRegularSeason20242025!$E$2:$E$1315,WatchedGames20242025!S$1,DataRegularSeason20242025!$D$2:$D$1315,WatchedGames20242025!$A41,DataRegularSeason20242025!$N$2:$N$1315,1, DataRegularSeason20242025!$R$2:$R$1315,1)</f>
        <v>0</v>
      </c>
      <c r="U41" s="42"/>
      <c r="V41" s="35">
        <f>COUNTIFS(DataRegularSeason20242025!$E$2:$E$1315,WatchedGames20242025!U$1,DataRegularSeason20242025!$D$2:$D$1315,WatchedGames20242025!$A41,DataRegularSeason20242025!$N$2:$N$1315,1, DataRegularSeason20242025!$R$2:$R$1315,1)</f>
        <v>0</v>
      </c>
      <c r="W41" s="42"/>
      <c r="X41" s="35">
        <f>COUNTIFS(DataRegularSeason20242025!$E$2:$E$1315,WatchedGames20242025!W$1,DataRegularSeason20242025!$D$2:$D$1315,WatchedGames20242025!$A41,DataRegularSeason20242025!$N$2:$N$1315,1, DataRegularSeason20242025!$R$2:$R$1315,1)</f>
        <v>0</v>
      </c>
      <c r="Y41" s="42"/>
      <c r="Z41" s="35">
        <f>COUNTIFS(DataRegularSeason20242025!$E$2:$E$1315,WatchedGames20242025!Y$1,DataRegularSeason20242025!$D$2:$D$1315,WatchedGames20242025!$A41,DataRegularSeason20242025!$N$2:$N$1315,1, DataRegularSeason20242025!$R$2:$R$1315,1)</f>
        <v>0</v>
      </c>
      <c r="AA41" s="42"/>
      <c r="AB41" s="35">
        <f>COUNTIFS(DataRegularSeason20242025!$E$2:$E$1315,WatchedGames20242025!AA$1,DataRegularSeason20242025!$D$2:$D$1315,WatchedGames20242025!$A41,DataRegularSeason20242025!$N$2:$N$1315,1, DataRegularSeason20242025!$R$2:$R$1315,1)</f>
        <v>1</v>
      </c>
      <c r="AC41" s="42"/>
      <c r="AD41" s="35">
        <f>COUNTIFS(DataRegularSeason20242025!$E$2:$E$1315,WatchedGames20242025!AC$1,DataRegularSeason20242025!$D$2:$D$1315,WatchedGames20242025!$A41,DataRegularSeason20242025!$N$2:$N$1315,1, DataRegularSeason20242025!$R$2:$R$1315,1)</f>
        <v>0</v>
      </c>
      <c r="AE41" s="42"/>
      <c r="AF41" s="35">
        <f>COUNTIFS(DataRegularSeason20242025!$E$2:$E$1315,WatchedGames20242025!AE$1,DataRegularSeason20242025!$D$2:$D$1315,WatchedGames20242025!$A41,DataRegularSeason20242025!$N$2:$N$1315,1, DataRegularSeason20242025!$R$2:$R$1315,1)</f>
        <v>0</v>
      </c>
      <c r="AG41" s="42"/>
      <c r="AH41" s="35">
        <f>COUNTIFS(DataRegularSeason20242025!$E$2:$E$1315,WatchedGames20242025!AG$1,DataRegularSeason20242025!$D$2:$D$1315,WatchedGames20242025!$A41,DataRegularSeason20242025!$N$2:$N$1315,1, DataRegularSeason20242025!$R$2:$R$1315,1)</f>
        <v>0</v>
      </c>
      <c r="AI41" s="42"/>
      <c r="AJ41" s="35">
        <f>COUNTIFS(DataRegularSeason20242025!$E$2:$E$1315,WatchedGames20242025!AI$1,DataRegularSeason20242025!$D$2:$D$1315,WatchedGames20242025!$A41,DataRegularSeason20242025!$N$2:$N$1315,1, DataRegularSeason20242025!$R$2:$R$1315,1)</f>
        <v>0</v>
      </c>
      <c r="AK41" s="42"/>
      <c r="AL41" s="35">
        <f>COUNTIFS(DataRegularSeason20242025!$E$2:$E$1315,WatchedGames20242025!AK$1,DataRegularSeason20242025!$D$2:$D$1315,WatchedGames20242025!$A41,DataRegularSeason20242025!$N$2:$N$1315,1, DataRegularSeason20242025!$R$2:$R$1315,1)</f>
        <v>0</v>
      </c>
      <c r="AM41" s="42"/>
      <c r="AN41" s="35">
        <f>COUNTIFS(DataRegularSeason20242025!$E$2:$E$1315,WatchedGames20242025!AM$1,DataRegularSeason20242025!$D$2:$D$1315,WatchedGames20242025!$A41,DataRegularSeason20242025!$N$2:$N$1315,1, DataRegularSeason20242025!$R$2:$R$1315,1)</f>
        <v>0</v>
      </c>
      <c r="AO41" s="42"/>
      <c r="AP41" s="43"/>
      <c r="AQ41" s="42"/>
      <c r="AR41" s="35">
        <f>COUNTIFS(DataRegularSeason20242025!$E$2:$E$1315,WatchedGames20242025!AQ$1,DataRegularSeason20242025!$D$2:$D$1315,WatchedGames20242025!$A41,DataRegularSeason20242025!$N$2:$N$1315,1, DataRegularSeason20242025!$R$2:$R$1315,1)</f>
        <v>0</v>
      </c>
      <c r="AS41" s="42"/>
      <c r="AT41" s="35">
        <f>COUNTIFS(DataRegularSeason20242025!$E$2:$E$1315,WatchedGames20242025!AS$1,DataRegularSeason20242025!$D$2:$D$1315,WatchedGames20242025!$A41,DataRegularSeason20242025!$N$2:$N$1315,1, DataRegularSeason20242025!$R$2:$R$1315,1)</f>
        <v>0</v>
      </c>
      <c r="AU41" s="42"/>
      <c r="AV41" s="35">
        <f>COUNTIFS(DataRegularSeason20242025!$E$2:$E$1315,WatchedGames20242025!AU$1,DataRegularSeason20242025!$D$2:$D$1315,WatchedGames20242025!$A41,DataRegularSeason20242025!$N$2:$N$1315,1, DataRegularSeason20242025!$R$2:$R$1315,1)</f>
        <v>0</v>
      </c>
      <c r="AW41" s="42"/>
      <c r="AX41" s="35">
        <f>COUNTIFS(DataRegularSeason20242025!$E$2:$E$1315,WatchedGames20242025!AW$1,DataRegularSeason20242025!$D$2:$D$1315,WatchedGames20242025!$A41,DataRegularSeason20242025!$N$2:$N$1315,1, DataRegularSeason20242025!$R$2:$R$1315,1)</f>
        <v>0</v>
      </c>
      <c r="AY41" s="42"/>
      <c r="AZ41" s="35">
        <f>COUNTIFS(DataRegularSeason20242025!$E$2:$E$1315,WatchedGames20242025!AY$1,DataRegularSeason20242025!$D$2:$D$1315,WatchedGames20242025!$A41,DataRegularSeason20242025!$N$2:$N$1315,1, DataRegularSeason20242025!$R$2:$R$1315,1)</f>
        <v>0</v>
      </c>
      <c r="BA41" s="42"/>
      <c r="BB41" s="35">
        <f>COUNTIFS(DataRegularSeason20242025!$E$2:$E$1315,WatchedGames20242025!BA$1,DataRegularSeason20242025!$D$2:$D$1315,WatchedGames20242025!$A41,DataRegularSeason20242025!$N$2:$N$1315,1, DataRegularSeason20242025!$R$2:$R$1315,1)</f>
        <v>0</v>
      </c>
      <c r="BC41" s="42"/>
      <c r="BD41" s="35">
        <f>COUNTIFS(DataRegularSeason20242025!$E$2:$E$1315,WatchedGames20242025!BC$1,DataRegularSeason20242025!$D$2:$D$1315,WatchedGames20242025!$A41,DataRegularSeason20242025!$N$2:$N$1315,1, DataRegularSeason20242025!$R$2:$R$1315,1)</f>
        <v>0</v>
      </c>
      <c r="BE41" s="42"/>
      <c r="BF41" s="35">
        <f>COUNTIFS(DataRegularSeason20242025!$E$2:$E$1315,WatchedGames20242025!BE$1,DataRegularSeason20242025!$D$2:$D$1315,WatchedGames20242025!$A41,DataRegularSeason20242025!$N$2:$N$1315,1, DataRegularSeason20242025!$R$2:$R$1315,1)</f>
        <v>0</v>
      </c>
      <c r="BG41" s="42"/>
      <c r="BH41" s="35">
        <f>COUNTIFS(DataRegularSeason20242025!$E$2:$E$1315,WatchedGames20242025!BG$1,DataRegularSeason20242025!$D$2:$D$1315,WatchedGames20242025!$A41,DataRegularSeason20242025!$N$2:$N$1315,1, DataRegularSeason20242025!$R$2:$R$1315,1)</f>
        <v>1</v>
      </c>
      <c r="BI41" s="42"/>
      <c r="BJ41" s="35">
        <f>COUNTIFS(DataRegularSeason20242025!$E$2:$E$1315,WatchedGames20242025!BI$1,DataRegularSeason20242025!$D$2:$D$1315,WatchedGames20242025!$A41,DataRegularSeason20242025!$N$2:$N$1315,1, DataRegularSeason20242025!$R$2:$R$1315,1)</f>
        <v>0</v>
      </c>
      <c r="BK41" s="42"/>
      <c r="BL41" s="35">
        <f>COUNTIFS(DataRegularSeason20242025!$E$2:$E$1315,WatchedGames20242025!BK$1,DataRegularSeason20242025!$D$2:$D$1315,WatchedGames20242025!$A41,DataRegularSeason20242025!$N$2:$N$1315,1, DataRegularSeason20242025!$R$2:$R$1315,1)</f>
        <v>1</v>
      </c>
      <c r="BM41" s="42"/>
      <c r="BN41" s="35">
        <f>COUNTIFS(DataRegularSeason20242025!$E$2:$E$1315,WatchedGames20242025!BM$1,DataRegularSeason20242025!$D$2:$D$1315,WatchedGames20242025!$A41,DataRegularSeason20242025!$N$2:$N$1315,1, DataRegularSeason20242025!$R$2:$R$1315,1)</f>
        <v>0</v>
      </c>
      <c r="BO41" s="37">
        <f t="shared" si="0"/>
        <v>5</v>
      </c>
      <c r="BP41" s="116">
        <f t="shared" ref="BP41" si="37">BO41+BO42</f>
        <v>13</v>
      </c>
      <c r="BQ41" s="117">
        <f t="shared" ref="BQ41" si="38">82-BP41</f>
        <v>69</v>
      </c>
    </row>
    <row r="42" spans="1:69" s="34" customFormat="1" ht="9.9499999999999993" customHeight="1" x14ac:dyDescent="0.2">
      <c r="A42" s="118"/>
      <c r="B42" s="39" t="s">
        <v>80</v>
      </c>
      <c r="C42" s="45">
        <f>COUNTIFS(DataRegularSeason20242025!$E$2:$E$1315,WatchedGames20242025!$A41,DataRegularSeason20242025!$D$2:$D$1315,WatchedGames20242025!C$1,DataRegularSeason20242025!$N$2:$N$1315,1, DataRegularSeason20242025!$R$2:$R$1315,1)</f>
        <v>1</v>
      </c>
      <c r="D42" s="46"/>
      <c r="E42" s="45">
        <f>COUNTIFS(DataRegularSeason20242025!$E$2:$E$1315,WatchedGames20242025!$A41,DataRegularSeason20242025!$D$2:$D$1315,WatchedGames20242025!E$1,DataRegularSeason20242025!$N$2:$N$1315,1, DataRegularSeason20242025!$R$2:$R$1315,1)</f>
        <v>1</v>
      </c>
      <c r="F42" s="46"/>
      <c r="G42" s="45">
        <f>COUNTIFS(DataRegularSeason20242025!$E$2:$E$1315,WatchedGames20242025!$A41,DataRegularSeason20242025!$D$2:$D$1315,WatchedGames20242025!G$1,DataRegularSeason20242025!$N$2:$N$1315,1, DataRegularSeason20242025!$R$2:$R$1315,1)</f>
        <v>0</v>
      </c>
      <c r="H42" s="46"/>
      <c r="I42" s="45">
        <f>COUNTIFS(DataRegularSeason20242025!$E$2:$E$1315,WatchedGames20242025!$A41,DataRegularSeason20242025!$D$2:$D$1315,WatchedGames20242025!I$1,DataRegularSeason20242025!$N$2:$N$1315,1, DataRegularSeason20242025!$R$2:$R$1315,1)</f>
        <v>0</v>
      </c>
      <c r="J42" s="46"/>
      <c r="K42" s="45">
        <f>COUNTIFS(DataRegularSeason20242025!$E$2:$E$1315,WatchedGames20242025!$A41,DataRegularSeason20242025!$D$2:$D$1315,WatchedGames20242025!K$1,DataRegularSeason20242025!$N$2:$N$1315,1, DataRegularSeason20242025!$R$2:$R$1315,1)</f>
        <v>0</v>
      </c>
      <c r="L42" s="46"/>
      <c r="M42" s="45">
        <f>COUNTIFS(DataRegularSeason20242025!$E$2:$E$1315,WatchedGames20242025!$A41,DataRegularSeason20242025!$D$2:$D$1315,WatchedGames20242025!M$1,DataRegularSeason20242025!$N$2:$N$1315,1, DataRegularSeason20242025!$R$2:$R$1315,1)</f>
        <v>1</v>
      </c>
      <c r="N42" s="46"/>
      <c r="O42" s="45">
        <f>COUNTIFS(DataRegularSeason20242025!$E$2:$E$1315,WatchedGames20242025!$A41,DataRegularSeason20242025!$D$2:$D$1315,WatchedGames20242025!O$1,DataRegularSeason20242025!$N$2:$N$1315,1, DataRegularSeason20242025!$R$2:$R$1315,1)</f>
        <v>0</v>
      </c>
      <c r="P42" s="46"/>
      <c r="Q42" s="45">
        <f>COUNTIFS(DataRegularSeason20242025!$E$2:$E$1315,WatchedGames20242025!$A41,DataRegularSeason20242025!$D$2:$D$1315,WatchedGames20242025!Q$1,DataRegularSeason20242025!$N$2:$N$1315,1, DataRegularSeason20242025!$R$2:$R$1315,1)</f>
        <v>0</v>
      </c>
      <c r="R42" s="46"/>
      <c r="S42" s="45">
        <f>COUNTIFS(DataRegularSeason20242025!$E$2:$E$1315,WatchedGames20242025!$A41,DataRegularSeason20242025!$D$2:$D$1315,WatchedGames20242025!S$1,DataRegularSeason20242025!$N$2:$N$1315,1, DataRegularSeason20242025!$R$2:$R$1315,1)</f>
        <v>0</v>
      </c>
      <c r="T42" s="46"/>
      <c r="U42" s="45">
        <f>COUNTIFS(DataRegularSeason20242025!$E$2:$E$1315,WatchedGames20242025!$A41,DataRegularSeason20242025!$D$2:$D$1315,WatchedGames20242025!U$1,DataRegularSeason20242025!$N$2:$N$1315,1, DataRegularSeason20242025!$R$2:$R$1315,1)</f>
        <v>0</v>
      </c>
      <c r="V42" s="46"/>
      <c r="W42" s="45">
        <f>COUNTIFS(DataRegularSeason20242025!$E$2:$E$1315,WatchedGames20242025!$A41,DataRegularSeason20242025!$D$2:$D$1315,WatchedGames20242025!W$1,DataRegularSeason20242025!$N$2:$N$1315,1, DataRegularSeason20242025!$R$2:$R$1315,1)</f>
        <v>0</v>
      </c>
      <c r="X42" s="46"/>
      <c r="Y42" s="45">
        <f>COUNTIFS(DataRegularSeason20242025!$E$2:$E$1315,WatchedGames20242025!$A41,DataRegularSeason20242025!$D$2:$D$1315,WatchedGames20242025!Y$1,DataRegularSeason20242025!$N$2:$N$1315,1, DataRegularSeason20242025!$R$2:$R$1315,1)</f>
        <v>0</v>
      </c>
      <c r="Z42" s="46"/>
      <c r="AA42" s="45">
        <f>COUNTIFS(DataRegularSeason20242025!$E$2:$E$1315,WatchedGames20242025!$A41,DataRegularSeason20242025!$D$2:$D$1315,WatchedGames20242025!AA$1,DataRegularSeason20242025!$N$2:$N$1315,1, DataRegularSeason20242025!$R$2:$R$1315,1)</f>
        <v>0</v>
      </c>
      <c r="AB42" s="46"/>
      <c r="AC42" s="45">
        <f>COUNTIFS(DataRegularSeason20242025!$E$2:$E$1315,WatchedGames20242025!$A41,DataRegularSeason20242025!$D$2:$D$1315,WatchedGames20242025!AC$1,DataRegularSeason20242025!$N$2:$N$1315,1, DataRegularSeason20242025!$R$2:$R$1315,1)</f>
        <v>0</v>
      </c>
      <c r="AD42" s="46"/>
      <c r="AE42" s="45">
        <f>COUNTIFS(DataRegularSeason20242025!$E$2:$E$1315,WatchedGames20242025!$A41,DataRegularSeason20242025!$D$2:$D$1315,WatchedGames20242025!AE$1,DataRegularSeason20242025!$N$2:$N$1315,1, DataRegularSeason20242025!$R$2:$R$1315,1)</f>
        <v>0</v>
      </c>
      <c r="AF42" s="46"/>
      <c r="AG42" s="45">
        <f>COUNTIFS(DataRegularSeason20242025!$E$2:$E$1315,WatchedGames20242025!$A41,DataRegularSeason20242025!$D$2:$D$1315,WatchedGames20242025!AG$1,DataRegularSeason20242025!$N$2:$N$1315,1, DataRegularSeason20242025!$R$2:$R$1315,1)</f>
        <v>0</v>
      </c>
      <c r="AH42" s="46"/>
      <c r="AI42" s="45">
        <f>COUNTIFS(DataRegularSeason20242025!$E$2:$E$1315,WatchedGames20242025!$A41,DataRegularSeason20242025!$D$2:$D$1315,WatchedGames20242025!AI$1,DataRegularSeason20242025!$N$2:$N$1315,1, DataRegularSeason20242025!$R$2:$R$1315,1)</f>
        <v>1</v>
      </c>
      <c r="AJ42" s="46"/>
      <c r="AK42" s="45">
        <f>COUNTIFS(DataRegularSeason20242025!$E$2:$E$1315,WatchedGames20242025!$A41,DataRegularSeason20242025!$D$2:$D$1315,WatchedGames20242025!AK$1,DataRegularSeason20242025!$N$2:$N$1315,1, DataRegularSeason20242025!$R$2:$R$1315,1)</f>
        <v>0</v>
      </c>
      <c r="AL42" s="46"/>
      <c r="AM42" s="45">
        <f>COUNTIFS(DataRegularSeason20242025!$E$2:$E$1315,WatchedGames20242025!$A41,DataRegularSeason20242025!$D$2:$D$1315,WatchedGames20242025!AM$1,DataRegularSeason20242025!$N$2:$N$1315,1, DataRegularSeason20242025!$R$2:$R$1315,1)</f>
        <v>0</v>
      </c>
      <c r="AN42" s="46"/>
      <c r="AO42" s="45"/>
      <c r="AP42" s="46"/>
      <c r="AQ42" s="45">
        <f>COUNTIFS(DataRegularSeason20242025!$E$2:$E$1315,WatchedGames20242025!$A41,DataRegularSeason20242025!$D$2:$D$1315,WatchedGames20242025!AQ$1,DataRegularSeason20242025!$N$2:$N$1315,1, DataRegularSeason20242025!$R$2:$R$1315,1)</f>
        <v>0</v>
      </c>
      <c r="AR42" s="46"/>
      <c r="AS42" s="45">
        <f>COUNTIFS(DataRegularSeason20242025!$E$2:$E$1315,WatchedGames20242025!$A41,DataRegularSeason20242025!$D$2:$D$1315,WatchedGames20242025!AS$1,DataRegularSeason20242025!$N$2:$N$1315,1, DataRegularSeason20242025!$R$2:$R$1315,1)</f>
        <v>1</v>
      </c>
      <c r="AT42" s="46"/>
      <c r="AU42" s="45">
        <f>COUNTIFS(DataRegularSeason20242025!$E$2:$E$1315,WatchedGames20242025!$A41,DataRegularSeason20242025!$D$2:$D$1315,WatchedGames20242025!AU$1,DataRegularSeason20242025!$N$2:$N$1315,1, DataRegularSeason20242025!$R$2:$R$1315,1)</f>
        <v>1</v>
      </c>
      <c r="AV42" s="46"/>
      <c r="AW42" s="45">
        <f>COUNTIFS(DataRegularSeason20242025!$E$2:$E$1315,WatchedGames20242025!$A41,DataRegularSeason20242025!$D$2:$D$1315,WatchedGames20242025!AW$1,DataRegularSeason20242025!$N$2:$N$1315,1, DataRegularSeason20242025!$R$2:$R$1315,1)</f>
        <v>0</v>
      </c>
      <c r="AX42" s="46"/>
      <c r="AY42" s="45">
        <f>COUNTIFS(DataRegularSeason20242025!$E$2:$E$1315,WatchedGames20242025!$A41,DataRegularSeason20242025!$D$2:$D$1315,WatchedGames20242025!AY$1,DataRegularSeason20242025!$N$2:$N$1315,1, DataRegularSeason20242025!$R$2:$R$1315,1)</f>
        <v>0</v>
      </c>
      <c r="AZ42" s="46"/>
      <c r="BA42" s="45">
        <f>COUNTIFS(DataRegularSeason20242025!$E$2:$E$1315,WatchedGames20242025!$A41,DataRegularSeason20242025!$D$2:$D$1315,WatchedGames20242025!BA$1,DataRegularSeason20242025!$N$2:$N$1315,1, DataRegularSeason20242025!$R$2:$R$1315,1)</f>
        <v>1</v>
      </c>
      <c r="BB42" s="46"/>
      <c r="BC42" s="45">
        <f>COUNTIFS(DataRegularSeason20242025!$E$2:$E$1315,WatchedGames20242025!$A41,DataRegularSeason20242025!$D$2:$D$1315,WatchedGames20242025!BC$1,DataRegularSeason20242025!$N$2:$N$1315,1, DataRegularSeason20242025!$R$2:$R$1315,1)</f>
        <v>0</v>
      </c>
      <c r="BD42" s="46"/>
      <c r="BE42" s="45">
        <f>COUNTIFS(DataRegularSeason20242025!$E$2:$E$1315,WatchedGames20242025!$A41,DataRegularSeason20242025!$D$2:$D$1315,WatchedGames20242025!BE$1,DataRegularSeason20242025!$N$2:$N$1315,1, DataRegularSeason20242025!$R$2:$R$1315,1)</f>
        <v>0</v>
      </c>
      <c r="BF42" s="46"/>
      <c r="BG42" s="45">
        <f>COUNTIFS(DataRegularSeason20242025!$E$2:$E$1315,WatchedGames20242025!$A41,DataRegularSeason20242025!$D$2:$D$1315,WatchedGames20242025!BG$1,DataRegularSeason20242025!$N$2:$N$1315,1, DataRegularSeason20242025!$R$2:$R$1315,1)</f>
        <v>1</v>
      </c>
      <c r="BH42" s="46"/>
      <c r="BI42" s="45">
        <f>COUNTIFS(DataRegularSeason20242025!$E$2:$E$1315,WatchedGames20242025!$A41,DataRegularSeason20242025!$D$2:$D$1315,WatchedGames20242025!BI$1,DataRegularSeason20242025!$N$2:$N$1315,1, DataRegularSeason20242025!$R$2:$R$1315,1)</f>
        <v>0</v>
      </c>
      <c r="BJ42" s="46"/>
      <c r="BK42" s="45">
        <f>COUNTIFS(DataRegularSeason20242025!$E$2:$E$1315,WatchedGames20242025!$A41,DataRegularSeason20242025!$D$2:$D$1315,WatchedGames20242025!BK$1,DataRegularSeason20242025!$N$2:$N$1315,1, DataRegularSeason20242025!$R$2:$R$1315,1)</f>
        <v>0</v>
      </c>
      <c r="BL42" s="46"/>
      <c r="BM42" s="45">
        <f>COUNTIFS(DataRegularSeason20242025!$E$2:$E$1315,WatchedGames20242025!$A41,DataRegularSeason20242025!$D$2:$D$1315,WatchedGames20242025!BM$1,DataRegularSeason20242025!$N$2:$N$1315,1, DataRegularSeason20242025!$R$2:$R$1315,1)</f>
        <v>0</v>
      </c>
      <c r="BN42" s="46"/>
      <c r="BO42" s="41">
        <f t="shared" si="0"/>
        <v>8</v>
      </c>
      <c r="BP42" s="116"/>
      <c r="BQ42" s="117"/>
    </row>
    <row r="43" spans="1:69" s="34" customFormat="1" ht="9.9499999999999993" customHeight="1" x14ac:dyDescent="0.2">
      <c r="A43" s="123" t="s">
        <v>45</v>
      </c>
      <c r="B43" s="35" t="s">
        <v>81</v>
      </c>
      <c r="C43" s="42"/>
      <c r="D43" s="35">
        <f>COUNTIFS(DataRegularSeason20242025!$E$2:$E$1315,WatchedGames20242025!C$1,DataRegularSeason20242025!$D$2:$D$1315,WatchedGames20242025!$A43,DataRegularSeason20242025!$N$2:$N$1315,1, DataRegularSeason20242025!$R$2:$R$1315,1)</f>
        <v>1</v>
      </c>
      <c r="E43" s="42"/>
      <c r="F43" s="35">
        <f>COUNTIFS(DataRegularSeason20242025!$E$2:$E$1315,WatchedGames20242025!E$1,DataRegularSeason20242025!$D$2:$D$1315,WatchedGames20242025!$A43,DataRegularSeason20242025!$N$2:$N$1315,1, DataRegularSeason20242025!$R$2:$R$1315,1)</f>
        <v>2</v>
      </c>
      <c r="G43" s="42"/>
      <c r="H43" s="35">
        <f>COUNTIFS(DataRegularSeason20242025!$E$2:$E$1315,WatchedGames20242025!G$1,DataRegularSeason20242025!$D$2:$D$1315,WatchedGames20242025!$A43,DataRegularSeason20242025!$N$2:$N$1315,1, DataRegularSeason20242025!$R$2:$R$1315,1)</f>
        <v>0</v>
      </c>
      <c r="I43" s="42"/>
      <c r="J43" s="35">
        <f>COUNTIFS(DataRegularSeason20242025!$E$2:$E$1315,WatchedGames20242025!I$1,DataRegularSeason20242025!$D$2:$D$1315,WatchedGames20242025!$A43,DataRegularSeason20242025!$N$2:$N$1315,1, DataRegularSeason20242025!$R$2:$R$1315,1)</f>
        <v>1</v>
      </c>
      <c r="K43" s="42"/>
      <c r="L43" s="35">
        <f>COUNTIFS(DataRegularSeason20242025!$E$2:$E$1315,WatchedGames20242025!K$1,DataRegularSeason20242025!$D$2:$D$1315,WatchedGames20242025!$A43,DataRegularSeason20242025!$N$2:$N$1315,1, DataRegularSeason20242025!$R$2:$R$1315,1)</f>
        <v>2</v>
      </c>
      <c r="M43" s="42"/>
      <c r="N43" s="35">
        <f>COUNTIFS(DataRegularSeason20242025!$E$2:$E$1315,WatchedGames20242025!M$1,DataRegularSeason20242025!$D$2:$D$1315,WatchedGames20242025!$A43,DataRegularSeason20242025!$N$2:$N$1315,1, DataRegularSeason20242025!$R$2:$R$1315,1)</f>
        <v>1</v>
      </c>
      <c r="O43" s="42"/>
      <c r="P43" s="35">
        <f>COUNTIFS(DataRegularSeason20242025!$E$2:$E$1315,WatchedGames20242025!O$1,DataRegularSeason20242025!$D$2:$D$1315,WatchedGames20242025!$A43,DataRegularSeason20242025!$N$2:$N$1315,1, DataRegularSeason20242025!$R$2:$R$1315,1)</f>
        <v>0</v>
      </c>
      <c r="Q43" s="42"/>
      <c r="R43" s="35">
        <f>COUNTIFS(DataRegularSeason20242025!$E$2:$E$1315,WatchedGames20242025!Q$1,DataRegularSeason20242025!$D$2:$D$1315,WatchedGames20242025!$A43,DataRegularSeason20242025!$N$2:$N$1315,1, DataRegularSeason20242025!$R$2:$R$1315,1)</f>
        <v>0</v>
      </c>
      <c r="S43" s="42"/>
      <c r="T43" s="35">
        <f>COUNTIFS(DataRegularSeason20242025!$E$2:$E$1315,WatchedGames20242025!S$1,DataRegularSeason20242025!$D$2:$D$1315,WatchedGames20242025!$A43,DataRegularSeason20242025!$N$2:$N$1315,1, DataRegularSeason20242025!$R$2:$R$1315,1)</f>
        <v>0</v>
      </c>
      <c r="U43" s="42"/>
      <c r="V43" s="35">
        <f>COUNTIFS(DataRegularSeason20242025!$E$2:$E$1315,WatchedGames20242025!U$1,DataRegularSeason20242025!$D$2:$D$1315,WatchedGames20242025!$A43,DataRegularSeason20242025!$N$2:$N$1315,1, DataRegularSeason20242025!$R$2:$R$1315,1)</f>
        <v>1</v>
      </c>
      <c r="W43" s="42"/>
      <c r="X43" s="35">
        <f>COUNTIFS(DataRegularSeason20242025!$E$2:$E$1315,WatchedGames20242025!W$1,DataRegularSeason20242025!$D$2:$D$1315,WatchedGames20242025!$A43,DataRegularSeason20242025!$N$2:$N$1315,1, DataRegularSeason20242025!$R$2:$R$1315,1)</f>
        <v>1</v>
      </c>
      <c r="Y43" s="42"/>
      <c r="Z43" s="35">
        <f>COUNTIFS(DataRegularSeason20242025!$E$2:$E$1315,WatchedGames20242025!Y$1,DataRegularSeason20242025!$D$2:$D$1315,WatchedGames20242025!$A43,DataRegularSeason20242025!$N$2:$N$1315,1, DataRegularSeason20242025!$R$2:$R$1315,1)</f>
        <v>1</v>
      </c>
      <c r="AA43" s="42"/>
      <c r="AB43" s="35">
        <f>COUNTIFS(DataRegularSeason20242025!$E$2:$E$1315,WatchedGames20242025!AA$1,DataRegularSeason20242025!$D$2:$D$1315,WatchedGames20242025!$A43,DataRegularSeason20242025!$N$2:$N$1315,1, DataRegularSeason20242025!$R$2:$R$1315,1)</f>
        <v>1</v>
      </c>
      <c r="AC43" s="42"/>
      <c r="AD43" s="35">
        <f>COUNTIFS(DataRegularSeason20242025!$E$2:$E$1315,WatchedGames20242025!AC$1,DataRegularSeason20242025!$D$2:$D$1315,WatchedGames20242025!$A43,DataRegularSeason20242025!$N$2:$N$1315,1, DataRegularSeason20242025!$R$2:$R$1315,1)</f>
        <v>1</v>
      </c>
      <c r="AE43" s="42"/>
      <c r="AF43" s="35">
        <f>COUNTIFS(DataRegularSeason20242025!$E$2:$E$1315,WatchedGames20242025!AE$1,DataRegularSeason20242025!$D$2:$D$1315,WatchedGames20242025!$A43,DataRegularSeason20242025!$N$2:$N$1315,1, DataRegularSeason20242025!$R$2:$R$1315,1)</f>
        <v>0</v>
      </c>
      <c r="AG43" s="42"/>
      <c r="AH43" s="35">
        <f>COUNTIFS(DataRegularSeason20242025!$E$2:$E$1315,WatchedGames20242025!AG$1,DataRegularSeason20242025!$D$2:$D$1315,WatchedGames20242025!$A43,DataRegularSeason20242025!$N$2:$N$1315,1, DataRegularSeason20242025!$R$2:$R$1315,1)</f>
        <v>1</v>
      </c>
      <c r="AI43" s="42"/>
      <c r="AJ43" s="35">
        <f>COUNTIFS(DataRegularSeason20242025!$E$2:$E$1315,WatchedGames20242025!AI$1,DataRegularSeason20242025!$D$2:$D$1315,WatchedGames20242025!$A43,DataRegularSeason20242025!$N$2:$N$1315,1, DataRegularSeason20242025!$R$2:$R$1315,1)</f>
        <v>1</v>
      </c>
      <c r="AK43" s="42"/>
      <c r="AL43" s="35">
        <f>COUNTIFS(DataRegularSeason20242025!$E$2:$E$1315,WatchedGames20242025!AK$1,DataRegularSeason20242025!$D$2:$D$1315,WatchedGames20242025!$A43,DataRegularSeason20242025!$N$2:$N$1315,1, DataRegularSeason20242025!$R$2:$R$1315,1)</f>
        <v>1</v>
      </c>
      <c r="AM43" s="42"/>
      <c r="AN43" s="35">
        <f>COUNTIFS(DataRegularSeason20242025!$E$2:$E$1315,WatchedGames20242025!AM$1,DataRegularSeason20242025!$D$2:$D$1315,WatchedGames20242025!$A43,DataRegularSeason20242025!$N$2:$N$1315,1, DataRegularSeason20242025!$R$2:$R$1315,1)</f>
        <v>0</v>
      </c>
      <c r="AO43" s="42"/>
      <c r="AP43" s="35">
        <f>COUNTIFS(DataRegularSeason20242025!$E$2:$E$1315,WatchedGames20242025!AO$1,DataRegularSeason20242025!$D$2:$D$1315,WatchedGames20242025!$A43,DataRegularSeason20242025!$N$2:$N$1315,1, DataRegularSeason20242025!$R$2:$R$1315,1)</f>
        <v>0</v>
      </c>
      <c r="AQ43" s="42"/>
      <c r="AR43" s="43"/>
      <c r="AS43" s="42"/>
      <c r="AT43" s="35">
        <f>COUNTIFS(DataRegularSeason20242025!$E$2:$E$1315,WatchedGames20242025!AS$1,DataRegularSeason20242025!$D$2:$D$1315,WatchedGames20242025!$A43,DataRegularSeason20242025!$N$2:$N$1315,1, DataRegularSeason20242025!$R$2:$R$1315,1)</f>
        <v>1</v>
      </c>
      <c r="AU43" s="42"/>
      <c r="AV43" s="35">
        <f>COUNTIFS(DataRegularSeason20242025!$E$2:$E$1315,WatchedGames20242025!AU$1,DataRegularSeason20242025!$D$2:$D$1315,WatchedGames20242025!$A43,DataRegularSeason20242025!$N$2:$N$1315,1, DataRegularSeason20242025!$R$2:$R$1315,1)</f>
        <v>0</v>
      </c>
      <c r="AW43" s="42"/>
      <c r="AX43" s="35">
        <f>COUNTIFS(DataRegularSeason20242025!$E$2:$E$1315,WatchedGames20242025!AW$1,DataRegularSeason20242025!$D$2:$D$1315,WatchedGames20242025!$A43,DataRegularSeason20242025!$N$2:$N$1315,1, DataRegularSeason20242025!$R$2:$R$1315,1)</f>
        <v>1</v>
      </c>
      <c r="AY43" s="42"/>
      <c r="AZ43" s="35">
        <f>COUNTIFS(DataRegularSeason20242025!$E$2:$E$1315,WatchedGames20242025!AY$1,DataRegularSeason20242025!$D$2:$D$1315,WatchedGames20242025!$A43,DataRegularSeason20242025!$N$2:$N$1315,1, DataRegularSeason20242025!$R$2:$R$1315,1)</f>
        <v>1</v>
      </c>
      <c r="BA43" s="42"/>
      <c r="BB43" s="35">
        <f>COUNTIFS(DataRegularSeason20242025!$E$2:$E$1315,WatchedGames20242025!BA$1,DataRegularSeason20242025!$D$2:$D$1315,WatchedGames20242025!$A43,DataRegularSeason20242025!$N$2:$N$1315,1, DataRegularSeason20242025!$R$2:$R$1315,1)</f>
        <v>1</v>
      </c>
      <c r="BC43" s="42"/>
      <c r="BD43" s="35">
        <f>COUNTIFS(DataRegularSeason20242025!$E$2:$E$1315,WatchedGames20242025!BC$1,DataRegularSeason20242025!$D$2:$D$1315,WatchedGames20242025!$A43,DataRegularSeason20242025!$N$2:$N$1315,1, DataRegularSeason20242025!$R$2:$R$1315,1)</f>
        <v>1</v>
      </c>
      <c r="BE43" s="42"/>
      <c r="BF43" s="35">
        <f>COUNTIFS(DataRegularSeason20242025!$E$2:$E$1315,WatchedGames20242025!BE$1,DataRegularSeason20242025!$D$2:$D$1315,WatchedGames20242025!$A43,DataRegularSeason20242025!$N$2:$N$1315,1, DataRegularSeason20242025!$R$2:$R$1315,1)</f>
        <v>0</v>
      </c>
      <c r="BG43" s="42"/>
      <c r="BH43" s="35">
        <f>COUNTIFS(DataRegularSeason20242025!$E$2:$E$1315,WatchedGames20242025!BG$1,DataRegularSeason20242025!$D$2:$D$1315,WatchedGames20242025!$A43,DataRegularSeason20242025!$N$2:$N$1315,1, DataRegularSeason20242025!$R$2:$R$1315,1)</f>
        <v>0</v>
      </c>
      <c r="BI43" s="42"/>
      <c r="BJ43" s="35">
        <f>COUNTIFS(DataRegularSeason20242025!$E$2:$E$1315,WatchedGames20242025!BI$1,DataRegularSeason20242025!$D$2:$D$1315,WatchedGames20242025!$A43,DataRegularSeason20242025!$N$2:$N$1315,1, DataRegularSeason20242025!$R$2:$R$1315,1)</f>
        <v>1</v>
      </c>
      <c r="BK43" s="42"/>
      <c r="BL43" s="35">
        <f>COUNTIFS(DataRegularSeason20242025!$E$2:$E$1315,WatchedGames20242025!BK$1,DataRegularSeason20242025!$D$2:$D$1315,WatchedGames20242025!$A43,DataRegularSeason20242025!$N$2:$N$1315,1, DataRegularSeason20242025!$R$2:$R$1315,1)</f>
        <v>0</v>
      </c>
      <c r="BM43" s="42"/>
      <c r="BN43" s="35">
        <f>COUNTIFS(DataRegularSeason20242025!$E$2:$E$1315,WatchedGames20242025!BM$1,DataRegularSeason20242025!$D$2:$D$1315,WatchedGames20242025!$A43,DataRegularSeason20242025!$N$2:$N$1315,1, DataRegularSeason20242025!$R$2:$R$1315,1)</f>
        <v>1</v>
      </c>
      <c r="BO43" s="37">
        <f t="shared" si="0"/>
        <v>22</v>
      </c>
      <c r="BP43" s="116">
        <f t="shared" ref="BP43" si="39">BO43+BO44</f>
        <v>42</v>
      </c>
      <c r="BQ43" s="117">
        <f t="shared" ref="BQ43" si="40">82-BP43</f>
        <v>40</v>
      </c>
    </row>
    <row r="44" spans="1:69" s="34" customFormat="1" ht="9.9499999999999993" customHeight="1" x14ac:dyDescent="0.2">
      <c r="A44" s="118"/>
      <c r="B44" s="39" t="s">
        <v>80</v>
      </c>
      <c r="C44" s="45">
        <f>COUNTIFS(DataRegularSeason20242025!$E$2:$E$1315,WatchedGames20242025!$A43,DataRegularSeason20242025!$D$2:$D$1315,WatchedGames20242025!C$1,DataRegularSeason20242025!$N$2:$N$1315,1, DataRegularSeason20242025!$R$2:$R$1315,1)</f>
        <v>1</v>
      </c>
      <c r="D44" s="46"/>
      <c r="E44" s="45">
        <f>COUNTIFS(DataRegularSeason20242025!$E$2:$E$1315,WatchedGames20242025!$A43,DataRegularSeason20242025!$D$2:$D$1315,WatchedGames20242025!E$1,DataRegularSeason20242025!$N$2:$N$1315,1, DataRegularSeason20242025!$R$2:$R$1315,1)</f>
        <v>1</v>
      </c>
      <c r="F44" s="46"/>
      <c r="G44" s="45">
        <f>COUNTIFS(DataRegularSeason20242025!$E$2:$E$1315,WatchedGames20242025!$A43,DataRegularSeason20242025!$D$2:$D$1315,WatchedGames20242025!G$1,DataRegularSeason20242025!$N$2:$N$1315,1, DataRegularSeason20242025!$R$2:$R$1315,1)</f>
        <v>1</v>
      </c>
      <c r="H44" s="46"/>
      <c r="I44" s="45">
        <f>COUNTIFS(DataRegularSeason20242025!$E$2:$E$1315,WatchedGames20242025!$A43,DataRegularSeason20242025!$D$2:$D$1315,WatchedGames20242025!I$1,DataRegularSeason20242025!$N$2:$N$1315,1, DataRegularSeason20242025!$R$2:$R$1315,1)</f>
        <v>1</v>
      </c>
      <c r="J44" s="46"/>
      <c r="K44" s="45">
        <f>COUNTIFS(DataRegularSeason20242025!$E$2:$E$1315,WatchedGames20242025!$A43,DataRegularSeason20242025!$D$2:$D$1315,WatchedGames20242025!K$1,DataRegularSeason20242025!$N$2:$N$1315,1, DataRegularSeason20242025!$R$2:$R$1315,1)</f>
        <v>1</v>
      </c>
      <c r="L44" s="46"/>
      <c r="M44" s="45">
        <f>COUNTIFS(DataRegularSeason20242025!$E$2:$E$1315,WatchedGames20242025!$A43,DataRegularSeason20242025!$D$2:$D$1315,WatchedGames20242025!M$1,DataRegularSeason20242025!$N$2:$N$1315,1, DataRegularSeason20242025!$R$2:$R$1315,1)</f>
        <v>0</v>
      </c>
      <c r="N44" s="46"/>
      <c r="O44" s="45">
        <f>COUNTIFS(DataRegularSeason20242025!$E$2:$E$1315,WatchedGames20242025!$A43,DataRegularSeason20242025!$D$2:$D$1315,WatchedGames20242025!O$1,DataRegularSeason20242025!$N$2:$N$1315,1, DataRegularSeason20242025!$R$2:$R$1315,1)</f>
        <v>1</v>
      </c>
      <c r="P44" s="46"/>
      <c r="Q44" s="45">
        <f>COUNTIFS(DataRegularSeason20242025!$E$2:$E$1315,WatchedGames20242025!$A43,DataRegularSeason20242025!$D$2:$D$1315,WatchedGames20242025!Q$1,DataRegularSeason20242025!$N$2:$N$1315,1, DataRegularSeason20242025!$R$2:$R$1315,1)</f>
        <v>1</v>
      </c>
      <c r="R44" s="46"/>
      <c r="S44" s="45">
        <f>COUNTIFS(DataRegularSeason20242025!$E$2:$E$1315,WatchedGames20242025!$A43,DataRegularSeason20242025!$D$2:$D$1315,WatchedGames20242025!S$1,DataRegularSeason20242025!$N$2:$N$1315,1, DataRegularSeason20242025!$R$2:$R$1315,1)</f>
        <v>1</v>
      </c>
      <c r="T44" s="46"/>
      <c r="U44" s="45">
        <f>COUNTIFS(DataRegularSeason20242025!$E$2:$E$1315,WatchedGames20242025!$A43,DataRegularSeason20242025!$D$2:$D$1315,WatchedGames20242025!U$1,DataRegularSeason20242025!$N$2:$N$1315,1, DataRegularSeason20242025!$R$2:$R$1315,1)</f>
        <v>2</v>
      </c>
      <c r="V44" s="46"/>
      <c r="W44" s="45">
        <f>COUNTIFS(DataRegularSeason20242025!$E$2:$E$1315,WatchedGames20242025!$A43,DataRegularSeason20242025!$D$2:$D$1315,WatchedGames20242025!W$1,DataRegularSeason20242025!$N$2:$N$1315,1, DataRegularSeason20242025!$R$2:$R$1315,1)</f>
        <v>0</v>
      </c>
      <c r="X44" s="46"/>
      <c r="Y44" s="45">
        <f>COUNTIFS(DataRegularSeason20242025!$E$2:$E$1315,WatchedGames20242025!$A43,DataRegularSeason20242025!$D$2:$D$1315,WatchedGames20242025!Y$1,DataRegularSeason20242025!$N$2:$N$1315,1, DataRegularSeason20242025!$R$2:$R$1315,1)</f>
        <v>2</v>
      </c>
      <c r="Z44" s="46"/>
      <c r="AA44" s="45">
        <f>COUNTIFS(DataRegularSeason20242025!$E$2:$E$1315,WatchedGames20242025!$A43,DataRegularSeason20242025!$D$2:$D$1315,WatchedGames20242025!AA$1,DataRegularSeason20242025!$N$2:$N$1315,1, DataRegularSeason20242025!$R$2:$R$1315,1)</f>
        <v>1</v>
      </c>
      <c r="AB44" s="46"/>
      <c r="AC44" s="45">
        <f>COUNTIFS(DataRegularSeason20242025!$E$2:$E$1315,WatchedGames20242025!$A43,DataRegularSeason20242025!$D$2:$D$1315,WatchedGames20242025!AC$1,DataRegularSeason20242025!$N$2:$N$1315,1, DataRegularSeason20242025!$R$2:$R$1315,1)</f>
        <v>1</v>
      </c>
      <c r="AD44" s="46"/>
      <c r="AE44" s="45">
        <f>COUNTIFS(DataRegularSeason20242025!$E$2:$E$1315,WatchedGames20242025!$A43,DataRegularSeason20242025!$D$2:$D$1315,WatchedGames20242025!AE$1,DataRegularSeason20242025!$N$2:$N$1315,1, DataRegularSeason20242025!$R$2:$R$1315,1)</f>
        <v>0</v>
      </c>
      <c r="AF44" s="46"/>
      <c r="AG44" s="45">
        <f>COUNTIFS(DataRegularSeason20242025!$E$2:$E$1315,WatchedGames20242025!$A43,DataRegularSeason20242025!$D$2:$D$1315,WatchedGames20242025!AG$1,DataRegularSeason20242025!$N$2:$N$1315,1, DataRegularSeason20242025!$R$2:$R$1315,1)</f>
        <v>0</v>
      </c>
      <c r="AH44" s="46"/>
      <c r="AI44" s="45">
        <f>COUNTIFS(DataRegularSeason20242025!$E$2:$E$1315,WatchedGames20242025!$A43,DataRegularSeason20242025!$D$2:$D$1315,WatchedGames20242025!AI$1,DataRegularSeason20242025!$N$2:$N$1315,1, DataRegularSeason20242025!$R$2:$R$1315,1)</f>
        <v>0</v>
      </c>
      <c r="AJ44" s="46"/>
      <c r="AK44" s="45">
        <f>COUNTIFS(DataRegularSeason20242025!$E$2:$E$1315,WatchedGames20242025!$A43,DataRegularSeason20242025!$D$2:$D$1315,WatchedGames20242025!AK$1,DataRegularSeason20242025!$N$2:$N$1315,1, DataRegularSeason20242025!$R$2:$R$1315,1)</f>
        <v>0</v>
      </c>
      <c r="AL44" s="46"/>
      <c r="AM44" s="45">
        <f>COUNTIFS(DataRegularSeason20242025!$E$2:$E$1315,WatchedGames20242025!$A43,DataRegularSeason20242025!$D$2:$D$1315,WatchedGames20242025!AM$1,DataRegularSeason20242025!$N$2:$N$1315,1, DataRegularSeason20242025!$R$2:$R$1315,1)</f>
        <v>1</v>
      </c>
      <c r="AN44" s="46"/>
      <c r="AO44" s="45">
        <f>COUNTIFS(DataRegularSeason20242025!$E$2:$E$1315,WatchedGames20242025!$A43,DataRegularSeason20242025!$D$2:$D$1315,WatchedGames20242025!AO$1,DataRegularSeason20242025!$N$2:$N$1315,1, DataRegularSeason20242025!$R$2:$R$1315,1)</f>
        <v>0</v>
      </c>
      <c r="AP44" s="46"/>
      <c r="AQ44" s="45"/>
      <c r="AR44" s="46"/>
      <c r="AS44" s="45">
        <f>COUNTIFS(DataRegularSeason20242025!$E$2:$E$1315,WatchedGames20242025!$A43,DataRegularSeason20242025!$D$2:$D$1315,WatchedGames20242025!AS$1,DataRegularSeason20242025!$N$2:$N$1315,1, DataRegularSeason20242025!$R$2:$R$1315,1)</f>
        <v>0</v>
      </c>
      <c r="AT44" s="46"/>
      <c r="AU44" s="45">
        <f>COUNTIFS(DataRegularSeason20242025!$E$2:$E$1315,WatchedGames20242025!$A43,DataRegularSeason20242025!$D$2:$D$1315,WatchedGames20242025!AU$1,DataRegularSeason20242025!$N$2:$N$1315,1, DataRegularSeason20242025!$R$2:$R$1315,1)</f>
        <v>0</v>
      </c>
      <c r="AV44" s="46"/>
      <c r="AW44" s="45">
        <f>COUNTIFS(DataRegularSeason20242025!$E$2:$E$1315,WatchedGames20242025!$A43,DataRegularSeason20242025!$D$2:$D$1315,WatchedGames20242025!AW$1,DataRegularSeason20242025!$N$2:$N$1315,1, DataRegularSeason20242025!$R$2:$R$1315,1)</f>
        <v>1</v>
      </c>
      <c r="AX44" s="46"/>
      <c r="AY44" s="45">
        <f>COUNTIFS(DataRegularSeason20242025!$E$2:$E$1315,WatchedGames20242025!$A43,DataRegularSeason20242025!$D$2:$D$1315,WatchedGames20242025!AY$1,DataRegularSeason20242025!$N$2:$N$1315,1, DataRegularSeason20242025!$R$2:$R$1315,1)</f>
        <v>1</v>
      </c>
      <c r="AZ44" s="46"/>
      <c r="BA44" s="45">
        <f>COUNTIFS(DataRegularSeason20242025!$E$2:$E$1315,WatchedGames20242025!$A43,DataRegularSeason20242025!$D$2:$D$1315,WatchedGames20242025!BA$1,DataRegularSeason20242025!$N$2:$N$1315,1, DataRegularSeason20242025!$R$2:$R$1315,1)</f>
        <v>0</v>
      </c>
      <c r="BB44" s="46"/>
      <c r="BC44" s="45">
        <f>COUNTIFS(DataRegularSeason20242025!$E$2:$E$1315,WatchedGames20242025!$A43,DataRegularSeason20242025!$D$2:$D$1315,WatchedGames20242025!BC$1,DataRegularSeason20242025!$N$2:$N$1315,1, DataRegularSeason20242025!$R$2:$R$1315,1)</f>
        <v>1</v>
      </c>
      <c r="BD44" s="46"/>
      <c r="BE44" s="45">
        <f>COUNTIFS(DataRegularSeason20242025!$E$2:$E$1315,WatchedGames20242025!$A43,DataRegularSeason20242025!$D$2:$D$1315,WatchedGames20242025!BE$1,DataRegularSeason20242025!$N$2:$N$1315,1, DataRegularSeason20242025!$R$2:$R$1315,1)</f>
        <v>1</v>
      </c>
      <c r="BF44" s="46"/>
      <c r="BG44" s="45">
        <f>COUNTIFS(DataRegularSeason20242025!$E$2:$E$1315,WatchedGames20242025!$A43,DataRegularSeason20242025!$D$2:$D$1315,WatchedGames20242025!BG$1,DataRegularSeason20242025!$N$2:$N$1315,1, DataRegularSeason20242025!$R$2:$R$1315,1)</f>
        <v>0</v>
      </c>
      <c r="BH44" s="46"/>
      <c r="BI44" s="45">
        <f>COUNTIFS(DataRegularSeason20242025!$E$2:$E$1315,WatchedGames20242025!$A43,DataRegularSeason20242025!$D$2:$D$1315,WatchedGames20242025!BI$1,DataRegularSeason20242025!$N$2:$N$1315,1, DataRegularSeason20242025!$R$2:$R$1315,1)</f>
        <v>1</v>
      </c>
      <c r="BJ44" s="46"/>
      <c r="BK44" s="45">
        <f>COUNTIFS(DataRegularSeason20242025!$E$2:$E$1315,WatchedGames20242025!$A43,DataRegularSeason20242025!$D$2:$D$1315,WatchedGames20242025!BK$1,DataRegularSeason20242025!$N$2:$N$1315,1, DataRegularSeason20242025!$R$2:$R$1315,1)</f>
        <v>0</v>
      </c>
      <c r="BL44" s="46"/>
      <c r="BM44" s="45">
        <f>COUNTIFS(DataRegularSeason20242025!$E$2:$E$1315,WatchedGames20242025!$A43,DataRegularSeason20242025!$D$2:$D$1315,WatchedGames20242025!BM$1,DataRegularSeason20242025!$N$2:$N$1315,1, DataRegularSeason20242025!$R$2:$R$1315,1)</f>
        <v>0</v>
      </c>
      <c r="BN44" s="46"/>
      <c r="BO44" s="41">
        <f t="shared" si="0"/>
        <v>20</v>
      </c>
      <c r="BP44" s="116"/>
      <c r="BQ44" s="117"/>
    </row>
    <row r="45" spans="1:69" s="34" customFormat="1" ht="9.9499999999999993" customHeight="1" x14ac:dyDescent="0.2">
      <c r="A45" s="123" t="s">
        <v>21</v>
      </c>
      <c r="B45" s="35" t="s">
        <v>81</v>
      </c>
      <c r="C45" s="42"/>
      <c r="D45" s="35">
        <f>COUNTIFS(DataRegularSeason20242025!$E$2:$E$1315,WatchedGames20242025!C$1,DataRegularSeason20242025!$D$2:$D$1315,WatchedGames20242025!$A45,DataRegularSeason20242025!$N$2:$N$1315,1, DataRegularSeason20242025!$R$2:$R$1315,1)</f>
        <v>0</v>
      </c>
      <c r="E45" s="42"/>
      <c r="F45" s="35">
        <f>COUNTIFS(DataRegularSeason20242025!$E$2:$E$1315,WatchedGames20242025!E$1,DataRegularSeason20242025!$D$2:$D$1315,WatchedGames20242025!$A45,DataRegularSeason20242025!$N$2:$N$1315,1, DataRegularSeason20242025!$R$2:$R$1315,1)</f>
        <v>1</v>
      </c>
      <c r="G45" s="42"/>
      <c r="H45" s="35">
        <f>COUNTIFS(DataRegularSeason20242025!$E$2:$E$1315,WatchedGames20242025!G$1,DataRegularSeason20242025!$D$2:$D$1315,WatchedGames20242025!$A45,DataRegularSeason20242025!$N$2:$N$1315,1, DataRegularSeason20242025!$R$2:$R$1315,1)</f>
        <v>1</v>
      </c>
      <c r="I45" s="42"/>
      <c r="J45" s="35">
        <f>COUNTIFS(DataRegularSeason20242025!$E$2:$E$1315,WatchedGames20242025!I$1,DataRegularSeason20242025!$D$2:$D$1315,WatchedGames20242025!$A45,DataRegularSeason20242025!$N$2:$N$1315,1, DataRegularSeason20242025!$R$2:$R$1315,1)</f>
        <v>2</v>
      </c>
      <c r="K45" s="42"/>
      <c r="L45" s="35">
        <f>COUNTIFS(DataRegularSeason20242025!$E$2:$E$1315,WatchedGames20242025!K$1,DataRegularSeason20242025!$D$2:$D$1315,WatchedGames20242025!$A45,DataRegularSeason20242025!$N$2:$N$1315,1, DataRegularSeason20242025!$R$2:$R$1315,1)</f>
        <v>1</v>
      </c>
      <c r="M45" s="42"/>
      <c r="N45" s="35">
        <f>COUNTIFS(DataRegularSeason20242025!$E$2:$E$1315,WatchedGames20242025!M$1,DataRegularSeason20242025!$D$2:$D$1315,WatchedGames20242025!$A45,DataRegularSeason20242025!$N$2:$N$1315,1, DataRegularSeason20242025!$R$2:$R$1315,1)</f>
        <v>1</v>
      </c>
      <c r="O45" s="42"/>
      <c r="P45" s="35">
        <f>COUNTIFS(DataRegularSeason20242025!$E$2:$E$1315,WatchedGames20242025!O$1,DataRegularSeason20242025!$D$2:$D$1315,WatchedGames20242025!$A45,DataRegularSeason20242025!$N$2:$N$1315,1, DataRegularSeason20242025!$R$2:$R$1315,1)</f>
        <v>0</v>
      </c>
      <c r="Q45" s="42"/>
      <c r="R45" s="35">
        <f>COUNTIFS(DataRegularSeason20242025!$E$2:$E$1315,WatchedGames20242025!Q$1,DataRegularSeason20242025!$D$2:$D$1315,WatchedGames20242025!$A45,DataRegularSeason20242025!$N$2:$N$1315,1, DataRegularSeason20242025!$R$2:$R$1315,1)</f>
        <v>0</v>
      </c>
      <c r="S45" s="42"/>
      <c r="T45" s="35">
        <f>COUNTIFS(DataRegularSeason20242025!$E$2:$E$1315,WatchedGames20242025!S$1,DataRegularSeason20242025!$D$2:$D$1315,WatchedGames20242025!$A45,DataRegularSeason20242025!$N$2:$N$1315,1, DataRegularSeason20242025!$R$2:$R$1315,1)</f>
        <v>0</v>
      </c>
      <c r="U45" s="42"/>
      <c r="V45" s="35">
        <f>COUNTIFS(DataRegularSeason20242025!$E$2:$E$1315,WatchedGames20242025!U$1,DataRegularSeason20242025!$D$2:$D$1315,WatchedGames20242025!$A45,DataRegularSeason20242025!$N$2:$N$1315,1, DataRegularSeason20242025!$R$2:$R$1315,1)</f>
        <v>1</v>
      </c>
      <c r="W45" s="42"/>
      <c r="X45" s="35">
        <f>COUNTIFS(DataRegularSeason20242025!$E$2:$E$1315,WatchedGames20242025!W$1,DataRegularSeason20242025!$D$2:$D$1315,WatchedGames20242025!$A45,DataRegularSeason20242025!$N$2:$N$1315,1, DataRegularSeason20242025!$R$2:$R$1315,1)</f>
        <v>1</v>
      </c>
      <c r="Y45" s="42"/>
      <c r="Z45" s="35">
        <f>COUNTIFS(DataRegularSeason20242025!$E$2:$E$1315,WatchedGames20242025!Y$1,DataRegularSeason20242025!$D$2:$D$1315,WatchedGames20242025!$A45,DataRegularSeason20242025!$N$2:$N$1315,1, DataRegularSeason20242025!$R$2:$R$1315,1)</f>
        <v>1</v>
      </c>
      <c r="AA45" s="42"/>
      <c r="AB45" s="35">
        <f>COUNTIFS(DataRegularSeason20242025!$E$2:$E$1315,WatchedGames20242025!AA$1,DataRegularSeason20242025!$D$2:$D$1315,WatchedGames20242025!$A45,DataRegularSeason20242025!$N$2:$N$1315,1, DataRegularSeason20242025!$R$2:$R$1315,1)</f>
        <v>1</v>
      </c>
      <c r="AC45" s="42"/>
      <c r="AD45" s="35">
        <f>COUNTIFS(DataRegularSeason20242025!$E$2:$E$1315,WatchedGames20242025!AC$1,DataRegularSeason20242025!$D$2:$D$1315,WatchedGames20242025!$A45,DataRegularSeason20242025!$N$2:$N$1315,1, DataRegularSeason20242025!$R$2:$R$1315,1)</f>
        <v>0</v>
      </c>
      <c r="AE45" s="42"/>
      <c r="AF45" s="35">
        <f>COUNTIFS(DataRegularSeason20242025!$E$2:$E$1315,WatchedGames20242025!AE$1,DataRegularSeason20242025!$D$2:$D$1315,WatchedGames20242025!$A45,DataRegularSeason20242025!$N$2:$N$1315,1, DataRegularSeason20242025!$R$2:$R$1315,1)</f>
        <v>1</v>
      </c>
      <c r="AG45" s="42"/>
      <c r="AH45" s="35">
        <f>COUNTIFS(DataRegularSeason20242025!$E$2:$E$1315,WatchedGames20242025!AG$1,DataRegularSeason20242025!$D$2:$D$1315,WatchedGames20242025!$A45,DataRegularSeason20242025!$N$2:$N$1315,1, DataRegularSeason20242025!$R$2:$R$1315,1)</f>
        <v>1</v>
      </c>
      <c r="AI45" s="42"/>
      <c r="AJ45" s="35">
        <f>COUNTIFS(DataRegularSeason20242025!$E$2:$E$1315,WatchedGames20242025!AI$1,DataRegularSeason20242025!$D$2:$D$1315,WatchedGames20242025!$A45,DataRegularSeason20242025!$N$2:$N$1315,1, DataRegularSeason20242025!$R$2:$R$1315,1)</f>
        <v>1</v>
      </c>
      <c r="AK45" s="42"/>
      <c r="AL45" s="35">
        <f>COUNTIFS(DataRegularSeason20242025!$E$2:$E$1315,WatchedGames20242025!AK$1,DataRegularSeason20242025!$D$2:$D$1315,WatchedGames20242025!$A45,DataRegularSeason20242025!$N$2:$N$1315,1, DataRegularSeason20242025!$R$2:$R$1315,1)</f>
        <v>2</v>
      </c>
      <c r="AM45" s="42"/>
      <c r="AN45" s="35">
        <f>COUNTIFS(DataRegularSeason20242025!$E$2:$E$1315,WatchedGames20242025!AM$1,DataRegularSeason20242025!$D$2:$D$1315,WatchedGames20242025!$A45,DataRegularSeason20242025!$N$2:$N$1315,1, DataRegularSeason20242025!$R$2:$R$1315,1)</f>
        <v>1</v>
      </c>
      <c r="AO45" s="42"/>
      <c r="AP45" s="35">
        <f>COUNTIFS(DataRegularSeason20242025!$E$2:$E$1315,WatchedGames20242025!AO$1,DataRegularSeason20242025!$D$2:$D$1315,WatchedGames20242025!$A45,DataRegularSeason20242025!$N$2:$N$1315,1, DataRegularSeason20242025!$R$2:$R$1315,1)</f>
        <v>1</v>
      </c>
      <c r="AQ45" s="42"/>
      <c r="AR45" s="35">
        <f>COUNTIFS(DataRegularSeason20242025!$E$2:$E$1315,WatchedGames20242025!AQ$1,DataRegularSeason20242025!$D$2:$D$1315,WatchedGames20242025!$A45,DataRegularSeason20242025!$N$2:$N$1315,1, DataRegularSeason20242025!$R$2:$R$1315,1)</f>
        <v>0</v>
      </c>
      <c r="AS45" s="42"/>
      <c r="AT45" s="43"/>
      <c r="AU45" s="42"/>
      <c r="AV45" s="35">
        <f>COUNTIFS(DataRegularSeason20242025!$E$2:$E$1315,WatchedGames20242025!AU$1,DataRegularSeason20242025!$D$2:$D$1315,WatchedGames20242025!$A45,DataRegularSeason20242025!$N$2:$N$1315,1, DataRegularSeason20242025!$R$2:$R$1315,1)</f>
        <v>0</v>
      </c>
      <c r="AW45" s="42"/>
      <c r="AX45" s="35">
        <f>COUNTIFS(DataRegularSeason20242025!$E$2:$E$1315,WatchedGames20242025!AW$1,DataRegularSeason20242025!$D$2:$D$1315,WatchedGames20242025!$A45,DataRegularSeason20242025!$N$2:$N$1315,1, DataRegularSeason20242025!$R$2:$R$1315,1)</f>
        <v>0</v>
      </c>
      <c r="AY45" s="42"/>
      <c r="AZ45" s="35">
        <f>COUNTIFS(DataRegularSeason20242025!$E$2:$E$1315,WatchedGames20242025!AY$1,DataRegularSeason20242025!$D$2:$D$1315,WatchedGames20242025!$A45,DataRegularSeason20242025!$N$2:$N$1315,1, DataRegularSeason20242025!$R$2:$R$1315,1)</f>
        <v>0</v>
      </c>
      <c r="BA45" s="42"/>
      <c r="BB45" s="35">
        <f>COUNTIFS(DataRegularSeason20242025!$E$2:$E$1315,WatchedGames20242025!BA$1,DataRegularSeason20242025!$D$2:$D$1315,WatchedGames20242025!$A45,DataRegularSeason20242025!$N$2:$N$1315,1, DataRegularSeason20242025!$R$2:$R$1315,1)</f>
        <v>0</v>
      </c>
      <c r="BC45" s="42"/>
      <c r="BD45" s="35">
        <f>COUNTIFS(DataRegularSeason20242025!$E$2:$E$1315,WatchedGames20242025!BC$1,DataRegularSeason20242025!$D$2:$D$1315,WatchedGames20242025!$A45,DataRegularSeason20242025!$N$2:$N$1315,1, DataRegularSeason20242025!$R$2:$R$1315,1)</f>
        <v>0</v>
      </c>
      <c r="BE45" s="42"/>
      <c r="BF45" s="35">
        <f>COUNTIFS(DataRegularSeason20242025!$E$2:$E$1315,WatchedGames20242025!BE$1,DataRegularSeason20242025!$D$2:$D$1315,WatchedGames20242025!$A45,DataRegularSeason20242025!$N$2:$N$1315,1, DataRegularSeason20242025!$R$2:$R$1315,1)</f>
        <v>0</v>
      </c>
      <c r="BG45" s="42"/>
      <c r="BH45" s="35">
        <f>COUNTIFS(DataRegularSeason20242025!$E$2:$E$1315,WatchedGames20242025!BG$1,DataRegularSeason20242025!$D$2:$D$1315,WatchedGames20242025!$A45,DataRegularSeason20242025!$N$2:$N$1315,1, DataRegularSeason20242025!$R$2:$R$1315,1)</f>
        <v>1</v>
      </c>
      <c r="BI45" s="42"/>
      <c r="BJ45" s="35">
        <f>COUNTIFS(DataRegularSeason20242025!$E$2:$E$1315,WatchedGames20242025!BI$1,DataRegularSeason20242025!$D$2:$D$1315,WatchedGames20242025!$A45,DataRegularSeason20242025!$N$2:$N$1315,1, DataRegularSeason20242025!$R$2:$R$1315,1)</f>
        <v>0</v>
      </c>
      <c r="BK45" s="42"/>
      <c r="BL45" s="35">
        <f>COUNTIFS(DataRegularSeason20242025!$E$2:$E$1315,WatchedGames20242025!BK$1,DataRegularSeason20242025!$D$2:$D$1315,WatchedGames20242025!$A45,DataRegularSeason20242025!$N$2:$N$1315,1, DataRegularSeason20242025!$R$2:$R$1315,1)</f>
        <v>1</v>
      </c>
      <c r="BM45" s="42"/>
      <c r="BN45" s="35">
        <f>COUNTIFS(DataRegularSeason20242025!$E$2:$E$1315,WatchedGames20242025!BM$1,DataRegularSeason20242025!$D$2:$D$1315,WatchedGames20242025!$A45,DataRegularSeason20242025!$N$2:$N$1315,1, DataRegularSeason20242025!$R$2:$R$1315,1)</f>
        <v>2</v>
      </c>
      <c r="BO45" s="37">
        <f t="shared" si="0"/>
        <v>21</v>
      </c>
      <c r="BP45" s="116">
        <f t="shared" ref="BP45" si="41">BO45+BO46</f>
        <v>44</v>
      </c>
      <c r="BQ45" s="117">
        <f t="shared" ref="BQ45" si="42">82-BP45</f>
        <v>38</v>
      </c>
    </row>
    <row r="46" spans="1:69" s="34" customFormat="1" ht="9.9499999999999993" customHeight="1" x14ac:dyDescent="0.2">
      <c r="A46" s="118"/>
      <c r="B46" s="39" t="s">
        <v>80</v>
      </c>
      <c r="C46" s="45">
        <f>COUNTIFS(DataRegularSeason20242025!$E$2:$E$1315,WatchedGames20242025!$A45,DataRegularSeason20242025!$D$2:$D$1315,WatchedGames20242025!C$1,DataRegularSeason20242025!$N$2:$N$1315,1, DataRegularSeason20242025!$R$2:$R$1315,1)</f>
        <v>1</v>
      </c>
      <c r="D46" s="46"/>
      <c r="E46" s="45">
        <f>COUNTIFS(DataRegularSeason20242025!$E$2:$E$1315,WatchedGames20242025!$A45,DataRegularSeason20242025!$D$2:$D$1315,WatchedGames20242025!E$1,DataRegularSeason20242025!$N$2:$N$1315,1, DataRegularSeason20242025!$R$2:$R$1315,1)</f>
        <v>0</v>
      </c>
      <c r="F46" s="46"/>
      <c r="G46" s="45">
        <f>COUNTIFS(DataRegularSeason20242025!$E$2:$E$1315,WatchedGames20242025!$A45,DataRegularSeason20242025!$D$2:$D$1315,WatchedGames20242025!G$1,DataRegularSeason20242025!$N$2:$N$1315,1, DataRegularSeason20242025!$R$2:$R$1315,1)</f>
        <v>1</v>
      </c>
      <c r="H46" s="46"/>
      <c r="I46" s="45">
        <f>COUNTIFS(DataRegularSeason20242025!$E$2:$E$1315,WatchedGames20242025!$A45,DataRegularSeason20242025!$D$2:$D$1315,WatchedGames20242025!I$1,DataRegularSeason20242025!$N$2:$N$1315,1, DataRegularSeason20242025!$R$2:$R$1315,1)</f>
        <v>1</v>
      </c>
      <c r="J46" s="46"/>
      <c r="K46" s="45">
        <f>COUNTIFS(DataRegularSeason20242025!$E$2:$E$1315,WatchedGames20242025!$A45,DataRegularSeason20242025!$D$2:$D$1315,WatchedGames20242025!K$1,DataRegularSeason20242025!$N$2:$N$1315,1, DataRegularSeason20242025!$R$2:$R$1315,1)</f>
        <v>1</v>
      </c>
      <c r="L46" s="46"/>
      <c r="M46" s="45">
        <f>COUNTIFS(DataRegularSeason20242025!$E$2:$E$1315,WatchedGames20242025!$A45,DataRegularSeason20242025!$D$2:$D$1315,WatchedGames20242025!M$1,DataRegularSeason20242025!$N$2:$N$1315,1, DataRegularSeason20242025!$R$2:$R$1315,1)</f>
        <v>1</v>
      </c>
      <c r="N46" s="46"/>
      <c r="O46" s="45">
        <f>COUNTIFS(DataRegularSeason20242025!$E$2:$E$1315,WatchedGames20242025!$A45,DataRegularSeason20242025!$D$2:$D$1315,WatchedGames20242025!O$1,DataRegularSeason20242025!$N$2:$N$1315,1, DataRegularSeason20242025!$R$2:$R$1315,1)</f>
        <v>0</v>
      </c>
      <c r="P46" s="46"/>
      <c r="Q46" s="45">
        <f>COUNTIFS(DataRegularSeason20242025!$E$2:$E$1315,WatchedGames20242025!$A45,DataRegularSeason20242025!$D$2:$D$1315,WatchedGames20242025!Q$1,DataRegularSeason20242025!$N$2:$N$1315,1, DataRegularSeason20242025!$R$2:$R$1315,1)</f>
        <v>1</v>
      </c>
      <c r="R46" s="46"/>
      <c r="S46" s="45">
        <f>COUNTIFS(DataRegularSeason20242025!$E$2:$E$1315,WatchedGames20242025!$A45,DataRegularSeason20242025!$D$2:$D$1315,WatchedGames20242025!S$1,DataRegularSeason20242025!$N$2:$N$1315,1, DataRegularSeason20242025!$R$2:$R$1315,1)</f>
        <v>1</v>
      </c>
      <c r="T46" s="46"/>
      <c r="U46" s="45">
        <f>COUNTIFS(DataRegularSeason20242025!$E$2:$E$1315,WatchedGames20242025!$A45,DataRegularSeason20242025!$D$2:$D$1315,WatchedGames20242025!U$1,DataRegularSeason20242025!$N$2:$N$1315,1, DataRegularSeason20242025!$R$2:$R$1315,1)</f>
        <v>1</v>
      </c>
      <c r="V46" s="46"/>
      <c r="W46" s="45">
        <f>COUNTIFS(DataRegularSeason20242025!$E$2:$E$1315,WatchedGames20242025!$A45,DataRegularSeason20242025!$D$2:$D$1315,WatchedGames20242025!W$1,DataRegularSeason20242025!$N$2:$N$1315,1, DataRegularSeason20242025!$R$2:$R$1315,1)</f>
        <v>1</v>
      </c>
      <c r="X46" s="46"/>
      <c r="Y46" s="45">
        <f>COUNTIFS(DataRegularSeason20242025!$E$2:$E$1315,WatchedGames20242025!$A45,DataRegularSeason20242025!$D$2:$D$1315,WatchedGames20242025!Y$1,DataRegularSeason20242025!$N$2:$N$1315,1, DataRegularSeason20242025!$R$2:$R$1315,1)</f>
        <v>1</v>
      </c>
      <c r="Z46" s="46"/>
      <c r="AA46" s="45">
        <f>COUNTIFS(DataRegularSeason20242025!$E$2:$E$1315,WatchedGames20242025!$A45,DataRegularSeason20242025!$D$2:$D$1315,WatchedGames20242025!AA$1,DataRegularSeason20242025!$N$2:$N$1315,1, DataRegularSeason20242025!$R$2:$R$1315,1)</f>
        <v>1</v>
      </c>
      <c r="AB46" s="46"/>
      <c r="AC46" s="45">
        <f>COUNTIFS(DataRegularSeason20242025!$E$2:$E$1315,WatchedGames20242025!$A45,DataRegularSeason20242025!$D$2:$D$1315,WatchedGames20242025!AC$1,DataRegularSeason20242025!$N$2:$N$1315,1, DataRegularSeason20242025!$R$2:$R$1315,1)</f>
        <v>1</v>
      </c>
      <c r="AD46" s="46"/>
      <c r="AE46" s="45">
        <f>COUNTIFS(DataRegularSeason20242025!$E$2:$E$1315,WatchedGames20242025!$A45,DataRegularSeason20242025!$D$2:$D$1315,WatchedGames20242025!AE$1,DataRegularSeason20242025!$N$2:$N$1315,1, DataRegularSeason20242025!$R$2:$R$1315,1)</f>
        <v>1</v>
      </c>
      <c r="AF46" s="46"/>
      <c r="AG46" s="45">
        <f>COUNTIFS(DataRegularSeason20242025!$E$2:$E$1315,WatchedGames20242025!$A45,DataRegularSeason20242025!$D$2:$D$1315,WatchedGames20242025!AG$1,DataRegularSeason20242025!$N$2:$N$1315,1, DataRegularSeason20242025!$R$2:$R$1315,1)</f>
        <v>0</v>
      </c>
      <c r="AH46" s="46"/>
      <c r="AI46" s="45">
        <f>COUNTIFS(DataRegularSeason20242025!$E$2:$E$1315,WatchedGames20242025!$A45,DataRegularSeason20242025!$D$2:$D$1315,WatchedGames20242025!AI$1,DataRegularSeason20242025!$N$2:$N$1315,1, DataRegularSeason20242025!$R$2:$R$1315,1)</f>
        <v>0</v>
      </c>
      <c r="AJ46" s="46"/>
      <c r="AK46" s="45">
        <f>COUNTIFS(DataRegularSeason20242025!$E$2:$E$1315,WatchedGames20242025!$A45,DataRegularSeason20242025!$D$2:$D$1315,WatchedGames20242025!AK$1,DataRegularSeason20242025!$N$2:$N$1315,1, DataRegularSeason20242025!$R$2:$R$1315,1)</f>
        <v>1</v>
      </c>
      <c r="AL46" s="46"/>
      <c r="AM46" s="45">
        <f>COUNTIFS(DataRegularSeason20242025!$E$2:$E$1315,WatchedGames20242025!$A45,DataRegularSeason20242025!$D$2:$D$1315,WatchedGames20242025!AM$1,DataRegularSeason20242025!$N$2:$N$1315,1, DataRegularSeason20242025!$R$2:$R$1315,1)</f>
        <v>0</v>
      </c>
      <c r="AN46" s="46"/>
      <c r="AO46" s="45">
        <f>COUNTIFS(DataRegularSeason20242025!$E$2:$E$1315,WatchedGames20242025!$A45,DataRegularSeason20242025!$D$2:$D$1315,WatchedGames20242025!AO$1,DataRegularSeason20242025!$N$2:$N$1315,1, DataRegularSeason20242025!$R$2:$R$1315,1)</f>
        <v>0</v>
      </c>
      <c r="AP46" s="46"/>
      <c r="AQ46" s="45">
        <f>COUNTIFS(DataRegularSeason20242025!$E$2:$E$1315,WatchedGames20242025!$A45,DataRegularSeason20242025!$D$2:$D$1315,WatchedGames20242025!AQ$1,DataRegularSeason20242025!$N$2:$N$1315,1, DataRegularSeason20242025!$R$2:$R$1315,1)</f>
        <v>1</v>
      </c>
      <c r="AR46" s="46"/>
      <c r="AS46" s="45"/>
      <c r="AT46" s="46"/>
      <c r="AU46" s="45">
        <f>COUNTIFS(DataRegularSeason20242025!$E$2:$E$1315,WatchedGames20242025!$A45,DataRegularSeason20242025!$D$2:$D$1315,WatchedGames20242025!AU$1,DataRegularSeason20242025!$N$2:$N$1315,1, DataRegularSeason20242025!$R$2:$R$1315,1)</f>
        <v>1</v>
      </c>
      <c r="AV46" s="46"/>
      <c r="AW46" s="45">
        <f>COUNTIFS(DataRegularSeason20242025!$E$2:$E$1315,WatchedGames20242025!$A45,DataRegularSeason20242025!$D$2:$D$1315,WatchedGames20242025!AW$1,DataRegularSeason20242025!$N$2:$N$1315,1, DataRegularSeason20242025!$R$2:$R$1315,1)</f>
        <v>1</v>
      </c>
      <c r="AX46" s="46"/>
      <c r="AY46" s="45">
        <f>COUNTIFS(DataRegularSeason20242025!$E$2:$E$1315,WatchedGames20242025!$A45,DataRegularSeason20242025!$D$2:$D$1315,WatchedGames20242025!AY$1,DataRegularSeason20242025!$N$2:$N$1315,1, DataRegularSeason20242025!$R$2:$R$1315,1)</f>
        <v>0</v>
      </c>
      <c r="AZ46" s="46"/>
      <c r="BA46" s="45">
        <f>COUNTIFS(DataRegularSeason20242025!$E$2:$E$1315,WatchedGames20242025!$A45,DataRegularSeason20242025!$D$2:$D$1315,WatchedGames20242025!BA$1,DataRegularSeason20242025!$N$2:$N$1315,1, DataRegularSeason20242025!$R$2:$R$1315,1)</f>
        <v>2</v>
      </c>
      <c r="BB46" s="46"/>
      <c r="BC46" s="45">
        <f>COUNTIFS(DataRegularSeason20242025!$E$2:$E$1315,WatchedGames20242025!$A45,DataRegularSeason20242025!$D$2:$D$1315,WatchedGames20242025!BC$1,DataRegularSeason20242025!$N$2:$N$1315,1, DataRegularSeason20242025!$R$2:$R$1315,1)</f>
        <v>1</v>
      </c>
      <c r="BD46" s="46"/>
      <c r="BE46" s="45">
        <f>COUNTIFS(DataRegularSeason20242025!$E$2:$E$1315,WatchedGames20242025!$A45,DataRegularSeason20242025!$D$2:$D$1315,WatchedGames20242025!BE$1,DataRegularSeason20242025!$N$2:$N$1315,1, DataRegularSeason20242025!$R$2:$R$1315,1)</f>
        <v>1</v>
      </c>
      <c r="BF46" s="46"/>
      <c r="BG46" s="45">
        <f>COUNTIFS(DataRegularSeason20242025!$E$2:$E$1315,WatchedGames20242025!$A45,DataRegularSeason20242025!$D$2:$D$1315,WatchedGames20242025!BG$1,DataRegularSeason20242025!$N$2:$N$1315,1, DataRegularSeason20242025!$R$2:$R$1315,1)</f>
        <v>1</v>
      </c>
      <c r="BH46" s="46"/>
      <c r="BI46" s="45">
        <f>COUNTIFS(DataRegularSeason20242025!$E$2:$E$1315,WatchedGames20242025!$A45,DataRegularSeason20242025!$D$2:$D$1315,WatchedGames20242025!BI$1,DataRegularSeason20242025!$N$2:$N$1315,1, DataRegularSeason20242025!$R$2:$R$1315,1)</f>
        <v>0</v>
      </c>
      <c r="BJ46" s="46"/>
      <c r="BK46" s="45">
        <f>COUNTIFS(DataRegularSeason20242025!$E$2:$E$1315,WatchedGames20242025!$A45,DataRegularSeason20242025!$D$2:$D$1315,WatchedGames20242025!BK$1,DataRegularSeason20242025!$N$2:$N$1315,1, DataRegularSeason20242025!$R$2:$R$1315,1)</f>
        <v>1</v>
      </c>
      <c r="BL46" s="46"/>
      <c r="BM46" s="45">
        <f>COUNTIFS(DataRegularSeason20242025!$E$2:$E$1315,WatchedGames20242025!$A45,DataRegularSeason20242025!$D$2:$D$1315,WatchedGames20242025!BM$1,DataRegularSeason20242025!$N$2:$N$1315,1, DataRegularSeason20242025!$R$2:$R$1315,1)</f>
        <v>0</v>
      </c>
      <c r="BN46" s="46"/>
      <c r="BO46" s="41">
        <f t="shared" si="0"/>
        <v>23</v>
      </c>
      <c r="BP46" s="116"/>
      <c r="BQ46" s="117"/>
    </row>
    <row r="47" spans="1:69" s="34" customFormat="1" ht="9.9499999999999993" customHeight="1" x14ac:dyDescent="0.2">
      <c r="A47" s="123" t="s">
        <v>12</v>
      </c>
      <c r="B47" s="35" t="s">
        <v>81</v>
      </c>
      <c r="C47" s="42"/>
      <c r="D47" s="35">
        <f>COUNTIFS(DataRegularSeason20242025!$E$2:$E$1315,WatchedGames20242025!C$1,DataRegularSeason20242025!$D$2:$D$1315,WatchedGames20242025!$A47,DataRegularSeason20242025!$N$2:$N$1315,1, DataRegularSeason20242025!$R$2:$R$1315,1)</f>
        <v>1</v>
      </c>
      <c r="E47" s="42"/>
      <c r="F47" s="35">
        <f>COUNTIFS(DataRegularSeason20242025!$E$2:$E$1315,WatchedGames20242025!E$1,DataRegularSeason20242025!$D$2:$D$1315,WatchedGames20242025!$A47,DataRegularSeason20242025!$N$2:$N$1315,1, DataRegularSeason20242025!$R$2:$R$1315,1)</f>
        <v>1</v>
      </c>
      <c r="G47" s="42"/>
      <c r="H47" s="35">
        <f>COUNTIFS(DataRegularSeason20242025!$E$2:$E$1315,WatchedGames20242025!G$1,DataRegularSeason20242025!$D$2:$D$1315,WatchedGames20242025!$A47,DataRegularSeason20242025!$N$2:$N$1315,1, DataRegularSeason20242025!$R$2:$R$1315,1)</f>
        <v>1</v>
      </c>
      <c r="I47" s="42"/>
      <c r="J47" s="35">
        <f>COUNTIFS(DataRegularSeason20242025!$E$2:$E$1315,WatchedGames20242025!I$1,DataRegularSeason20242025!$D$2:$D$1315,WatchedGames20242025!$A47,DataRegularSeason20242025!$N$2:$N$1315,1, DataRegularSeason20242025!$R$2:$R$1315,1)</f>
        <v>1</v>
      </c>
      <c r="K47" s="42"/>
      <c r="L47" s="35">
        <f>COUNTIFS(DataRegularSeason20242025!$E$2:$E$1315,WatchedGames20242025!K$1,DataRegularSeason20242025!$D$2:$D$1315,WatchedGames20242025!$A47,DataRegularSeason20242025!$N$2:$N$1315,1, DataRegularSeason20242025!$R$2:$R$1315,1)</f>
        <v>1</v>
      </c>
      <c r="M47" s="42"/>
      <c r="N47" s="35">
        <f>COUNTIFS(DataRegularSeason20242025!$E$2:$E$1315,WatchedGames20242025!M$1,DataRegularSeason20242025!$D$2:$D$1315,WatchedGames20242025!$A47,DataRegularSeason20242025!$N$2:$N$1315,1, DataRegularSeason20242025!$R$2:$R$1315,1)</f>
        <v>0</v>
      </c>
      <c r="O47" s="42"/>
      <c r="P47" s="35">
        <f>COUNTIFS(DataRegularSeason20242025!$E$2:$E$1315,WatchedGames20242025!O$1,DataRegularSeason20242025!$D$2:$D$1315,WatchedGames20242025!$A47,DataRegularSeason20242025!$N$2:$N$1315,1, DataRegularSeason20242025!$R$2:$R$1315,1)</f>
        <v>1</v>
      </c>
      <c r="Q47" s="42"/>
      <c r="R47" s="35">
        <f>COUNTIFS(DataRegularSeason20242025!$E$2:$E$1315,WatchedGames20242025!Q$1,DataRegularSeason20242025!$D$2:$D$1315,WatchedGames20242025!$A47,DataRegularSeason20242025!$N$2:$N$1315,1, DataRegularSeason20242025!$R$2:$R$1315,1)</f>
        <v>2</v>
      </c>
      <c r="S47" s="42"/>
      <c r="T47" s="35">
        <f>COUNTIFS(DataRegularSeason20242025!$E$2:$E$1315,WatchedGames20242025!S$1,DataRegularSeason20242025!$D$2:$D$1315,WatchedGames20242025!$A47,DataRegularSeason20242025!$N$2:$N$1315,1, DataRegularSeason20242025!$R$2:$R$1315,1)</f>
        <v>0</v>
      </c>
      <c r="U47" s="42"/>
      <c r="V47" s="35">
        <f>COUNTIFS(DataRegularSeason20242025!$E$2:$E$1315,WatchedGames20242025!U$1,DataRegularSeason20242025!$D$2:$D$1315,WatchedGames20242025!$A47,DataRegularSeason20242025!$N$2:$N$1315,1, DataRegularSeason20242025!$R$2:$R$1315,1)</f>
        <v>1</v>
      </c>
      <c r="W47" s="42"/>
      <c r="X47" s="35">
        <f>COUNTIFS(DataRegularSeason20242025!$E$2:$E$1315,WatchedGames20242025!W$1,DataRegularSeason20242025!$D$2:$D$1315,WatchedGames20242025!$A47,DataRegularSeason20242025!$N$2:$N$1315,1, DataRegularSeason20242025!$R$2:$R$1315,1)</f>
        <v>0</v>
      </c>
      <c r="Y47" s="42"/>
      <c r="Z47" s="35">
        <f>COUNTIFS(DataRegularSeason20242025!$E$2:$E$1315,WatchedGames20242025!Y$1,DataRegularSeason20242025!$D$2:$D$1315,WatchedGames20242025!$A47,DataRegularSeason20242025!$N$2:$N$1315,1, DataRegularSeason20242025!$R$2:$R$1315,1)</f>
        <v>0</v>
      </c>
      <c r="AA47" s="42"/>
      <c r="AB47" s="35">
        <f>COUNTIFS(DataRegularSeason20242025!$E$2:$E$1315,WatchedGames20242025!AA$1,DataRegularSeason20242025!$D$2:$D$1315,WatchedGames20242025!$A47,DataRegularSeason20242025!$N$2:$N$1315,1, DataRegularSeason20242025!$R$2:$R$1315,1)</f>
        <v>1</v>
      </c>
      <c r="AC47" s="42"/>
      <c r="AD47" s="35">
        <f>COUNTIFS(DataRegularSeason20242025!$E$2:$E$1315,WatchedGames20242025!AC$1,DataRegularSeason20242025!$D$2:$D$1315,WatchedGames20242025!$A47,DataRegularSeason20242025!$N$2:$N$1315,1, DataRegularSeason20242025!$R$2:$R$1315,1)</f>
        <v>0</v>
      </c>
      <c r="AE47" s="42"/>
      <c r="AF47" s="35">
        <f>COUNTIFS(DataRegularSeason20242025!$E$2:$E$1315,WatchedGames20242025!AE$1,DataRegularSeason20242025!$D$2:$D$1315,WatchedGames20242025!$A47,DataRegularSeason20242025!$N$2:$N$1315,1, DataRegularSeason20242025!$R$2:$R$1315,1)</f>
        <v>0</v>
      </c>
      <c r="AG47" s="42"/>
      <c r="AH47" s="35">
        <f>COUNTIFS(DataRegularSeason20242025!$E$2:$E$1315,WatchedGames20242025!AG$1,DataRegularSeason20242025!$D$2:$D$1315,WatchedGames20242025!$A47,DataRegularSeason20242025!$N$2:$N$1315,1, DataRegularSeason20242025!$R$2:$R$1315,1)</f>
        <v>1</v>
      </c>
      <c r="AI47" s="42"/>
      <c r="AJ47" s="35">
        <f>COUNTIFS(DataRegularSeason20242025!$E$2:$E$1315,WatchedGames20242025!AI$1,DataRegularSeason20242025!$D$2:$D$1315,WatchedGames20242025!$A47,DataRegularSeason20242025!$N$2:$N$1315,1, DataRegularSeason20242025!$R$2:$R$1315,1)</f>
        <v>0</v>
      </c>
      <c r="AK47" s="42"/>
      <c r="AL47" s="35">
        <f>COUNTIFS(DataRegularSeason20242025!$E$2:$E$1315,WatchedGames20242025!AK$1,DataRegularSeason20242025!$D$2:$D$1315,WatchedGames20242025!$A47,DataRegularSeason20242025!$N$2:$N$1315,1, DataRegularSeason20242025!$R$2:$R$1315,1)</f>
        <v>1</v>
      </c>
      <c r="AM47" s="42"/>
      <c r="AN47" s="35">
        <f>COUNTIFS(DataRegularSeason20242025!$E$2:$E$1315,WatchedGames20242025!AM$1,DataRegularSeason20242025!$D$2:$D$1315,WatchedGames20242025!$A47,DataRegularSeason20242025!$N$2:$N$1315,1, DataRegularSeason20242025!$R$2:$R$1315,1)</f>
        <v>1</v>
      </c>
      <c r="AO47" s="42"/>
      <c r="AP47" s="35">
        <f>COUNTIFS(DataRegularSeason20242025!$E$2:$E$1315,WatchedGames20242025!AO$1,DataRegularSeason20242025!$D$2:$D$1315,WatchedGames20242025!$A47,DataRegularSeason20242025!$N$2:$N$1315,1, DataRegularSeason20242025!$R$2:$R$1315,1)</f>
        <v>1</v>
      </c>
      <c r="AQ47" s="42"/>
      <c r="AR47" s="35">
        <f>COUNTIFS(DataRegularSeason20242025!$E$2:$E$1315,WatchedGames20242025!AQ$1,DataRegularSeason20242025!$D$2:$D$1315,WatchedGames20242025!$A47,DataRegularSeason20242025!$N$2:$N$1315,1, DataRegularSeason20242025!$R$2:$R$1315,1)</f>
        <v>0</v>
      </c>
      <c r="AS47" s="42"/>
      <c r="AT47" s="35">
        <f>COUNTIFS(DataRegularSeason20242025!$E$2:$E$1315,WatchedGames20242025!AS$1,DataRegularSeason20242025!$D$2:$D$1315,WatchedGames20242025!$A47,DataRegularSeason20242025!$N$2:$N$1315,1, DataRegularSeason20242025!$R$2:$R$1315,1)</f>
        <v>1</v>
      </c>
      <c r="AU47" s="42"/>
      <c r="AV47" s="43"/>
      <c r="AW47" s="42"/>
      <c r="AX47" s="35">
        <f>COUNTIFS(DataRegularSeason20242025!$E$2:$E$1315,WatchedGames20242025!AW$1,DataRegularSeason20242025!$D$2:$D$1315,WatchedGames20242025!$A47,DataRegularSeason20242025!$N$2:$N$1315,1, DataRegularSeason20242025!$R$2:$R$1315,1)</f>
        <v>1</v>
      </c>
      <c r="AY47" s="42"/>
      <c r="AZ47" s="35">
        <f>COUNTIFS(DataRegularSeason20242025!$E$2:$E$1315,WatchedGames20242025!AY$1,DataRegularSeason20242025!$D$2:$D$1315,WatchedGames20242025!$A47,DataRegularSeason20242025!$N$2:$N$1315,1, DataRegularSeason20242025!$R$2:$R$1315,1)</f>
        <v>0</v>
      </c>
      <c r="BA47" s="42"/>
      <c r="BB47" s="35">
        <f>COUNTIFS(DataRegularSeason20242025!$E$2:$E$1315,WatchedGames20242025!BA$1,DataRegularSeason20242025!$D$2:$D$1315,WatchedGames20242025!$A47,DataRegularSeason20242025!$N$2:$N$1315,1, DataRegularSeason20242025!$R$2:$R$1315,1)</f>
        <v>0</v>
      </c>
      <c r="BC47" s="42"/>
      <c r="BD47" s="35">
        <f>COUNTIFS(DataRegularSeason20242025!$E$2:$E$1315,WatchedGames20242025!BC$1,DataRegularSeason20242025!$D$2:$D$1315,WatchedGames20242025!$A47,DataRegularSeason20242025!$N$2:$N$1315,1, DataRegularSeason20242025!$R$2:$R$1315,1)</f>
        <v>1</v>
      </c>
      <c r="BE47" s="42"/>
      <c r="BF47" s="35">
        <f>COUNTIFS(DataRegularSeason20242025!$E$2:$E$1315,WatchedGames20242025!BE$1,DataRegularSeason20242025!$D$2:$D$1315,WatchedGames20242025!$A47,DataRegularSeason20242025!$N$2:$N$1315,1, DataRegularSeason20242025!$R$2:$R$1315,1)</f>
        <v>0</v>
      </c>
      <c r="BG47" s="42"/>
      <c r="BH47" s="35">
        <f>COUNTIFS(DataRegularSeason20242025!$E$2:$E$1315,WatchedGames20242025!BG$1,DataRegularSeason20242025!$D$2:$D$1315,WatchedGames20242025!$A47,DataRegularSeason20242025!$N$2:$N$1315,1, DataRegularSeason20242025!$R$2:$R$1315,1)</f>
        <v>1</v>
      </c>
      <c r="BI47" s="42"/>
      <c r="BJ47" s="35">
        <f>COUNTIFS(DataRegularSeason20242025!$E$2:$E$1315,WatchedGames20242025!BI$1,DataRegularSeason20242025!$D$2:$D$1315,WatchedGames20242025!$A47,DataRegularSeason20242025!$N$2:$N$1315,1, DataRegularSeason20242025!$R$2:$R$1315,1)</f>
        <v>1</v>
      </c>
      <c r="BK47" s="42"/>
      <c r="BL47" s="35">
        <f>COUNTIFS(DataRegularSeason20242025!$E$2:$E$1315,WatchedGames20242025!BK$1,DataRegularSeason20242025!$D$2:$D$1315,WatchedGames20242025!$A47,DataRegularSeason20242025!$N$2:$N$1315,1, DataRegularSeason20242025!$R$2:$R$1315,1)</f>
        <v>1</v>
      </c>
      <c r="BM47" s="42"/>
      <c r="BN47" s="35">
        <f>COUNTIFS(DataRegularSeason20242025!$E$2:$E$1315,WatchedGames20242025!BM$1,DataRegularSeason20242025!$D$2:$D$1315,WatchedGames20242025!$A47,DataRegularSeason20242025!$N$2:$N$1315,1, DataRegularSeason20242025!$R$2:$R$1315,1)</f>
        <v>0</v>
      </c>
      <c r="BO47" s="37">
        <f t="shared" si="0"/>
        <v>20</v>
      </c>
      <c r="BP47" s="116">
        <f t="shared" ref="BP47" si="43">BO47+BO48</f>
        <v>39</v>
      </c>
      <c r="BQ47" s="117">
        <f t="shared" ref="BQ47" si="44">82-BP47</f>
        <v>43</v>
      </c>
    </row>
    <row r="48" spans="1:69" s="34" customFormat="1" ht="9.9499999999999993" customHeight="1" x14ac:dyDescent="0.2">
      <c r="A48" s="118"/>
      <c r="B48" s="39" t="s">
        <v>80</v>
      </c>
      <c r="C48" s="45">
        <f>COUNTIFS(DataRegularSeason20242025!$E$2:$E$1315,WatchedGames20242025!$A47,DataRegularSeason20242025!$D$2:$D$1315,WatchedGames20242025!C$1,DataRegularSeason20242025!$N$2:$N$1315,1, DataRegularSeason20242025!$R$2:$R$1315,1)</f>
        <v>1</v>
      </c>
      <c r="D48" s="46"/>
      <c r="E48" s="45">
        <f>COUNTIFS(DataRegularSeason20242025!$E$2:$E$1315,WatchedGames20242025!$A47,DataRegularSeason20242025!$D$2:$D$1315,WatchedGames20242025!E$1,DataRegularSeason20242025!$N$2:$N$1315,1, DataRegularSeason20242025!$R$2:$R$1315,1)</f>
        <v>1</v>
      </c>
      <c r="F48" s="46"/>
      <c r="G48" s="45">
        <f>COUNTIFS(DataRegularSeason20242025!$E$2:$E$1315,WatchedGames20242025!$A47,DataRegularSeason20242025!$D$2:$D$1315,WatchedGames20242025!G$1,DataRegularSeason20242025!$N$2:$N$1315,1, DataRegularSeason20242025!$R$2:$R$1315,1)</f>
        <v>1</v>
      </c>
      <c r="H48" s="46"/>
      <c r="I48" s="45">
        <f>COUNTIFS(DataRegularSeason20242025!$E$2:$E$1315,WatchedGames20242025!$A47,DataRegularSeason20242025!$D$2:$D$1315,WatchedGames20242025!I$1,DataRegularSeason20242025!$N$2:$N$1315,1, DataRegularSeason20242025!$R$2:$R$1315,1)</f>
        <v>0</v>
      </c>
      <c r="J48" s="46"/>
      <c r="K48" s="45">
        <f>COUNTIFS(DataRegularSeason20242025!$E$2:$E$1315,WatchedGames20242025!$A47,DataRegularSeason20242025!$D$2:$D$1315,WatchedGames20242025!K$1,DataRegularSeason20242025!$N$2:$N$1315,1, DataRegularSeason20242025!$R$2:$R$1315,1)</f>
        <v>0</v>
      </c>
      <c r="L48" s="46"/>
      <c r="M48" s="45">
        <f>COUNTIFS(DataRegularSeason20242025!$E$2:$E$1315,WatchedGames20242025!$A47,DataRegularSeason20242025!$D$2:$D$1315,WatchedGames20242025!M$1,DataRegularSeason20242025!$N$2:$N$1315,1, DataRegularSeason20242025!$R$2:$R$1315,1)</f>
        <v>1</v>
      </c>
      <c r="N48" s="46"/>
      <c r="O48" s="45">
        <f>COUNTIFS(DataRegularSeason20242025!$E$2:$E$1315,WatchedGames20242025!$A47,DataRegularSeason20242025!$D$2:$D$1315,WatchedGames20242025!O$1,DataRegularSeason20242025!$N$2:$N$1315,1, DataRegularSeason20242025!$R$2:$R$1315,1)</f>
        <v>1</v>
      </c>
      <c r="P48" s="46"/>
      <c r="Q48" s="45">
        <f>COUNTIFS(DataRegularSeason20242025!$E$2:$E$1315,WatchedGames20242025!$A47,DataRegularSeason20242025!$D$2:$D$1315,WatchedGames20242025!Q$1,DataRegularSeason20242025!$N$2:$N$1315,1, DataRegularSeason20242025!$R$2:$R$1315,1)</f>
        <v>0</v>
      </c>
      <c r="R48" s="46"/>
      <c r="S48" s="45">
        <f>COUNTIFS(DataRegularSeason20242025!$E$2:$E$1315,WatchedGames20242025!$A47,DataRegularSeason20242025!$D$2:$D$1315,WatchedGames20242025!S$1,DataRegularSeason20242025!$N$2:$N$1315,1, DataRegularSeason20242025!$R$2:$R$1315,1)</f>
        <v>0</v>
      </c>
      <c r="T48" s="46"/>
      <c r="U48" s="45">
        <f>COUNTIFS(DataRegularSeason20242025!$E$2:$E$1315,WatchedGames20242025!$A47,DataRegularSeason20242025!$D$2:$D$1315,WatchedGames20242025!U$1,DataRegularSeason20242025!$N$2:$N$1315,1, DataRegularSeason20242025!$R$2:$R$1315,1)</f>
        <v>0</v>
      </c>
      <c r="V48" s="46"/>
      <c r="W48" s="45">
        <f>COUNTIFS(DataRegularSeason20242025!$E$2:$E$1315,WatchedGames20242025!$A47,DataRegularSeason20242025!$D$2:$D$1315,WatchedGames20242025!W$1,DataRegularSeason20242025!$N$2:$N$1315,1, DataRegularSeason20242025!$R$2:$R$1315,1)</f>
        <v>1</v>
      </c>
      <c r="X48" s="46"/>
      <c r="Y48" s="45">
        <f>COUNTIFS(DataRegularSeason20242025!$E$2:$E$1315,WatchedGames20242025!$A47,DataRegularSeason20242025!$D$2:$D$1315,WatchedGames20242025!Y$1,DataRegularSeason20242025!$N$2:$N$1315,1, DataRegularSeason20242025!$R$2:$R$1315,1)</f>
        <v>1</v>
      </c>
      <c r="Z48" s="46"/>
      <c r="AA48" s="45">
        <f>COUNTIFS(DataRegularSeason20242025!$E$2:$E$1315,WatchedGames20242025!$A47,DataRegularSeason20242025!$D$2:$D$1315,WatchedGames20242025!AA$1,DataRegularSeason20242025!$N$2:$N$1315,1, DataRegularSeason20242025!$R$2:$R$1315,1)</f>
        <v>1</v>
      </c>
      <c r="AB48" s="46"/>
      <c r="AC48" s="45">
        <f>COUNTIFS(DataRegularSeason20242025!$E$2:$E$1315,WatchedGames20242025!$A47,DataRegularSeason20242025!$D$2:$D$1315,WatchedGames20242025!AC$1,DataRegularSeason20242025!$N$2:$N$1315,1, DataRegularSeason20242025!$R$2:$R$1315,1)</f>
        <v>0</v>
      </c>
      <c r="AD48" s="46"/>
      <c r="AE48" s="45">
        <f>COUNTIFS(DataRegularSeason20242025!$E$2:$E$1315,WatchedGames20242025!$A47,DataRegularSeason20242025!$D$2:$D$1315,WatchedGames20242025!AE$1,DataRegularSeason20242025!$N$2:$N$1315,1, DataRegularSeason20242025!$R$2:$R$1315,1)</f>
        <v>0</v>
      </c>
      <c r="AF48" s="46"/>
      <c r="AG48" s="45">
        <f>COUNTIFS(DataRegularSeason20242025!$E$2:$E$1315,WatchedGames20242025!$A47,DataRegularSeason20242025!$D$2:$D$1315,WatchedGames20242025!AG$1,DataRegularSeason20242025!$N$2:$N$1315,1, DataRegularSeason20242025!$R$2:$R$1315,1)</f>
        <v>1</v>
      </c>
      <c r="AH48" s="46"/>
      <c r="AI48" s="45">
        <f>COUNTIFS(DataRegularSeason20242025!$E$2:$E$1315,WatchedGames20242025!$A47,DataRegularSeason20242025!$D$2:$D$1315,WatchedGames20242025!AI$1,DataRegularSeason20242025!$N$2:$N$1315,1, DataRegularSeason20242025!$R$2:$R$1315,1)</f>
        <v>1</v>
      </c>
      <c r="AJ48" s="46"/>
      <c r="AK48" s="45">
        <f>COUNTIFS(DataRegularSeason20242025!$E$2:$E$1315,WatchedGames20242025!$A47,DataRegularSeason20242025!$D$2:$D$1315,WatchedGames20242025!AK$1,DataRegularSeason20242025!$N$2:$N$1315,1, DataRegularSeason20242025!$R$2:$R$1315,1)</f>
        <v>1</v>
      </c>
      <c r="AL48" s="46"/>
      <c r="AM48" s="45">
        <f>COUNTIFS(DataRegularSeason20242025!$E$2:$E$1315,WatchedGames20242025!$A47,DataRegularSeason20242025!$D$2:$D$1315,WatchedGames20242025!AM$1,DataRegularSeason20242025!$N$2:$N$1315,1, DataRegularSeason20242025!$R$2:$R$1315,1)</f>
        <v>1</v>
      </c>
      <c r="AN48" s="46"/>
      <c r="AO48" s="45">
        <f>COUNTIFS(DataRegularSeason20242025!$E$2:$E$1315,WatchedGames20242025!$A47,DataRegularSeason20242025!$D$2:$D$1315,WatchedGames20242025!AO$1,DataRegularSeason20242025!$N$2:$N$1315,1, DataRegularSeason20242025!$R$2:$R$1315,1)</f>
        <v>0</v>
      </c>
      <c r="AP48" s="46"/>
      <c r="AQ48" s="45">
        <f>COUNTIFS(DataRegularSeason20242025!$E$2:$E$1315,WatchedGames20242025!$A47,DataRegularSeason20242025!$D$2:$D$1315,WatchedGames20242025!AQ$1,DataRegularSeason20242025!$N$2:$N$1315,1, DataRegularSeason20242025!$R$2:$R$1315,1)</f>
        <v>0</v>
      </c>
      <c r="AR48" s="46"/>
      <c r="AS48" s="45">
        <f>COUNTIFS(DataRegularSeason20242025!$E$2:$E$1315,WatchedGames20242025!$A47,DataRegularSeason20242025!$D$2:$D$1315,WatchedGames20242025!AS$1,DataRegularSeason20242025!$N$2:$N$1315,1, DataRegularSeason20242025!$R$2:$R$1315,1)</f>
        <v>0</v>
      </c>
      <c r="AT48" s="46"/>
      <c r="AU48" s="45"/>
      <c r="AV48" s="46"/>
      <c r="AW48" s="45">
        <f>COUNTIFS(DataRegularSeason20242025!$E$2:$E$1315,WatchedGames20242025!$A47,DataRegularSeason20242025!$D$2:$D$1315,WatchedGames20242025!AW$1,DataRegularSeason20242025!$N$2:$N$1315,1, DataRegularSeason20242025!$R$2:$R$1315,1)</f>
        <v>1</v>
      </c>
      <c r="AX48" s="46"/>
      <c r="AY48" s="45">
        <f>COUNTIFS(DataRegularSeason20242025!$E$2:$E$1315,WatchedGames20242025!$A47,DataRegularSeason20242025!$D$2:$D$1315,WatchedGames20242025!AY$1,DataRegularSeason20242025!$N$2:$N$1315,1, DataRegularSeason20242025!$R$2:$R$1315,1)</f>
        <v>1</v>
      </c>
      <c r="AZ48" s="46"/>
      <c r="BA48" s="45">
        <f>COUNTIFS(DataRegularSeason20242025!$E$2:$E$1315,WatchedGames20242025!$A47,DataRegularSeason20242025!$D$2:$D$1315,WatchedGames20242025!BA$1,DataRegularSeason20242025!$N$2:$N$1315,1, DataRegularSeason20242025!$R$2:$R$1315,1)</f>
        <v>1</v>
      </c>
      <c r="BB48" s="46"/>
      <c r="BC48" s="45">
        <f>COUNTIFS(DataRegularSeason20242025!$E$2:$E$1315,WatchedGames20242025!$A47,DataRegularSeason20242025!$D$2:$D$1315,WatchedGames20242025!BC$1,DataRegularSeason20242025!$N$2:$N$1315,1, DataRegularSeason20242025!$R$2:$R$1315,1)</f>
        <v>0</v>
      </c>
      <c r="BD48" s="46"/>
      <c r="BE48" s="45">
        <f>COUNTIFS(DataRegularSeason20242025!$E$2:$E$1315,WatchedGames20242025!$A47,DataRegularSeason20242025!$D$2:$D$1315,WatchedGames20242025!BE$1,DataRegularSeason20242025!$N$2:$N$1315,1, DataRegularSeason20242025!$R$2:$R$1315,1)</f>
        <v>1</v>
      </c>
      <c r="BF48" s="46"/>
      <c r="BG48" s="45">
        <f>COUNTIFS(DataRegularSeason20242025!$E$2:$E$1315,WatchedGames20242025!$A47,DataRegularSeason20242025!$D$2:$D$1315,WatchedGames20242025!BG$1,DataRegularSeason20242025!$N$2:$N$1315,1, DataRegularSeason20242025!$R$2:$R$1315,1)</f>
        <v>1</v>
      </c>
      <c r="BH48" s="46"/>
      <c r="BI48" s="45">
        <f>COUNTIFS(DataRegularSeason20242025!$E$2:$E$1315,WatchedGames20242025!$A47,DataRegularSeason20242025!$D$2:$D$1315,WatchedGames20242025!BI$1,DataRegularSeason20242025!$N$2:$N$1315,1, DataRegularSeason20242025!$R$2:$R$1315,1)</f>
        <v>1</v>
      </c>
      <c r="BJ48" s="46"/>
      <c r="BK48" s="45">
        <f>COUNTIFS(DataRegularSeason20242025!$E$2:$E$1315,WatchedGames20242025!$A47,DataRegularSeason20242025!$D$2:$D$1315,WatchedGames20242025!BK$1,DataRegularSeason20242025!$N$2:$N$1315,1, DataRegularSeason20242025!$R$2:$R$1315,1)</f>
        <v>1</v>
      </c>
      <c r="BL48" s="46"/>
      <c r="BM48" s="45">
        <f>COUNTIFS(DataRegularSeason20242025!$E$2:$E$1315,WatchedGames20242025!$A47,DataRegularSeason20242025!$D$2:$D$1315,WatchedGames20242025!BM$1,DataRegularSeason20242025!$N$2:$N$1315,1, DataRegularSeason20242025!$R$2:$R$1315,1)</f>
        <v>0</v>
      </c>
      <c r="BN48" s="46"/>
      <c r="BO48" s="41">
        <f t="shared" si="0"/>
        <v>19</v>
      </c>
      <c r="BP48" s="116"/>
      <c r="BQ48" s="117"/>
    </row>
    <row r="49" spans="1:69" s="34" customFormat="1" ht="9.9499999999999993" customHeight="1" x14ac:dyDescent="0.2">
      <c r="A49" s="123" t="s">
        <v>38</v>
      </c>
      <c r="B49" s="35" t="s">
        <v>81</v>
      </c>
      <c r="C49" s="42"/>
      <c r="D49" s="35">
        <f>COUNTIFS(DataRegularSeason20242025!$E$2:$E$1315,WatchedGames20242025!C$1,DataRegularSeason20242025!$D$2:$D$1315,WatchedGames20242025!$A49,DataRegularSeason20242025!$N$2:$N$1315,1, DataRegularSeason20242025!$R$2:$R$1315,1)</f>
        <v>0</v>
      </c>
      <c r="E49" s="42"/>
      <c r="F49" s="35">
        <f>COUNTIFS(DataRegularSeason20242025!$E$2:$E$1315,WatchedGames20242025!E$1,DataRegularSeason20242025!$D$2:$D$1315,WatchedGames20242025!$A49,DataRegularSeason20242025!$N$2:$N$1315,1, DataRegularSeason20242025!$R$2:$R$1315,1)</f>
        <v>1</v>
      </c>
      <c r="G49" s="42"/>
      <c r="H49" s="35">
        <f>COUNTIFS(DataRegularSeason20242025!$E$2:$E$1315,WatchedGames20242025!G$1,DataRegularSeason20242025!$D$2:$D$1315,WatchedGames20242025!$A49,DataRegularSeason20242025!$N$2:$N$1315,1, DataRegularSeason20242025!$R$2:$R$1315,1)</f>
        <v>0</v>
      </c>
      <c r="I49" s="42"/>
      <c r="J49" s="35">
        <f>COUNTIFS(DataRegularSeason20242025!$E$2:$E$1315,WatchedGames20242025!I$1,DataRegularSeason20242025!$D$2:$D$1315,WatchedGames20242025!$A49,DataRegularSeason20242025!$N$2:$N$1315,1, DataRegularSeason20242025!$R$2:$R$1315,1)</f>
        <v>1</v>
      </c>
      <c r="K49" s="42"/>
      <c r="L49" s="35">
        <f>COUNTIFS(DataRegularSeason20242025!$E$2:$E$1315,WatchedGames20242025!K$1,DataRegularSeason20242025!$D$2:$D$1315,WatchedGames20242025!$A49,DataRegularSeason20242025!$N$2:$N$1315,1, DataRegularSeason20242025!$R$2:$R$1315,1)</f>
        <v>1</v>
      </c>
      <c r="M49" s="42"/>
      <c r="N49" s="35">
        <f>COUNTIFS(DataRegularSeason20242025!$E$2:$E$1315,WatchedGames20242025!M$1,DataRegularSeason20242025!$D$2:$D$1315,WatchedGames20242025!$A49,DataRegularSeason20242025!$N$2:$N$1315,1, DataRegularSeason20242025!$R$2:$R$1315,1)</f>
        <v>0</v>
      </c>
      <c r="O49" s="42"/>
      <c r="P49" s="35">
        <f>COUNTIFS(DataRegularSeason20242025!$E$2:$E$1315,WatchedGames20242025!O$1,DataRegularSeason20242025!$D$2:$D$1315,WatchedGames20242025!$A49,DataRegularSeason20242025!$N$2:$N$1315,1, DataRegularSeason20242025!$R$2:$R$1315,1)</f>
        <v>0</v>
      </c>
      <c r="Q49" s="42"/>
      <c r="R49" s="35">
        <f>COUNTIFS(DataRegularSeason20242025!$E$2:$E$1315,WatchedGames20242025!Q$1,DataRegularSeason20242025!$D$2:$D$1315,WatchedGames20242025!$A49,DataRegularSeason20242025!$N$2:$N$1315,1, DataRegularSeason20242025!$R$2:$R$1315,1)</f>
        <v>0</v>
      </c>
      <c r="S49" s="42"/>
      <c r="T49" s="35">
        <f>COUNTIFS(DataRegularSeason20242025!$E$2:$E$1315,WatchedGames20242025!S$1,DataRegularSeason20242025!$D$2:$D$1315,WatchedGames20242025!$A49,DataRegularSeason20242025!$N$2:$N$1315,1, DataRegularSeason20242025!$R$2:$R$1315,1)</f>
        <v>1</v>
      </c>
      <c r="U49" s="42"/>
      <c r="V49" s="35">
        <f>COUNTIFS(DataRegularSeason20242025!$E$2:$E$1315,WatchedGames20242025!U$1,DataRegularSeason20242025!$D$2:$D$1315,WatchedGames20242025!$A49,DataRegularSeason20242025!$N$2:$N$1315,1, DataRegularSeason20242025!$R$2:$R$1315,1)</f>
        <v>1</v>
      </c>
      <c r="W49" s="42"/>
      <c r="X49" s="35">
        <f>COUNTIFS(DataRegularSeason20242025!$E$2:$E$1315,WatchedGames20242025!W$1,DataRegularSeason20242025!$D$2:$D$1315,WatchedGames20242025!$A49,DataRegularSeason20242025!$N$2:$N$1315,1, DataRegularSeason20242025!$R$2:$R$1315,1)</f>
        <v>1</v>
      </c>
      <c r="Y49" s="42"/>
      <c r="Z49" s="35">
        <f>COUNTIFS(DataRegularSeason20242025!$E$2:$E$1315,WatchedGames20242025!Y$1,DataRegularSeason20242025!$D$2:$D$1315,WatchedGames20242025!$A49,DataRegularSeason20242025!$N$2:$N$1315,1, DataRegularSeason20242025!$R$2:$R$1315,1)</f>
        <v>1</v>
      </c>
      <c r="AA49" s="42"/>
      <c r="AB49" s="35">
        <f>COUNTIFS(DataRegularSeason20242025!$E$2:$E$1315,WatchedGames20242025!AA$1,DataRegularSeason20242025!$D$2:$D$1315,WatchedGames20242025!$A49,DataRegularSeason20242025!$N$2:$N$1315,1, DataRegularSeason20242025!$R$2:$R$1315,1)</f>
        <v>0</v>
      </c>
      <c r="AC49" s="42"/>
      <c r="AD49" s="35">
        <f>COUNTIFS(DataRegularSeason20242025!$E$2:$E$1315,WatchedGames20242025!AC$1,DataRegularSeason20242025!$D$2:$D$1315,WatchedGames20242025!$A49,DataRegularSeason20242025!$N$2:$N$1315,1, DataRegularSeason20242025!$R$2:$R$1315,1)</f>
        <v>0</v>
      </c>
      <c r="AE49" s="42"/>
      <c r="AF49" s="35">
        <f>COUNTIFS(DataRegularSeason20242025!$E$2:$E$1315,WatchedGames20242025!AE$1,DataRegularSeason20242025!$D$2:$D$1315,WatchedGames20242025!$A49,DataRegularSeason20242025!$N$2:$N$1315,1, DataRegularSeason20242025!$R$2:$R$1315,1)</f>
        <v>0</v>
      </c>
      <c r="AG49" s="42"/>
      <c r="AH49" s="35">
        <f>COUNTIFS(DataRegularSeason20242025!$E$2:$E$1315,WatchedGames20242025!AG$1,DataRegularSeason20242025!$D$2:$D$1315,WatchedGames20242025!$A49,DataRegularSeason20242025!$N$2:$N$1315,1, DataRegularSeason20242025!$R$2:$R$1315,1)</f>
        <v>1</v>
      </c>
      <c r="AI49" s="42"/>
      <c r="AJ49" s="35">
        <f>COUNTIFS(DataRegularSeason20242025!$E$2:$E$1315,WatchedGames20242025!AI$1,DataRegularSeason20242025!$D$2:$D$1315,WatchedGames20242025!$A49,DataRegularSeason20242025!$N$2:$N$1315,1, DataRegularSeason20242025!$R$2:$R$1315,1)</f>
        <v>1</v>
      </c>
      <c r="AK49" s="42"/>
      <c r="AL49" s="35">
        <f>COUNTIFS(DataRegularSeason20242025!$E$2:$E$1315,WatchedGames20242025!AK$1,DataRegularSeason20242025!$D$2:$D$1315,WatchedGames20242025!$A49,DataRegularSeason20242025!$N$2:$N$1315,1, DataRegularSeason20242025!$R$2:$R$1315,1)</f>
        <v>1</v>
      </c>
      <c r="AM49" s="42"/>
      <c r="AN49" s="35">
        <f>COUNTIFS(DataRegularSeason20242025!$E$2:$E$1315,WatchedGames20242025!AM$1,DataRegularSeason20242025!$D$2:$D$1315,WatchedGames20242025!$A49,DataRegularSeason20242025!$N$2:$N$1315,1, DataRegularSeason20242025!$R$2:$R$1315,1)</f>
        <v>1</v>
      </c>
      <c r="AO49" s="42"/>
      <c r="AP49" s="35">
        <f>COUNTIFS(DataRegularSeason20242025!$E$2:$E$1315,WatchedGames20242025!AO$1,DataRegularSeason20242025!$D$2:$D$1315,WatchedGames20242025!$A49,DataRegularSeason20242025!$N$2:$N$1315,1, DataRegularSeason20242025!$R$2:$R$1315,1)</f>
        <v>0</v>
      </c>
      <c r="AQ49" s="42"/>
      <c r="AR49" s="35">
        <f>COUNTIFS(DataRegularSeason20242025!$E$2:$E$1315,WatchedGames20242025!AQ$1,DataRegularSeason20242025!$D$2:$D$1315,WatchedGames20242025!$A49,DataRegularSeason20242025!$N$2:$N$1315,1, DataRegularSeason20242025!$R$2:$R$1315,1)</f>
        <v>1</v>
      </c>
      <c r="AS49" s="42"/>
      <c r="AT49" s="35">
        <f>COUNTIFS(DataRegularSeason20242025!$E$2:$E$1315,WatchedGames20242025!AS$1,DataRegularSeason20242025!$D$2:$D$1315,WatchedGames20242025!$A49,DataRegularSeason20242025!$N$2:$N$1315,1, DataRegularSeason20242025!$R$2:$R$1315,1)</f>
        <v>1</v>
      </c>
      <c r="AU49" s="42"/>
      <c r="AV49" s="35">
        <f>COUNTIFS(DataRegularSeason20242025!$E$2:$E$1315,WatchedGames20242025!AU$1,DataRegularSeason20242025!$D$2:$D$1315,WatchedGames20242025!$A49,DataRegularSeason20242025!$N$2:$N$1315,1, DataRegularSeason20242025!$R$2:$R$1315,1)</f>
        <v>1</v>
      </c>
      <c r="AW49" s="42"/>
      <c r="AX49" s="43"/>
      <c r="AY49" s="42"/>
      <c r="AZ49" s="35">
        <f>COUNTIFS(DataRegularSeason20242025!$E$2:$E$1315,WatchedGames20242025!AY$1,DataRegularSeason20242025!$D$2:$D$1315,WatchedGames20242025!$A49,DataRegularSeason20242025!$N$2:$N$1315,1, DataRegularSeason20242025!$R$2:$R$1315,1)</f>
        <v>2</v>
      </c>
      <c r="BA49" s="42"/>
      <c r="BB49" s="35">
        <f>COUNTIFS(DataRegularSeason20242025!$E$2:$E$1315,WatchedGames20242025!BA$1,DataRegularSeason20242025!$D$2:$D$1315,WatchedGames20242025!$A49,DataRegularSeason20242025!$N$2:$N$1315,1, DataRegularSeason20242025!$R$2:$R$1315,1)</f>
        <v>1</v>
      </c>
      <c r="BC49" s="42"/>
      <c r="BD49" s="35">
        <f>COUNTIFS(DataRegularSeason20242025!$E$2:$E$1315,WatchedGames20242025!BC$1,DataRegularSeason20242025!$D$2:$D$1315,WatchedGames20242025!$A49,DataRegularSeason20242025!$N$2:$N$1315,1, DataRegularSeason20242025!$R$2:$R$1315,1)</f>
        <v>0</v>
      </c>
      <c r="BE49" s="42"/>
      <c r="BF49" s="35">
        <f>COUNTIFS(DataRegularSeason20242025!$E$2:$E$1315,WatchedGames20242025!BE$1,DataRegularSeason20242025!$D$2:$D$1315,WatchedGames20242025!$A49,DataRegularSeason20242025!$N$2:$N$1315,1, DataRegularSeason20242025!$R$2:$R$1315,1)</f>
        <v>1</v>
      </c>
      <c r="BG49" s="42"/>
      <c r="BH49" s="35">
        <f>COUNTIFS(DataRegularSeason20242025!$E$2:$E$1315,WatchedGames20242025!BG$1,DataRegularSeason20242025!$D$2:$D$1315,WatchedGames20242025!$A49,DataRegularSeason20242025!$N$2:$N$1315,1, DataRegularSeason20242025!$R$2:$R$1315,1)</f>
        <v>1</v>
      </c>
      <c r="BI49" s="42"/>
      <c r="BJ49" s="35">
        <f>COUNTIFS(DataRegularSeason20242025!$E$2:$E$1315,WatchedGames20242025!BI$1,DataRegularSeason20242025!$D$2:$D$1315,WatchedGames20242025!$A49,DataRegularSeason20242025!$N$2:$N$1315,1, DataRegularSeason20242025!$R$2:$R$1315,1)</f>
        <v>1</v>
      </c>
      <c r="BK49" s="42"/>
      <c r="BL49" s="35">
        <f>COUNTIFS(DataRegularSeason20242025!$E$2:$E$1315,WatchedGames20242025!BK$1,DataRegularSeason20242025!$D$2:$D$1315,WatchedGames20242025!$A49,DataRegularSeason20242025!$N$2:$N$1315,1, DataRegularSeason20242025!$R$2:$R$1315,1)</f>
        <v>1</v>
      </c>
      <c r="BM49" s="42"/>
      <c r="BN49" s="35">
        <f>COUNTIFS(DataRegularSeason20242025!$E$2:$E$1315,WatchedGames20242025!BM$1,DataRegularSeason20242025!$D$2:$D$1315,WatchedGames20242025!$A49,DataRegularSeason20242025!$N$2:$N$1315,1, DataRegularSeason20242025!$R$2:$R$1315,1)</f>
        <v>1</v>
      </c>
      <c r="BO49" s="37">
        <f t="shared" si="0"/>
        <v>22</v>
      </c>
      <c r="BP49" s="116">
        <f t="shared" ref="BP49" si="45">BO49+BO50</f>
        <v>41</v>
      </c>
      <c r="BQ49" s="117">
        <f t="shared" ref="BQ49" si="46">82-BP49</f>
        <v>41</v>
      </c>
    </row>
    <row r="50" spans="1:69" s="34" customFormat="1" ht="9.9499999999999993" customHeight="1" x14ac:dyDescent="0.2">
      <c r="A50" s="118"/>
      <c r="B50" s="39" t="s">
        <v>80</v>
      </c>
      <c r="C50" s="45">
        <f>COUNTIFS(DataRegularSeason20242025!$E$2:$E$1315,WatchedGames20242025!$A49,DataRegularSeason20242025!$D$2:$D$1315,WatchedGames20242025!C$1,DataRegularSeason20242025!$N$2:$N$1315,1, DataRegularSeason20242025!$R$2:$R$1315,1)</f>
        <v>0</v>
      </c>
      <c r="D50" s="46"/>
      <c r="E50" s="45">
        <f>COUNTIFS(DataRegularSeason20242025!$E$2:$E$1315,WatchedGames20242025!$A49,DataRegularSeason20242025!$D$2:$D$1315,WatchedGames20242025!E$1,DataRegularSeason20242025!$N$2:$N$1315,1, DataRegularSeason20242025!$R$2:$R$1315,1)</f>
        <v>0</v>
      </c>
      <c r="F50" s="46"/>
      <c r="G50" s="45">
        <f>COUNTIFS(DataRegularSeason20242025!$E$2:$E$1315,WatchedGames20242025!$A49,DataRegularSeason20242025!$D$2:$D$1315,WatchedGames20242025!G$1,DataRegularSeason20242025!$N$2:$N$1315,1, DataRegularSeason20242025!$R$2:$R$1315,1)</f>
        <v>0</v>
      </c>
      <c r="H50" s="46"/>
      <c r="I50" s="45">
        <f>COUNTIFS(DataRegularSeason20242025!$E$2:$E$1315,WatchedGames20242025!$A49,DataRegularSeason20242025!$D$2:$D$1315,WatchedGames20242025!I$1,DataRegularSeason20242025!$N$2:$N$1315,1, DataRegularSeason20242025!$R$2:$R$1315,1)</f>
        <v>0</v>
      </c>
      <c r="J50" s="46"/>
      <c r="K50" s="45">
        <f>COUNTIFS(DataRegularSeason20242025!$E$2:$E$1315,WatchedGames20242025!$A49,DataRegularSeason20242025!$D$2:$D$1315,WatchedGames20242025!K$1,DataRegularSeason20242025!$N$2:$N$1315,1, DataRegularSeason20242025!$R$2:$R$1315,1)</f>
        <v>1</v>
      </c>
      <c r="L50" s="46"/>
      <c r="M50" s="45">
        <f>COUNTIFS(DataRegularSeason20242025!$E$2:$E$1315,WatchedGames20242025!$A49,DataRegularSeason20242025!$D$2:$D$1315,WatchedGames20242025!M$1,DataRegularSeason20242025!$N$2:$N$1315,1, DataRegularSeason20242025!$R$2:$R$1315,1)</f>
        <v>1</v>
      </c>
      <c r="N50" s="46"/>
      <c r="O50" s="45">
        <f>COUNTIFS(DataRegularSeason20242025!$E$2:$E$1315,WatchedGames20242025!$A49,DataRegularSeason20242025!$D$2:$D$1315,WatchedGames20242025!O$1,DataRegularSeason20242025!$N$2:$N$1315,1, DataRegularSeason20242025!$R$2:$R$1315,1)</f>
        <v>1</v>
      </c>
      <c r="P50" s="46"/>
      <c r="Q50" s="45">
        <f>COUNTIFS(DataRegularSeason20242025!$E$2:$E$1315,WatchedGames20242025!$A49,DataRegularSeason20242025!$D$2:$D$1315,WatchedGames20242025!Q$1,DataRegularSeason20242025!$N$2:$N$1315,1, DataRegularSeason20242025!$R$2:$R$1315,1)</f>
        <v>2</v>
      </c>
      <c r="R50" s="46"/>
      <c r="S50" s="45">
        <f>COUNTIFS(DataRegularSeason20242025!$E$2:$E$1315,WatchedGames20242025!$A49,DataRegularSeason20242025!$D$2:$D$1315,WatchedGames20242025!S$1,DataRegularSeason20242025!$N$2:$N$1315,1, DataRegularSeason20242025!$R$2:$R$1315,1)</f>
        <v>0</v>
      </c>
      <c r="T50" s="46"/>
      <c r="U50" s="45">
        <f>COUNTIFS(DataRegularSeason20242025!$E$2:$E$1315,WatchedGames20242025!$A49,DataRegularSeason20242025!$D$2:$D$1315,WatchedGames20242025!U$1,DataRegularSeason20242025!$N$2:$N$1315,1, DataRegularSeason20242025!$R$2:$R$1315,1)</f>
        <v>1</v>
      </c>
      <c r="V50" s="46"/>
      <c r="W50" s="45">
        <f>COUNTIFS(DataRegularSeason20242025!$E$2:$E$1315,WatchedGames20242025!$A49,DataRegularSeason20242025!$D$2:$D$1315,WatchedGames20242025!W$1,DataRegularSeason20242025!$N$2:$N$1315,1, DataRegularSeason20242025!$R$2:$R$1315,1)</f>
        <v>0</v>
      </c>
      <c r="X50" s="46"/>
      <c r="Y50" s="45">
        <f>COUNTIFS(DataRegularSeason20242025!$E$2:$E$1315,WatchedGames20242025!$A49,DataRegularSeason20242025!$D$2:$D$1315,WatchedGames20242025!Y$1,DataRegularSeason20242025!$N$2:$N$1315,1, DataRegularSeason20242025!$R$2:$R$1315,1)</f>
        <v>0</v>
      </c>
      <c r="Z50" s="46"/>
      <c r="AA50" s="45">
        <f>COUNTIFS(DataRegularSeason20242025!$E$2:$E$1315,WatchedGames20242025!$A49,DataRegularSeason20242025!$D$2:$D$1315,WatchedGames20242025!AA$1,DataRegularSeason20242025!$N$2:$N$1315,1, DataRegularSeason20242025!$R$2:$R$1315,1)</f>
        <v>2</v>
      </c>
      <c r="AB50" s="46"/>
      <c r="AC50" s="45">
        <f>COUNTIFS(DataRegularSeason20242025!$E$2:$E$1315,WatchedGames20242025!$A49,DataRegularSeason20242025!$D$2:$D$1315,WatchedGames20242025!AC$1,DataRegularSeason20242025!$N$2:$N$1315,1, DataRegularSeason20242025!$R$2:$R$1315,1)</f>
        <v>2</v>
      </c>
      <c r="AD50" s="46"/>
      <c r="AE50" s="45">
        <f>COUNTIFS(DataRegularSeason20242025!$E$2:$E$1315,WatchedGames20242025!$A49,DataRegularSeason20242025!$D$2:$D$1315,WatchedGames20242025!AE$1,DataRegularSeason20242025!$N$2:$N$1315,1, DataRegularSeason20242025!$R$2:$R$1315,1)</f>
        <v>0</v>
      </c>
      <c r="AF50" s="46"/>
      <c r="AG50" s="45">
        <f>COUNTIFS(DataRegularSeason20242025!$E$2:$E$1315,WatchedGames20242025!$A49,DataRegularSeason20242025!$D$2:$D$1315,WatchedGames20242025!AG$1,DataRegularSeason20242025!$N$2:$N$1315,1, DataRegularSeason20242025!$R$2:$R$1315,1)</f>
        <v>1</v>
      </c>
      <c r="AH50" s="46"/>
      <c r="AI50" s="45">
        <f>COUNTIFS(DataRegularSeason20242025!$E$2:$E$1315,WatchedGames20242025!$A49,DataRegularSeason20242025!$D$2:$D$1315,WatchedGames20242025!AI$1,DataRegularSeason20242025!$N$2:$N$1315,1, DataRegularSeason20242025!$R$2:$R$1315,1)</f>
        <v>0</v>
      </c>
      <c r="AJ50" s="46"/>
      <c r="AK50" s="45">
        <f>COUNTIFS(DataRegularSeason20242025!$E$2:$E$1315,WatchedGames20242025!$A49,DataRegularSeason20242025!$D$2:$D$1315,WatchedGames20242025!AK$1,DataRegularSeason20242025!$N$2:$N$1315,1, DataRegularSeason20242025!$R$2:$R$1315,1)</f>
        <v>0</v>
      </c>
      <c r="AL50" s="46"/>
      <c r="AM50" s="45">
        <f>COUNTIFS(DataRegularSeason20242025!$E$2:$E$1315,WatchedGames20242025!$A49,DataRegularSeason20242025!$D$2:$D$1315,WatchedGames20242025!AM$1,DataRegularSeason20242025!$N$2:$N$1315,1, DataRegularSeason20242025!$R$2:$R$1315,1)</f>
        <v>0</v>
      </c>
      <c r="AN50" s="46"/>
      <c r="AO50" s="45">
        <f>COUNTIFS(DataRegularSeason20242025!$E$2:$E$1315,WatchedGames20242025!$A49,DataRegularSeason20242025!$D$2:$D$1315,WatchedGames20242025!AO$1,DataRegularSeason20242025!$N$2:$N$1315,1, DataRegularSeason20242025!$R$2:$R$1315,1)</f>
        <v>0</v>
      </c>
      <c r="AP50" s="46"/>
      <c r="AQ50" s="45">
        <f>COUNTIFS(DataRegularSeason20242025!$E$2:$E$1315,WatchedGames20242025!$A49,DataRegularSeason20242025!$D$2:$D$1315,WatchedGames20242025!AQ$1,DataRegularSeason20242025!$N$2:$N$1315,1, DataRegularSeason20242025!$R$2:$R$1315,1)</f>
        <v>1</v>
      </c>
      <c r="AR50" s="46"/>
      <c r="AS50" s="45">
        <f>COUNTIFS(DataRegularSeason20242025!$E$2:$E$1315,WatchedGames20242025!$A49,DataRegularSeason20242025!$D$2:$D$1315,WatchedGames20242025!AS$1,DataRegularSeason20242025!$N$2:$N$1315,1, DataRegularSeason20242025!$R$2:$R$1315,1)</f>
        <v>0</v>
      </c>
      <c r="AT50" s="46"/>
      <c r="AU50" s="45">
        <f>COUNTIFS(DataRegularSeason20242025!$E$2:$E$1315,WatchedGames20242025!$A49,DataRegularSeason20242025!$D$2:$D$1315,WatchedGames20242025!AU$1,DataRegularSeason20242025!$N$2:$N$1315,1, DataRegularSeason20242025!$R$2:$R$1315,1)</f>
        <v>1</v>
      </c>
      <c r="AV50" s="46"/>
      <c r="AW50" s="45"/>
      <c r="AX50" s="46"/>
      <c r="AY50" s="45">
        <f>COUNTIFS(DataRegularSeason20242025!$E$2:$E$1315,WatchedGames20242025!$A49,DataRegularSeason20242025!$D$2:$D$1315,WatchedGames20242025!AY$1,DataRegularSeason20242025!$N$2:$N$1315,1, DataRegularSeason20242025!$R$2:$R$1315,1)</f>
        <v>0</v>
      </c>
      <c r="AZ50" s="46"/>
      <c r="BA50" s="45">
        <f>COUNTIFS(DataRegularSeason20242025!$E$2:$E$1315,WatchedGames20242025!$A49,DataRegularSeason20242025!$D$2:$D$1315,WatchedGames20242025!BA$1,DataRegularSeason20242025!$N$2:$N$1315,1, DataRegularSeason20242025!$R$2:$R$1315,1)</f>
        <v>1</v>
      </c>
      <c r="BB50" s="46"/>
      <c r="BC50" s="45">
        <f>COUNTIFS(DataRegularSeason20242025!$E$2:$E$1315,WatchedGames20242025!$A49,DataRegularSeason20242025!$D$2:$D$1315,WatchedGames20242025!BC$1,DataRegularSeason20242025!$N$2:$N$1315,1, DataRegularSeason20242025!$R$2:$R$1315,1)</f>
        <v>0</v>
      </c>
      <c r="BD50" s="46"/>
      <c r="BE50" s="45">
        <f>COUNTIFS(DataRegularSeason20242025!$E$2:$E$1315,WatchedGames20242025!$A49,DataRegularSeason20242025!$D$2:$D$1315,WatchedGames20242025!BE$1,DataRegularSeason20242025!$N$2:$N$1315,1, DataRegularSeason20242025!$R$2:$R$1315,1)</f>
        <v>1</v>
      </c>
      <c r="BF50" s="46"/>
      <c r="BG50" s="45">
        <f>COUNTIFS(DataRegularSeason20242025!$E$2:$E$1315,WatchedGames20242025!$A49,DataRegularSeason20242025!$D$2:$D$1315,WatchedGames20242025!BG$1,DataRegularSeason20242025!$N$2:$N$1315,1, DataRegularSeason20242025!$R$2:$R$1315,1)</f>
        <v>1</v>
      </c>
      <c r="BH50" s="46"/>
      <c r="BI50" s="45">
        <f>COUNTIFS(DataRegularSeason20242025!$E$2:$E$1315,WatchedGames20242025!$A49,DataRegularSeason20242025!$D$2:$D$1315,WatchedGames20242025!BI$1,DataRegularSeason20242025!$N$2:$N$1315,1, DataRegularSeason20242025!$R$2:$R$1315,1)</f>
        <v>2</v>
      </c>
      <c r="BJ50" s="46"/>
      <c r="BK50" s="45">
        <f>COUNTIFS(DataRegularSeason20242025!$E$2:$E$1315,WatchedGames20242025!$A49,DataRegularSeason20242025!$D$2:$D$1315,WatchedGames20242025!BK$1,DataRegularSeason20242025!$N$2:$N$1315,1, DataRegularSeason20242025!$R$2:$R$1315,1)</f>
        <v>1</v>
      </c>
      <c r="BL50" s="46"/>
      <c r="BM50" s="45">
        <f>COUNTIFS(DataRegularSeason20242025!$E$2:$E$1315,WatchedGames20242025!$A49,DataRegularSeason20242025!$D$2:$D$1315,WatchedGames20242025!BM$1,DataRegularSeason20242025!$N$2:$N$1315,1, DataRegularSeason20242025!$R$2:$R$1315,1)</f>
        <v>0</v>
      </c>
      <c r="BN50" s="46"/>
      <c r="BO50" s="41">
        <f t="shared" si="0"/>
        <v>19</v>
      </c>
      <c r="BP50" s="116"/>
      <c r="BQ50" s="117"/>
    </row>
    <row r="51" spans="1:69" s="34" customFormat="1" ht="9.9499999999999993" customHeight="1" x14ac:dyDescent="0.2">
      <c r="A51" s="123" t="s">
        <v>13</v>
      </c>
      <c r="B51" s="35" t="s">
        <v>81</v>
      </c>
      <c r="C51" s="42"/>
      <c r="D51" s="35">
        <f>COUNTIFS(DataRegularSeason20242025!$E$2:$E$1315,WatchedGames20242025!C$1,DataRegularSeason20242025!$D$2:$D$1315,WatchedGames20242025!$A51,DataRegularSeason20242025!$N$2:$N$1315,1, DataRegularSeason20242025!$R$2:$R$1315,1)</f>
        <v>0</v>
      </c>
      <c r="E51" s="42"/>
      <c r="F51" s="35">
        <f>COUNTIFS(DataRegularSeason20242025!$E$2:$E$1315,WatchedGames20242025!E$1,DataRegularSeason20242025!$D$2:$D$1315,WatchedGames20242025!$A51,DataRegularSeason20242025!$N$2:$N$1315,1, DataRegularSeason20242025!$R$2:$R$1315,1)</f>
        <v>1</v>
      </c>
      <c r="G51" s="42"/>
      <c r="H51" s="35">
        <f>COUNTIFS(DataRegularSeason20242025!$E$2:$E$1315,WatchedGames20242025!G$1,DataRegularSeason20242025!$D$2:$D$1315,WatchedGames20242025!$A51,DataRegularSeason20242025!$N$2:$N$1315,1, DataRegularSeason20242025!$R$2:$R$1315,1)</f>
        <v>1</v>
      </c>
      <c r="I51" s="42"/>
      <c r="J51" s="35">
        <f>COUNTIFS(DataRegularSeason20242025!$E$2:$E$1315,WatchedGames20242025!I$1,DataRegularSeason20242025!$D$2:$D$1315,WatchedGames20242025!$A51,DataRegularSeason20242025!$N$2:$N$1315,1, DataRegularSeason20242025!$R$2:$R$1315,1)</f>
        <v>1</v>
      </c>
      <c r="K51" s="42"/>
      <c r="L51" s="35">
        <f>COUNTIFS(DataRegularSeason20242025!$E$2:$E$1315,WatchedGames20242025!K$1,DataRegularSeason20242025!$D$2:$D$1315,WatchedGames20242025!$A51,DataRegularSeason20242025!$N$2:$N$1315,1, DataRegularSeason20242025!$R$2:$R$1315,1)</f>
        <v>1</v>
      </c>
      <c r="M51" s="42"/>
      <c r="N51" s="35">
        <f>COUNTIFS(DataRegularSeason20242025!$E$2:$E$1315,WatchedGames20242025!M$1,DataRegularSeason20242025!$D$2:$D$1315,WatchedGames20242025!$A51,DataRegularSeason20242025!$N$2:$N$1315,1, DataRegularSeason20242025!$R$2:$R$1315,1)</f>
        <v>1</v>
      </c>
      <c r="O51" s="42"/>
      <c r="P51" s="35">
        <f>COUNTIFS(DataRegularSeason20242025!$E$2:$E$1315,WatchedGames20242025!O$1,DataRegularSeason20242025!$D$2:$D$1315,WatchedGames20242025!$A51,DataRegularSeason20242025!$N$2:$N$1315,1, DataRegularSeason20242025!$R$2:$R$1315,1)</f>
        <v>1</v>
      </c>
      <c r="Q51" s="42"/>
      <c r="R51" s="35">
        <f>COUNTIFS(DataRegularSeason20242025!$E$2:$E$1315,WatchedGames20242025!Q$1,DataRegularSeason20242025!$D$2:$D$1315,WatchedGames20242025!$A51,DataRegularSeason20242025!$N$2:$N$1315,1, DataRegularSeason20242025!$R$2:$R$1315,1)</f>
        <v>0</v>
      </c>
      <c r="S51" s="42"/>
      <c r="T51" s="35">
        <f>COUNTIFS(DataRegularSeason20242025!$E$2:$E$1315,WatchedGames20242025!S$1,DataRegularSeason20242025!$D$2:$D$1315,WatchedGames20242025!$A51,DataRegularSeason20242025!$N$2:$N$1315,1, DataRegularSeason20242025!$R$2:$R$1315,1)</f>
        <v>1</v>
      </c>
      <c r="U51" s="42"/>
      <c r="V51" s="35">
        <f>COUNTIFS(DataRegularSeason20242025!$E$2:$E$1315,WatchedGames20242025!U$1,DataRegularSeason20242025!$D$2:$D$1315,WatchedGames20242025!$A51,DataRegularSeason20242025!$N$2:$N$1315,1, DataRegularSeason20242025!$R$2:$R$1315,1)</f>
        <v>1</v>
      </c>
      <c r="W51" s="42"/>
      <c r="X51" s="35">
        <f>COUNTIFS(DataRegularSeason20242025!$E$2:$E$1315,WatchedGames20242025!W$1,DataRegularSeason20242025!$D$2:$D$1315,WatchedGames20242025!$A51,DataRegularSeason20242025!$N$2:$N$1315,1, DataRegularSeason20242025!$R$2:$R$1315,1)</f>
        <v>1</v>
      </c>
      <c r="Y51" s="42"/>
      <c r="Z51" s="35">
        <f>COUNTIFS(DataRegularSeason20242025!$E$2:$E$1315,WatchedGames20242025!Y$1,DataRegularSeason20242025!$D$2:$D$1315,WatchedGames20242025!$A51,DataRegularSeason20242025!$N$2:$N$1315,1, DataRegularSeason20242025!$R$2:$R$1315,1)</f>
        <v>1</v>
      </c>
      <c r="AA51" s="42"/>
      <c r="AB51" s="35">
        <f>COUNTIFS(DataRegularSeason20242025!$E$2:$E$1315,WatchedGames20242025!AA$1,DataRegularSeason20242025!$D$2:$D$1315,WatchedGames20242025!$A51,DataRegularSeason20242025!$N$2:$N$1315,1, DataRegularSeason20242025!$R$2:$R$1315,1)</f>
        <v>0</v>
      </c>
      <c r="AC51" s="42"/>
      <c r="AD51" s="35">
        <f>COUNTIFS(DataRegularSeason20242025!$E$2:$E$1315,WatchedGames20242025!AC$1,DataRegularSeason20242025!$D$2:$D$1315,WatchedGames20242025!$A51,DataRegularSeason20242025!$N$2:$N$1315,1, DataRegularSeason20242025!$R$2:$R$1315,1)</f>
        <v>1</v>
      </c>
      <c r="AE51" s="42"/>
      <c r="AF51" s="35">
        <f>COUNTIFS(DataRegularSeason20242025!$E$2:$E$1315,WatchedGames20242025!AE$1,DataRegularSeason20242025!$D$2:$D$1315,WatchedGames20242025!$A51,DataRegularSeason20242025!$N$2:$N$1315,1, DataRegularSeason20242025!$R$2:$R$1315,1)</f>
        <v>0</v>
      </c>
      <c r="AG51" s="42"/>
      <c r="AH51" s="35">
        <f>COUNTIFS(DataRegularSeason20242025!$E$2:$E$1315,WatchedGames20242025!AG$1,DataRegularSeason20242025!$D$2:$D$1315,WatchedGames20242025!$A51,DataRegularSeason20242025!$N$2:$N$1315,1, DataRegularSeason20242025!$R$2:$R$1315,1)</f>
        <v>1</v>
      </c>
      <c r="AI51" s="42"/>
      <c r="AJ51" s="35">
        <f>COUNTIFS(DataRegularSeason20242025!$E$2:$E$1315,WatchedGames20242025!AI$1,DataRegularSeason20242025!$D$2:$D$1315,WatchedGames20242025!$A51,DataRegularSeason20242025!$N$2:$N$1315,1, DataRegularSeason20242025!$R$2:$R$1315,1)</f>
        <v>0</v>
      </c>
      <c r="AK51" s="42"/>
      <c r="AL51" s="35">
        <f>COUNTIFS(DataRegularSeason20242025!$E$2:$E$1315,WatchedGames20242025!AK$1,DataRegularSeason20242025!$D$2:$D$1315,WatchedGames20242025!$A51,DataRegularSeason20242025!$N$2:$N$1315,1, DataRegularSeason20242025!$R$2:$R$1315,1)</f>
        <v>1</v>
      </c>
      <c r="AM51" s="42"/>
      <c r="AN51" s="35">
        <f>COUNTIFS(DataRegularSeason20242025!$E$2:$E$1315,WatchedGames20242025!AM$1,DataRegularSeason20242025!$D$2:$D$1315,WatchedGames20242025!$A51,DataRegularSeason20242025!$N$2:$N$1315,1, DataRegularSeason20242025!$R$2:$R$1315,1)</f>
        <v>1</v>
      </c>
      <c r="AO51" s="42"/>
      <c r="AP51" s="35">
        <f>COUNTIFS(DataRegularSeason20242025!$E$2:$E$1315,WatchedGames20242025!AO$1,DataRegularSeason20242025!$D$2:$D$1315,WatchedGames20242025!$A51,DataRegularSeason20242025!$N$2:$N$1315,1, DataRegularSeason20242025!$R$2:$R$1315,1)</f>
        <v>0</v>
      </c>
      <c r="AQ51" s="42"/>
      <c r="AR51" s="35">
        <f>COUNTIFS(DataRegularSeason20242025!$E$2:$E$1315,WatchedGames20242025!AQ$1,DataRegularSeason20242025!$D$2:$D$1315,WatchedGames20242025!$A51,DataRegularSeason20242025!$N$2:$N$1315,1, DataRegularSeason20242025!$R$2:$R$1315,1)</f>
        <v>1</v>
      </c>
      <c r="AS51" s="42"/>
      <c r="AT51" s="35">
        <f>COUNTIFS(DataRegularSeason20242025!$E$2:$E$1315,WatchedGames20242025!AS$1,DataRegularSeason20242025!$D$2:$D$1315,WatchedGames20242025!$A51,DataRegularSeason20242025!$N$2:$N$1315,1, DataRegularSeason20242025!$R$2:$R$1315,1)</f>
        <v>0</v>
      </c>
      <c r="AU51" s="42"/>
      <c r="AV51" s="35">
        <f>COUNTIFS(DataRegularSeason20242025!$E$2:$E$1315,WatchedGames20242025!AU$1,DataRegularSeason20242025!$D$2:$D$1315,WatchedGames20242025!$A51,DataRegularSeason20242025!$N$2:$N$1315,1, DataRegularSeason20242025!$R$2:$R$1315,1)</f>
        <v>1</v>
      </c>
      <c r="AW51" s="42"/>
      <c r="AX51" s="35">
        <f>COUNTIFS(DataRegularSeason20242025!$E$2:$E$1315,WatchedGames20242025!AW$1,DataRegularSeason20242025!$D$2:$D$1315,WatchedGames20242025!$A51,DataRegularSeason20242025!$N$2:$N$1315,1, DataRegularSeason20242025!$R$2:$R$1315,1)</f>
        <v>0</v>
      </c>
      <c r="AY51" s="42"/>
      <c r="AZ51" s="43"/>
      <c r="BA51" s="42"/>
      <c r="BB51" s="35">
        <f>COUNTIFS(DataRegularSeason20242025!$E$2:$E$1315,WatchedGames20242025!BA$1,DataRegularSeason20242025!$D$2:$D$1315,WatchedGames20242025!$A51,DataRegularSeason20242025!$N$2:$N$1315,1, DataRegularSeason20242025!$R$2:$R$1315,1)</f>
        <v>1</v>
      </c>
      <c r="BC51" s="42"/>
      <c r="BD51" s="35">
        <f>COUNTIFS(DataRegularSeason20242025!$E$2:$E$1315,WatchedGames20242025!BC$1,DataRegularSeason20242025!$D$2:$D$1315,WatchedGames20242025!$A51,DataRegularSeason20242025!$N$2:$N$1315,1, DataRegularSeason20242025!$R$2:$R$1315,1)</f>
        <v>1</v>
      </c>
      <c r="BE51" s="42"/>
      <c r="BF51" s="35">
        <f>COUNTIFS(DataRegularSeason20242025!$E$2:$E$1315,WatchedGames20242025!BE$1,DataRegularSeason20242025!$D$2:$D$1315,WatchedGames20242025!$A51,DataRegularSeason20242025!$N$2:$N$1315,1, DataRegularSeason20242025!$R$2:$R$1315,1)</f>
        <v>1</v>
      </c>
      <c r="BG51" s="42"/>
      <c r="BH51" s="35">
        <f>COUNTIFS(DataRegularSeason20242025!$E$2:$E$1315,WatchedGames20242025!BG$1,DataRegularSeason20242025!$D$2:$D$1315,WatchedGames20242025!$A51,DataRegularSeason20242025!$N$2:$N$1315,1, DataRegularSeason20242025!$R$2:$R$1315,1)</f>
        <v>1</v>
      </c>
      <c r="BI51" s="42"/>
      <c r="BJ51" s="35">
        <f>COUNTIFS(DataRegularSeason20242025!$E$2:$E$1315,WatchedGames20242025!BI$1,DataRegularSeason20242025!$D$2:$D$1315,WatchedGames20242025!$A51,DataRegularSeason20242025!$N$2:$N$1315,1, DataRegularSeason20242025!$R$2:$R$1315,1)</f>
        <v>1</v>
      </c>
      <c r="BK51" s="42"/>
      <c r="BL51" s="35">
        <f>COUNTIFS(DataRegularSeason20242025!$E$2:$E$1315,WatchedGames20242025!BK$1,DataRegularSeason20242025!$D$2:$D$1315,WatchedGames20242025!$A51,DataRegularSeason20242025!$N$2:$N$1315,1, DataRegularSeason20242025!$R$2:$R$1315,1)</f>
        <v>1</v>
      </c>
      <c r="BM51" s="42"/>
      <c r="BN51" s="35">
        <f>COUNTIFS(DataRegularSeason20242025!$E$2:$E$1315,WatchedGames20242025!BM$1,DataRegularSeason20242025!$D$2:$D$1315,WatchedGames20242025!$A51,DataRegularSeason20242025!$N$2:$N$1315,1, DataRegularSeason20242025!$R$2:$R$1315,1)</f>
        <v>0</v>
      </c>
      <c r="BO51" s="37">
        <f t="shared" si="0"/>
        <v>22</v>
      </c>
      <c r="BP51" s="116">
        <f t="shared" ref="BP51" si="47">BO51+BO52</f>
        <v>40</v>
      </c>
      <c r="BQ51" s="117">
        <f t="shared" ref="BQ51" si="48">82-BP51</f>
        <v>42</v>
      </c>
    </row>
    <row r="52" spans="1:69" s="34" customFormat="1" ht="9.9499999999999993" customHeight="1" x14ac:dyDescent="0.2">
      <c r="A52" s="118"/>
      <c r="B52" s="39" t="s">
        <v>80</v>
      </c>
      <c r="C52" s="45">
        <f>COUNTIFS(DataRegularSeason20242025!$E$2:$E$1315,WatchedGames20242025!$A51,DataRegularSeason20242025!$D$2:$D$1315,WatchedGames20242025!C$1,DataRegularSeason20242025!$N$2:$N$1315,1, DataRegularSeason20242025!$R$2:$R$1315,1)</f>
        <v>1</v>
      </c>
      <c r="D52" s="46"/>
      <c r="E52" s="45">
        <f>COUNTIFS(DataRegularSeason20242025!$E$2:$E$1315,WatchedGames20242025!$A51,DataRegularSeason20242025!$D$2:$D$1315,WatchedGames20242025!E$1,DataRegularSeason20242025!$N$2:$N$1315,1, DataRegularSeason20242025!$R$2:$R$1315,1)</f>
        <v>1</v>
      </c>
      <c r="F52" s="46"/>
      <c r="G52" s="45">
        <f>COUNTIFS(DataRegularSeason20242025!$E$2:$E$1315,WatchedGames20242025!$A51,DataRegularSeason20242025!$D$2:$D$1315,WatchedGames20242025!G$1,DataRegularSeason20242025!$N$2:$N$1315,1, DataRegularSeason20242025!$R$2:$R$1315,1)</f>
        <v>1</v>
      </c>
      <c r="H52" s="46"/>
      <c r="I52" s="45">
        <f>COUNTIFS(DataRegularSeason20242025!$E$2:$E$1315,WatchedGames20242025!$A51,DataRegularSeason20242025!$D$2:$D$1315,WatchedGames20242025!I$1,DataRegularSeason20242025!$N$2:$N$1315,1, DataRegularSeason20242025!$R$2:$R$1315,1)</f>
        <v>1</v>
      </c>
      <c r="J52" s="46"/>
      <c r="K52" s="45">
        <f>COUNTIFS(DataRegularSeason20242025!$E$2:$E$1315,WatchedGames20242025!$A51,DataRegularSeason20242025!$D$2:$D$1315,WatchedGames20242025!K$1,DataRegularSeason20242025!$N$2:$N$1315,1, DataRegularSeason20242025!$R$2:$R$1315,1)</f>
        <v>1</v>
      </c>
      <c r="L52" s="46"/>
      <c r="M52" s="45">
        <f>COUNTIFS(DataRegularSeason20242025!$E$2:$E$1315,WatchedGames20242025!$A51,DataRegularSeason20242025!$D$2:$D$1315,WatchedGames20242025!M$1,DataRegularSeason20242025!$N$2:$N$1315,1, DataRegularSeason20242025!$R$2:$R$1315,1)</f>
        <v>2</v>
      </c>
      <c r="N52" s="46"/>
      <c r="O52" s="45">
        <f>COUNTIFS(DataRegularSeason20242025!$E$2:$E$1315,WatchedGames20242025!$A51,DataRegularSeason20242025!$D$2:$D$1315,WatchedGames20242025!O$1,DataRegularSeason20242025!$N$2:$N$1315,1, DataRegularSeason20242025!$R$2:$R$1315,1)</f>
        <v>0</v>
      </c>
      <c r="P52" s="46"/>
      <c r="Q52" s="45">
        <f>COUNTIFS(DataRegularSeason20242025!$E$2:$E$1315,WatchedGames20242025!$A51,DataRegularSeason20242025!$D$2:$D$1315,WatchedGames20242025!Q$1,DataRegularSeason20242025!$N$2:$N$1315,1, DataRegularSeason20242025!$R$2:$R$1315,1)</f>
        <v>0</v>
      </c>
      <c r="R52" s="46"/>
      <c r="S52" s="45">
        <f>COUNTIFS(DataRegularSeason20242025!$E$2:$E$1315,WatchedGames20242025!$A51,DataRegularSeason20242025!$D$2:$D$1315,WatchedGames20242025!S$1,DataRegularSeason20242025!$N$2:$N$1315,1, DataRegularSeason20242025!$R$2:$R$1315,1)</f>
        <v>0</v>
      </c>
      <c r="T52" s="46"/>
      <c r="U52" s="45">
        <f>COUNTIFS(DataRegularSeason20242025!$E$2:$E$1315,WatchedGames20242025!$A51,DataRegularSeason20242025!$D$2:$D$1315,WatchedGames20242025!U$1,DataRegularSeason20242025!$N$2:$N$1315,1, DataRegularSeason20242025!$R$2:$R$1315,1)</f>
        <v>0</v>
      </c>
      <c r="V52" s="46"/>
      <c r="W52" s="45">
        <f>COUNTIFS(DataRegularSeason20242025!$E$2:$E$1315,WatchedGames20242025!$A51,DataRegularSeason20242025!$D$2:$D$1315,WatchedGames20242025!W$1,DataRegularSeason20242025!$N$2:$N$1315,1, DataRegularSeason20242025!$R$2:$R$1315,1)</f>
        <v>0</v>
      </c>
      <c r="X52" s="46"/>
      <c r="Y52" s="45">
        <f>COUNTIFS(DataRegularSeason20242025!$E$2:$E$1315,WatchedGames20242025!$A51,DataRegularSeason20242025!$D$2:$D$1315,WatchedGames20242025!Y$1,DataRegularSeason20242025!$N$2:$N$1315,1, DataRegularSeason20242025!$R$2:$R$1315,1)</f>
        <v>0</v>
      </c>
      <c r="Z52" s="46"/>
      <c r="AA52" s="45">
        <f>COUNTIFS(DataRegularSeason20242025!$E$2:$E$1315,WatchedGames20242025!$A51,DataRegularSeason20242025!$D$2:$D$1315,WatchedGames20242025!AA$1,DataRegularSeason20242025!$N$2:$N$1315,1, DataRegularSeason20242025!$R$2:$R$1315,1)</f>
        <v>0</v>
      </c>
      <c r="AB52" s="46"/>
      <c r="AC52" s="45">
        <f>COUNTIFS(DataRegularSeason20242025!$E$2:$E$1315,WatchedGames20242025!$A51,DataRegularSeason20242025!$D$2:$D$1315,WatchedGames20242025!AC$1,DataRegularSeason20242025!$N$2:$N$1315,1, DataRegularSeason20242025!$R$2:$R$1315,1)</f>
        <v>1</v>
      </c>
      <c r="AD52" s="46"/>
      <c r="AE52" s="45">
        <f>COUNTIFS(DataRegularSeason20242025!$E$2:$E$1315,WatchedGames20242025!$A51,DataRegularSeason20242025!$D$2:$D$1315,WatchedGames20242025!AE$1,DataRegularSeason20242025!$N$2:$N$1315,1, DataRegularSeason20242025!$R$2:$R$1315,1)</f>
        <v>0</v>
      </c>
      <c r="AF52" s="46"/>
      <c r="AG52" s="45">
        <f>COUNTIFS(DataRegularSeason20242025!$E$2:$E$1315,WatchedGames20242025!$A51,DataRegularSeason20242025!$D$2:$D$1315,WatchedGames20242025!AG$1,DataRegularSeason20242025!$N$2:$N$1315,1, DataRegularSeason20242025!$R$2:$R$1315,1)</f>
        <v>1</v>
      </c>
      <c r="AH52" s="46"/>
      <c r="AI52" s="45">
        <f>COUNTIFS(DataRegularSeason20242025!$E$2:$E$1315,WatchedGames20242025!$A51,DataRegularSeason20242025!$D$2:$D$1315,WatchedGames20242025!AI$1,DataRegularSeason20242025!$N$2:$N$1315,1, DataRegularSeason20242025!$R$2:$R$1315,1)</f>
        <v>1</v>
      </c>
      <c r="AJ52" s="46"/>
      <c r="AK52" s="45">
        <f>COUNTIFS(DataRegularSeason20242025!$E$2:$E$1315,WatchedGames20242025!$A51,DataRegularSeason20242025!$D$2:$D$1315,WatchedGames20242025!AK$1,DataRegularSeason20242025!$N$2:$N$1315,1, DataRegularSeason20242025!$R$2:$R$1315,1)</f>
        <v>0</v>
      </c>
      <c r="AL52" s="46"/>
      <c r="AM52" s="45">
        <f>COUNTIFS(DataRegularSeason20242025!$E$2:$E$1315,WatchedGames20242025!$A51,DataRegularSeason20242025!$D$2:$D$1315,WatchedGames20242025!AM$1,DataRegularSeason20242025!$N$2:$N$1315,1, DataRegularSeason20242025!$R$2:$R$1315,1)</f>
        <v>1</v>
      </c>
      <c r="AN52" s="46"/>
      <c r="AO52" s="45">
        <f>COUNTIFS(DataRegularSeason20242025!$E$2:$E$1315,WatchedGames20242025!$A51,DataRegularSeason20242025!$D$2:$D$1315,WatchedGames20242025!AO$1,DataRegularSeason20242025!$N$2:$N$1315,1, DataRegularSeason20242025!$R$2:$R$1315,1)</f>
        <v>0</v>
      </c>
      <c r="AP52" s="46"/>
      <c r="AQ52" s="45">
        <f>COUNTIFS(DataRegularSeason20242025!$E$2:$E$1315,WatchedGames20242025!$A51,DataRegularSeason20242025!$D$2:$D$1315,WatchedGames20242025!AQ$1,DataRegularSeason20242025!$N$2:$N$1315,1, DataRegularSeason20242025!$R$2:$R$1315,1)</f>
        <v>1</v>
      </c>
      <c r="AR52" s="46"/>
      <c r="AS52" s="45">
        <f>COUNTIFS(DataRegularSeason20242025!$E$2:$E$1315,WatchedGames20242025!$A51,DataRegularSeason20242025!$D$2:$D$1315,WatchedGames20242025!AS$1,DataRegularSeason20242025!$N$2:$N$1315,1, DataRegularSeason20242025!$R$2:$R$1315,1)</f>
        <v>0</v>
      </c>
      <c r="AT52" s="46"/>
      <c r="AU52" s="45">
        <f>COUNTIFS(DataRegularSeason20242025!$E$2:$E$1315,WatchedGames20242025!$A51,DataRegularSeason20242025!$D$2:$D$1315,WatchedGames20242025!AU$1,DataRegularSeason20242025!$N$2:$N$1315,1, DataRegularSeason20242025!$R$2:$R$1315,1)</f>
        <v>0</v>
      </c>
      <c r="AV52" s="46"/>
      <c r="AW52" s="45">
        <f>COUNTIFS(DataRegularSeason20242025!$E$2:$E$1315,WatchedGames20242025!$A51,DataRegularSeason20242025!$D$2:$D$1315,WatchedGames20242025!AW$1,DataRegularSeason20242025!$N$2:$N$1315,1, DataRegularSeason20242025!$R$2:$R$1315,1)</f>
        <v>2</v>
      </c>
      <c r="AX52" s="46"/>
      <c r="AY52" s="45"/>
      <c r="AZ52" s="46"/>
      <c r="BA52" s="45">
        <f>COUNTIFS(DataRegularSeason20242025!$E$2:$E$1315,WatchedGames20242025!$A51,DataRegularSeason20242025!$D$2:$D$1315,WatchedGames20242025!BA$1,DataRegularSeason20242025!$N$2:$N$1315,1, DataRegularSeason20242025!$R$2:$R$1315,1)</f>
        <v>1</v>
      </c>
      <c r="BB52" s="46"/>
      <c r="BC52" s="45">
        <f>COUNTIFS(DataRegularSeason20242025!$E$2:$E$1315,WatchedGames20242025!$A51,DataRegularSeason20242025!$D$2:$D$1315,WatchedGames20242025!BC$1,DataRegularSeason20242025!$N$2:$N$1315,1, DataRegularSeason20242025!$R$2:$R$1315,1)</f>
        <v>1</v>
      </c>
      <c r="BD52" s="46"/>
      <c r="BE52" s="45">
        <f>COUNTIFS(DataRegularSeason20242025!$E$2:$E$1315,WatchedGames20242025!$A51,DataRegularSeason20242025!$D$2:$D$1315,WatchedGames20242025!BE$1,DataRegularSeason20242025!$N$2:$N$1315,1, DataRegularSeason20242025!$R$2:$R$1315,1)</f>
        <v>1</v>
      </c>
      <c r="BF52" s="46"/>
      <c r="BG52" s="45">
        <f>COUNTIFS(DataRegularSeason20242025!$E$2:$E$1315,WatchedGames20242025!$A51,DataRegularSeason20242025!$D$2:$D$1315,WatchedGames20242025!BG$1,DataRegularSeason20242025!$N$2:$N$1315,1, DataRegularSeason20242025!$R$2:$R$1315,1)</f>
        <v>0</v>
      </c>
      <c r="BH52" s="46"/>
      <c r="BI52" s="45">
        <f>COUNTIFS(DataRegularSeason20242025!$E$2:$E$1315,WatchedGames20242025!$A51,DataRegularSeason20242025!$D$2:$D$1315,WatchedGames20242025!BI$1,DataRegularSeason20242025!$N$2:$N$1315,1, DataRegularSeason20242025!$R$2:$R$1315,1)</f>
        <v>0</v>
      </c>
      <c r="BJ52" s="46"/>
      <c r="BK52" s="45">
        <f>COUNTIFS(DataRegularSeason20242025!$E$2:$E$1315,WatchedGames20242025!$A51,DataRegularSeason20242025!$D$2:$D$1315,WatchedGames20242025!BK$1,DataRegularSeason20242025!$N$2:$N$1315,1, DataRegularSeason20242025!$R$2:$R$1315,1)</f>
        <v>0</v>
      </c>
      <c r="BL52" s="46"/>
      <c r="BM52" s="45">
        <f>COUNTIFS(DataRegularSeason20242025!$E$2:$E$1315,WatchedGames20242025!$A51,DataRegularSeason20242025!$D$2:$D$1315,WatchedGames20242025!BM$1,DataRegularSeason20242025!$N$2:$N$1315,1, DataRegularSeason20242025!$R$2:$R$1315,1)</f>
        <v>1</v>
      </c>
      <c r="BN52" s="46"/>
      <c r="BO52" s="41">
        <f t="shared" si="0"/>
        <v>18</v>
      </c>
      <c r="BP52" s="116"/>
      <c r="BQ52" s="117"/>
    </row>
    <row r="53" spans="1:69" s="34" customFormat="1" ht="9.9499999999999993" customHeight="1" x14ac:dyDescent="0.2">
      <c r="A53" s="123" t="s">
        <v>43</v>
      </c>
      <c r="B53" s="35" t="s">
        <v>81</v>
      </c>
      <c r="C53" s="42"/>
      <c r="D53" s="35">
        <f>COUNTIFS(DataRegularSeason20242025!$E$2:$E$1315,WatchedGames20242025!C$1,DataRegularSeason20242025!$D$2:$D$1315,WatchedGames20242025!$A53,DataRegularSeason20242025!$N$2:$N$1315,1, DataRegularSeason20242025!$R$2:$R$1315,1)</f>
        <v>1</v>
      </c>
      <c r="E53" s="42"/>
      <c r="F53" s="35">
        <f>COUNTIFS(DataRegularSeason20242025!$E$2:$E$1315,WatchedGames20242025!E$1,DataRegularSeason20242025!$D$2:$D$1315,WatchedGames20242025!$A53,DataRegularSeason20242025!$N$2:$N$1315,1, DataRegularSeason20242025!$R$2:$R$1315,1)</f>
        <v>1</v>
      </c>
      <c r="G53" s="42"/>
      <c r="H53" s="35">
        <f>COUNTIFS(DataRegularSeason20242025!$E$2:$E$1315,WatchedGames20242025!G$1,DataRegularSeason20242025!$D$2:$D$1315,WatchedGames20242025!$A53,DataRegularSeason20242025!$N$2:$N$1315,1, DataRegularSeason20242025!$R$2:$R$1315,1)</f>
        <v>0</v>
      </c>
      <c r="I53" s="42"/>
      <c r="J53" s="35">
        <f>COUNTIFS(DataRegularSeason20242025!$E$2:$E$1315,WatchedGames20242025!I$1,DataRegularSeason20242025!$D$2:$D$1315,WatchedGames20242025!$A53,DataRegularSeason20242025!$N$2:$N$1315,1, DataRegularSeason20242025!$R$2:$R$1315,1)</f>
        <v>1</v>
      </c>
      <c r="K53" s="42"/>
      <c r="L53" s="35">
        <f>COUNTIFS(DataRegularSeason20242025!$E$2:$E$1315,WatchedGames20242025!K$1,DataRegularSeason20242025!$D$2:$D$1315,WatchedGames20242025!$A53,DataRegularSeason20242025!$N$2:$N$1315,1, DataRegularSeason20242025!$R$2:$R$1315,1)</f>
        <v>1</v>
      </c>
      <c r="M53" s="42"/>
      <c r="N53" s="35">
        <f>COUNTIFS(DataRegularSeason20242025!$E$2:$E$1315,WatchedGames20242025!M$1,DataRegularSeason20242025!$D$2:$D$1315,WatchedGames20242025!$A53,DataRegularSeason20242025!$N$2:$N$1315,1, DataRegularSeason20242025!$R$2:$R$1315,1)</f>
        <v>1</v>
      </c>
      <c r="O53" s="42"/>
      <c r="P53" s="35">
        <f>COUNTIFS(DataRegularSeason20242025!$E$2:$E$1315,WatchedGames20242025!O$1,DataRegularSeason20242025!$D$2:$D$1315,WatchedGames20242025!$A53,DataRegularSeason20242025!$N$2:$N$1315,1, DataRegularSeason20242025!$R$2:$R$1315,1)</f>
        <v>0</v>
      </c>
      <c r="Q53" s="42"/>
      <c r="R53" s="35">
        <f>COUNTIFS(DataRegularSeason20242025!$E$2:$E$1315,WatchedGames20242025!Q$1,DataRegularSeason20242025!$D$2:$D$1315,WatchedGames20242025!$A53,DataRegularSeason20242025!$N$2:$N$1315,1, DataRegularSeason20242025!$R$2:$R$1315,1)</f>
        <v>1</v>
      </c>
      <c r="S53" s="42"/>
      <c r="T53" s="35">
        <f>COUNTIFS(DataRegularSeason20242025!$E$2:$E$1315,WatchedGames20242025!S$1,DataRegularSeason20242025!$D$2:$D$1315,WatchedGames20242025!$A53,DataRegularSeason20242025!$N$2:$N$1315,1, DataRegularSeason20242025!$R$2:$R$1315,1)</f>
        <v>0</v>
      </c>
      <c r="U53" s="42"/>
      <c r="V53" s="35">
        <f>COUNTIFS(DataRegularSeason20242025!$E$2:$E$1315,WatchedGames20242025!U$1,DataRegularSeason20242025!$D$2:$D$1315,WatchedGames20242025!$A53,DataRegularSeason20242025!$N$2:$N$1315,1, DataRegularSeason20242025!$R$2:$R$1315,1)</f>
        <v>0</v>
      </c>
      <c r="W53" s="42"/>
      <c r="X53" s="35">
        <f>COUNTIFS(DataRegularSeason20242025!$E$2:$E$1315,WatchedGames20242025!W$1,DataRegularSeason20242025!$D$2:$D$1315,WatchedGames20242025!$A53,DataRegularSeason20242025!$N$2:$N$1315,1, DataRegularSeason20242025!$R$2:$R$1315,1)</f>
        <v>1</v>
      </c>
      <c r="Y53" s="42"/>
      <c r="Z53" s="35">
        <f>COUNTIFS(DataRegularSeason20242025!$E$2:$E$1315,WatchedGames20242025!Y$1,DataRegularSeason20242025!$D$2:$D$1315,WatchedGames20242025!$A53,DataRegularSeason20242025!$N$2:$N$1315,1, DataRegularSeason20242025!$R$2:$R$1315,1)</f>
        <v>1</v>
      </c>
      <c r="AA53" s="42"/>
      <c r="AB53" s="35">
        <f>COUNTIFS(DataRegularSeason20242025!$E$2:$E$1315,WatchedGames20242025!AA$1,DataRegularSeason20242025!$D$2:$D$1315,WatchedGames20242025!$A53,DataRegularSeason20242025!$N$2:$N$1315,1, DataRegularSeason20242025!$R$2:$R$1315,1)</f>
        <v>1</v>
      </c>
      <c r="AC53" s="42"/>
      <c r="AD53" s="35">
        <f>COUNTIFS(DataRegularSeason20242025!$E$2:$E$1315,WatchedGames20242025!AC$1,DataRegularSeason20242025!$D$2:$D$1315,WatchedGames20242025!$A53,DataRegularSeason20242025!$N$2:$N$1315,1, DataRegularSeason20242025!$R$2:$R$1315,1)</f>
        <v>1</v>
      </c>
      <c r="AE53" s="42"/>
      <c r="AF53" s="35">
        <f>COUNTIFS(DataRegularSeason20242025!$E$2:$E$1315,WatchedGames20242025!AE$1,DataRegularSeason20242025!$D$2:$D$1315,WatchedGames20242025!$A53,DataRegularSeason20242025!$N$2:$N$1315,1, DataRegularSeason20242025!$R$2:$R$1315,1)</f>
        <v>0</v>
      </c>
      <c r="AG53" s="42"/>
      <c r="AH53" s="35">
        <f>COUNTIFS(DataRegularSeason20242025!$E$2:$E$1315,WatchedGames20242025!AG$1,DataRegularSeason20242025!$D$2:$D$1315,WatchedGames20242025!$A53,DataRegularSeason20242025!$N$2:$N$1315,1, DataRegularSeason20242025!$R$2:$R$1315,1)</f>
        <v>2</v>
      </c>
      <c r="AI53" s="42"/>
      <c r="AJ53" s="35">
        <f>COUNTIFS(DataRegularSeason20242025!$E$2:$E$1315,WatchedGames20242025!AI$1,DataRegularSeason20242025!$D$2:$D$1315,WatchedGames20242025!$A53,DataRegularSeason20242025!$N$2:$N$1315,1, DataRegularSeason20242025!$R$2:$R$1315,1)</f>
        <v>1</v>
      </c>
      <c r="AK53" s="42"/>
      <c r="AL53" s="35">
        <f>COUNTIFS(DataRegularSeason20242025!$E$2:$E$1315,WatchedGames20242025!AK$1,DataRegularSeason20242025!$D$2:$D$1315,WatchedGames20242025!$A53,DataRegularSeason20242025!$N$2:$N$1315,1, DataRegularSeason20242025!$R$2:$R$1315,1)</f>
        <v>0</v>
      </c>
      <c r="AM53" s="42"/>
      <c r="AN53" s="35">
        <f>COUNTIFS(DataRegularSeason20242025!$E$2:$E$1315,WatchedGames20242025!AM$1,DataRegularSeason20242025!$D$2:$D$1315,WatchedGames20242025!$A53,DataRegularSeason20242025!$N$2:$N$1315,1, DataRegularSeason20242025!$R$2:$R$1315,1)</f>
        <v>0</v>
      </c>
      <c r="AO53" s="42"/>
      <c r="AP53" s="35">
        <f>COUNTIFS(DataRegularSeason20242025!$E$2:$E$1315,WatchedGames20242025!AO$1,DataRegularSeason20242025!$D$2:$D$1315,WatchedGames20242025!$A53,DataRegularSeason20242025!$N$2:$N$1315,1, DataRegularSeason20242025!$R$2:$R$1315,1)</f>
        <v>1</v>
      </c>
      <c r="AQ53" s="42"/>
      <c r="AR53" s="35">
        <f>COUNTIFS(DataRegularSeason20242025!$E$2:$E$1315,WatchedGames20242025!AQ$1,DataRegularSeason20242025!$D$2:$D$1315,WatchedGames20242025!$A53,DataRegularSeason20242025!$N$2:$N$1315,1, DataRegularSeason20242025!$R$2:$R$1315,1)</f>
        <v>0</v>
      </c>
      <c r="AS53" s="42"/>
      <c r="AT53" s="35">
        <f>COUNTIFS(DataRegularSeason20242025!$E$2:$E$1315,WatchedGames20242025!AS$1,DataRegularSeason20242025!$D$2:$D$1315,WatchedGames20242025!$A53,DataRegularSeason20242025!$N$2:$N$1315,1, DataRegularSeason20242025!$R$2:$R$1315,1)</f>
        <v>2</v>
      </c>
      <c r="AU53" s="42"/>
      <c r="AV53" s="35">
        <f>COUNTIFS(DataRegularSeason20242025!$E$2:$E$1315,WatchedGames20242025!AU$1,DataRegularSeason20242025!$D$2:$D$1315,WatchedGames20242025!$A53,DataRegularSeason20242025!$N$2:$N$1315,1, DataRegularSeason20242025!$R$2:$R$1315,1)</f>
        <v>1</v>
      </c>
      <c r="AW53" s="42"/>
      <c r="AX53" s="35">
        <f>COUNTIFS(DataRegularSeason20242025!$E$2:$E$1315,WatchedGames20242025!AW$1,DataRegularSeason20242025!$D$2:$D$1315,WatchedGames20242025!$A53,DataRegularSeason20242025!$N$2:$N$1315,1, DataRegularSeason20242025!$R$2:$R$1315,1)</f>
        <v>1</v>
      </c>
      <c r="AY53" s="42"/>
      <c r="AZ53" s="35">
        <f>COUNTIFS(DataRegularSeason20242025!$E$2:$E$1315,WatchedGames20242025!AY$1,DataRegularSeason20242025!$D$2:$D$1315,WatchedGames20242025!$A53,DataRegularSeason20242025!$N$2:$N$1315,1, DataRegularSeason20242025!$R$2:$R$1315,1)</f>
        <v>1</v>
      </c>
      <c r="BA53" s="42"/>
      <c r="BB53" s="43"/>
      <c r="BC53" s="42"/>
      <c r="BD53" s="35">
        <f>COUNTIFS(DataRegularSeason20242025!$E$2:$E$1315,WatchedGames20242025!BC$1,DataRegularSeason20242025!$D$2:$D$1315,WatchedGames20242025!$A53,DataRegularSeason20242025!$N$2:$N$1315,1, DataRegularSeason20242025!$R$2:$R$1315,1)</f>
        <v>0</v>
      </c>
      <c r="BE53" s="42"/>
      <c r="BF53" s="35">
        <f>COUNTIFS(DataRegularSeason20242025!$E$2:$E$1315,WatchedGames20242025!BE$1,DataRegularSeason20242025!$D$2:$D$1315,WatchedGames20242025!$A53,DataRegularSeason20242025!$N$2:$N$1315,1, DataRegularSeason20242025!$R$2:$R$1315,1)</f>
        <v>0</v>
      </c>
      <c r="BG53" s="42"/>
      <c r="BH53" s="35">
        <f>COUNTIFS(DataRegularSeason20242025!$E$2:$E$1315,WatchedGames20242025!BG$1,DataRegularSeason20242025!$D$2:$D$1315,WatchedGames20242025!$A53,DataRegularSeason20242025!$N$2:$N$1315,1, DataRegularSeason20242025!$R$2:$R$1315,1)</f>
        <v>1</v>
      </c>
      <c r="BI53" s="42"/>
      <c r="BJ53" s="35">
        <f>COUNTIFS(DataRegularSeason20242025!$E$2:$E$1315,WatchedGames20242025!BI$1,DataRegularSeason20242025!$D$2:$D$1315,WatchedGames20242025!$A53,DataRegularSeason20242025!$N$2:$N$1315,1, DataRegularSeason20242025!$R$2:$R$1315,1)</f>
        <v>0</v>
      </c>
      <c r="BK53" s="42"/>
      <c r="BL53" s="35">
        <f>COUNTIFS(DataRegularSeason20242025!$E$2:$E$1315,WatchedGames20242025!BK$1,DataRegularSeason20242025!$D$2:$D$1315,WatchedGames20242025!$A53,DataRegularSeason20242025!$N$2:$N$1315,1, DataRegularSeason20242025!$R$2:$R$1315,1)</f>
        <v>1</v>
      </c>
      <c r="BM53" s="42"/>
      <c r="BN53" s="35">
        <f>COUNTIFS(DataRegularSeason20242025!$E$2:$E$1315,WatchedGames20242025!BM$1,DataRegularSeason20242025!$D$2:$D$1315,WatchedGames20242025!$A53,DataRegularSeason20242025!$N$2:$N$1315,1, DataRegularSeason20242025!$R$2:$R$1315,1)</f>
        <v>0</v>
      </c>
      <c r="BO53" s="37">
        <f t="shared" si="0"/>
        <v>21</v>
      </c>
      <c r="BP53" s="116">
        <f t="shared" ref="BP53" si="49">BO53+BO54</f>
        <v>39</v>
      </c>
      <c r="BQ53" s="117">
        <f t="shared" ref="BQ53" si="50">82-BP53</f>
        <v>43</v>
      </c>
    </row>
    <row r="54" spans="1:69" s="34" customFormat="1" ht="9.9499999999999993" customHeight="1" x14ac:dyDescent="0.2">
      <c r="A54" s="118"/>
      <c r="B54" s="39" t="s">
        <v>80</v>
      </c>
      <c r="C54" s="45">
        <f>COUNTIFS(DataRegularSeason20242025!$E$2:$E$1315,WatchedGames20242025!$A53,DataRegularSeason20242025!$D$2:$D$1315,WatchedGames20242025!C$1,DataRegularSeason20242025!$N$2:$N$1315,1, DataRegularSeason20242025!$R$2:$R$1315,1)</f>
        <v>1</v>
      </c>
      <c r="D54" s="46"/>
      <c r="E54" s="45">
        <f>COUNTIFS(DataRegularSeason20242025!$E$2:$E$1315,WatchedGames20242025!$A53,DataRegularSeason20242025!$D$2:$D$1315,WatchedGames20242025!E$1,DataRegularSeason20242025!$N$2:$N$1315,1, DataRegularSeason20242025!$R$2:$R$1315,1)</f>
        <v>1</v>
      </c>
      <c r="F54" s="46"/>
      <c r="G54" s="45">
        <f>COUNTIFS(DataRegularSeason20242025!$E$2:$E$1315,WatchedGames20242025!$A53,DataRegularSeason20242025!$D$2:$D$1315,WatchedGames20242025!G$1,DataRegularSeason20242025!$N$2:$N$1315,1, DataRegularSeason20242025!$R$2:$R$1315,1)</f>
        <v>0</v>
      </c>
      <c r="H54" s="46"/>
      <c r="I54" s="45">
        <f>COUNTIFS(DataRegularSeason20242025!$E$2:$E$1315,WatchedGames20242025!$A53,DataRegularSeason20242025!$D$2:$D$1315,WatchedGames20242025!I$1,DataRegularSeason20242025!$N$2:$N$1315,1, DataRegularSeason20242025!$R$2:$R$1315,1)</f>
        <v>0</v>
      </c>
      <c r="J54" s="46"/>
      <c r="K54" s="45">
        <f>COUNTIFS(DataRegularSeason20242025!$E$2:$E$1315,WatchedGames20242025!$A53,DataRegularSeason20242025!$D$2:$D$1315,WatchedGames20242025!K$1,DataRegularSeason20242025!$N$2:$N$1315,1, DataRegularSeason20242025!$R$2:$R$1315,1)</f>
        <v>1</v>
      </c>
      <c r="L54" s="46"/>
      <c r="M54" s="45">
        <f>COUNTIFS(DataRegularSeason20242025!$E$2:$E$1315,WatchedGames20242025!$A53,DataRegularSeason20242025!$D$2:$D$1315,WatchedGames20242025!M$1,DataRegularSeason20242025!$N$2:$N$1315,1, DataRegularSeason20242025!$R$2:$R$1315,1)</f>
        <v>0</v>
      </c>
      <c r="N54" s="46"/>
      <c r="O54" s="45">
        <f>COUNTIFS(DataRegularSeason20242025!$E$2:$E$1315,WatchedGames20242025!$A53,DataRegularSeason20242025!$D$2:$D$1315,WatchedGames20242025!O$1,DataRegularSeason20242025!$N$2:$N$1315,1, DataRegularSeason20242025!$R$2:$R$1315,1)</f>
        <v>0</v>
      </c>
      <c r="P54" s="46"/>
      <c r="Q54" s="45">
        <f>COUNTIFS(DataRegularSeason20242025!$E$2:$E$1315,WatchedGames20242025!$A53,DataRegularSeason20242025!$D$2:$D$1315,WatchedGames20242025!Q$1,DataRegularSeason20242025!$N$2:$N$1315,1, DataRegularSeason20242025!$R$2:$R$1315,1)</f>
        <v>1</v>
      </c>
      <c r="R54" s="46"/>
      <c r="S54" s="45">
        <f>COUNTIFS(DataRegularSeason20242025!$E$2:$E$1315,WatchedGames20242025!$A53,DataRegularSeason20242025!$D$2:$D$1315,WatchedGames20242025!S$1,DataRegularSeason20242025!$N$2:$N$1315,1, DataRegularSeason20242025!$R$2:$R$1315,1)</f>
        <v>1</v>
      </c>
      <c r="T54" s="46"/>
      <c r="U54" s="45">
        <f>COUNTIFS(DataRegularSeason20242025!$E$2:$E$1315,WatchedGames20242025!$A53,DataRegularSeason20242025!$D$2:$D$1315,WatchedGames20242025!U$1,DataRegularSeason20242025!$N$2:$N$1315,1, DataRegularSeason20242025!$R$2:$R$1315,1)</f>
        <v>1</v>
      </c>
      <c r="V54" s="46"/>
      <c r="W54" s="45">
        <f>COUNTIFS(DataRegularSeason20242025!$E$2:$E$1315,WatchedGames20242025!$A53,DataRegularSeason20242025!$D$2:$D$1315,WatchedGames20242025!W$1,DataRegularSeason20242025!$N$2:$N$1315,1, DataRegularSeason20242025!$R$2:$R$1315,1)</f>
        <v>0</v>
      </c>
      <c r="X54" s="46"/>
      <c r="Y54" s="45">
        <f>COUNTIFS(DataRegularSeason20242025!$E$2:$E$1315,WatchedGames20242025!$A53,DataRegularSeason20242025!$D$2:$D$1315,WatchedGames20242025!Y$1,DataRegularSeason20242025!$N$2:$N$1315,1, DataRegularSeason20242025!$R$2:$R$1315,1)</f>
        <v>1</v>
      </c>
      <c r="Z54" s="46"/>
      <c r="AA54" s="45">
        <f>COUNTIFS(DataRegularSeason20242025!$E$2:$E$1315,WatchedGames20242025!$A53,DataRegularSeason20242025!$D$2:$D$1315,WatchedGames20242025!AA$1,DataRegularSeason20242025!$N$2:$N$1315,1, DataRegularSeason20242025!$R$2:$R$1315,1)</f>
        <v>0</v>
      </c>
      <c r="AB54" s="46"/>
      <c r="AC54" s="45">
        <f>COUNTIFS(DataRegularSeason20242025!$E$2:$E$1315,WatchedGames20242025!$A53,DataRegularSeason20242025!$D$2:$D$1315,WatchedGames20242025!AC$1,DataRegularSeason20242025!$N$2:$N$1315,1, DataRegularSeason20242025!$R$2:$R$1315,1)</f>
        <v>1</v>
      </c>
      <c r="AD54" s="46"/>
      <c r="AE54" s="45">
        <f>COUNTIFS(DataRegularSeason20242025!$E$2:$E$1315,WatchedGames20242025!$A53,DataRegularSeason20242025!$D$2:$D$1315,WatchedGames20242025!AE$1,DataRegularSeason20242025!$N$2:$N$1315,1, DataRegularSeason20242025!$R$2:$R$1315,1)</f>
        <v>0</v>
      </c>
      <c r="AF54" s="46"/>
      <c r="AG54" s="45">
        <f>COUNTIFS(DataRegularSeason20242025!$E$2:$E$1315,WatchedGames20242025!$A53,DataRegularSeason20242025!$D$2:$D$1315,WatchedGames20242025!AG$1,DataRegularSeason20242025!$N$2:$N$1315,1, DataRegularSeason20242025!$R$2:$R$1315,1)</f>
        <v>1</v>
      </c>
      <c r="AH54" s="46"/>
      <c r="AI54" s="45">
        <f>COUNTIFS(DataRegularSeason20242025!$E$2:$E$1315,WatchedGames20242025!$A53,DataRegularSeason20242025!$D$2:$D$1315,WatchedGames20242025!AI$1,DataRegularSeason20242025!$N$2:$N$1315,1, DataRegularSeason20242025!$R$2:$R$1315,1)</f>
        <v>1</v>
      </c>
      <c r="AJ54" s="46"/>
      <c r="AK54" s="45">
        <f>COUNTIFS(DataRegularSeason20242025!$E$2:$E$1315,WatchedGames20242025!$A53,DataRegularSeason20242025!$D$2:$D$1315,WatchedGames20242025!AK$1,DataRegularSeason20242025!$N$2:$N$1315,1, DataRegularSeason20242025!$R$2:$R$1315,1)</f>
        <v>0</v>
      </c>
      <c r="AL54" s="46"/>
      <c r="AM54" s="45">
        <f>COUNTIFS(DataRegularSeason20242025!$E$2:$E$1315,WatchedGames20242025!$A53,DataRegularSeason20242025!$D$2:$D$1315,WatchedGames20242025!AM$1,DataRegularSeason20242025!$N$2:$N$1315,1, DataRegularSeason20242025!$R$2:$R$1315,1)</f>
        <v>1</v>
      </c>
      <c r="AN54" s="46"/>
      <c r="AO54" s="45">
        <f>COUNTIFS(DataRegularSeason20242025!$E$2:$E$1315,WatchedGames20242025!$A53,DataRegularSeason20242025!$D$2:$D$1315,WatchedGames20242025!AO$1,DataRegularSeason20242025!$N$2:$N$1315,1, DataRegularSeason20242025!$R$2:$R$1315,1)</f>
        <v>0</v>
      </c>
      <c r="AP54" s="46"/>
      <c r="AQ54" s="45">
        <f>COUNTIFS(DataRegularSeason20242025!$E$2:$E$1315,WatchedGames20242025!$A53,DataRegularSeason20242025!$D$2:$D$1315,WatchedGames20242025!AQ$1,DataRegularSeason20242025!$N$2:$N$1315,1, DataRegularSeason20242025!$R$2:$R$1315,1)</f>
        <v>1</v>
      </c>
      <c r="AR54" s="46"/>
      <c r="AS54" s="45">
        <f>COUNTIFS(DataRegularSeason20242025!$E$2:$E$1315,WatchedGames20242025!$A53,DataRegularSeason20242025!$D$2:$D$1315,WatchedGames20242025!AS$1,DataRegularSeason20242025!$N$2:$N$1315,1, DataRegularSeason20242025!$R$2:$R$1315,1)</f>
        <v>0</v>
      </c>
      <c r="AT54" s="46"/>
      <c r="AU54" s="45">
        <f>COUNTIFS(DataRegularSeason20242025!$E$2:$E$1315,WatchedGames20242025!$A53,DataRegularSeason20242025!$D$2:$D$1315,WatchedGames20242025!AU$1,DataRegularSeason20242025!$N$2:$N$1315,1, DataRegularSeason20242025!$R$2:$R$1315,1)</f>
        <v>0</v>
      </c>
      <c r="AV54" s="46"/>
      <c r="AW54" s="45">
        <f>COUNTIFS(DataRegularSeason20242025!$E$2:$E$1315,WatchedGames20242025!$A53,DataRegularSeason20242025!$D$2:$D$1315,WatchedGames20242025!AW$1,DataRegularSeason20242025!$N$2:$N$1315,1, DataRegularSeason20242025!$R$2:$R$1315,1)</f>
        <v>1</v>
      </c>
      <c r="AX54" s="46"/>
      <c r="AY54" s="45">
        <f>COUNTIFS(DataRegularSeason20242025!$E$2:$E$1315,WatchedGames20242025!$A53,DataRegularSeason20242025!$D$2:$D$1315,WatchedGames20242025!AY$1,DataRegularSeason20242025!$N$2:$N$1315,1, DataRegularSeason20242025!$R$2:$R$1315,1)</f>
        <v>1</v>
      </c>
      <c r="AZ54" s="46"/>
      <c r="BA54" s="45"/>
      <c r="BB54" s="46"/>
      <c r="BC54" s="45">
        <f>COUNTIFS(DataRegularSeason20242025!$E$2:$E$1315,WatchedGames20242025!$A53,DataRegularSeason20242025!$D$2:$D$1315,WatchedGames20242025!BC$1,DataRegularSeason20242025!$N$2:$N$1315,1, DataRegularSeason20242025!$R$2:$R$1315,1)</f>
        <v>1</v>
      </c>
      <c r="BD54" s="46"/>
      <c r="BE54" s="45">
        <f>COUNTIFS(DataRegularSeason20242025!$E$2:$E$1315,WatchedGames20242025!$A53,DataRegularSeason20242025!$D$2:$D$1315,WatchedGames20242025!BE$1,DataRegularSeason20242025!$N$2:$N$1315,1, DataRegularSeason20242025!$R$2:$R$1315,1)</f>
        <v>0</v>
      </c>
      <c r="BF54" s="46"/>
      <c r="BG54" s="45">
        <f>COUNTIFS(DataRegularSeason20242025!$E$2:$E$1315,WatchedGames20242025!$A53,DataRegularSeason20242025!$D$2:$D$1315,WatchedGames20242025!BG$1,DataRegularSeason20242025!$N$2:$N$1315,1, DataRegularSeason20242025!$R$2:$R$1315,1)</f>
        <v>1</v>
      </c>
      <c r="BH54" s="46"/>
      <c r="BI54" s="45">
        <f>COUNTIFS(DataRegularSeason20242025!$E$2:$E$1315,WatchedGames20242025!$A53,DataRegularSeason20242025!$D$2:$D$1315,WatchedGames20242025!BI$1,DataRegularSeason20242025!$N$2:$N$1315,1, DataRegularSeason20242025!$R$2:$R$1315,1)</f>
        <v>0</v>
      </c>
      <c r="BJ54" s="46"/>
      <c r="BK54" s="45">
        <f>COUNTIFS(DataRegularSeason20242025!$E$2:$E$1315,WatchedGames20242025!$A53,DataRegularSeason20242025!$D$2:$D$1315,WatchedGames20242025!BK$1,DataRegularSeason20242025!$N$2:$N$1315,1, DataRegularSeason20242025!$R$2:$R$1315,1)</f>
        <v>1</v>
      </c>
      <c r="BL54" s="46"/>
      <c r="BM54" s="45">
        <f>COUNTIFS(DataRegularSeason20242025!$E$2:$E$1315,WatchedGames20242025!$A53,DataRegularSeason20242025!$D$2:$D$1315,WatchedGames20242025!BM$1,DataRegularSeason20242025!$N$2:$N$1315,1, DataRegularSeason20242025!$R$2:$R$1315,1)</f>
        <v>1</v>
      </c>
      <c r="BN54" s="46"/>
      <c r="BO54" s="41">
        <f t="shared" si="0"/>
        <v>18</v>
      </c>
      <c r="BP54" s="116"/>
      <c r="BQ54" s="117"/>
    </row>
    <row r="55" spans="1:69" s="34" customFormat="1" ht="9.9499999999999993" customHeight="1" x14ac:dyDescent="0.2">
      <c r="A55" s="123" t="s">
        <v>18</v>
      </c>
      <c r="B55" s="35" t="s">
        <v>81</v>
      </c>
      <c r="C55" s="42"/>
      <c r="D55" s="35">
        <f>COUNTIFS(DataRegularSeason20242025!$E$2:$E$1315,WatchedGames20242025!C$1,DataRegularSeason20242025!$D$2:$D$1315,WatchedGames20242025!$A55,DataRegularSeason20242025!$N$2:$N$1315,1, DataRegularSeason20242025!$R$2:$R$1315,1)</f>
        <v>0</v>
      </c>
      <c r="E55" s="42"/>
      <c r="F55" s="35">
        <f>COUNTIFS(DataRegularSeason20242025!$E$2:$E$1315,WatchedGames20242025!E$1,DataRegularSeason20242025!$D$2:$D$1315,WatchedGames20242025!$A55,DataRegularSeason20242025!$N$2:$N$1315,1, DataRegularSeason20242025!$R$2:$R$1315,1)</f>
        <v>1</v>
      </c>
      <c r="G55" s="42"/>
      <c r="H55" s="35">
        <f>COUNTIFS(DataRegularSeason20242025!$E$2:$E$1315,WatchedGames20242025!G$1,DataRegularSeason20242025!$D$2:$D$1315,WatchedGames20242025!$A55,DataRegularSeason20242025!$N$2:$N$1315,1, DataRegularSeason20242025!$R$2:$R$1315,1)</f>
        <v>1</v>
      </c>
      <c r="I55" s="42"/>
      <c r="J55" s="35">
        <f>COUNTIFS(DataRegularSeason20242025!$E$2:$E$1315,WatchedGames20242025!I$1,DataRegularSeason20242025!$D$2:$D$1315,WatchedGames20242025!$A55,DataRegularSeason20242025!$N$2:$N$1315,1, DataRegularSeason20242025!$R$2:$R$1315,1)</f>
        <v>1</v>
      </c>
      <c r="K55" s="42"/>
      <c r="L55" s="35">
        <f>COUNTIFS(DataRegularSeason20242025!$E$2:$E$1315,WatchedGames20242025!K$1,DataRegularSeason20242025!$D$2:$D$1315,WatchedGames20242025!$A55,DataRegularSeason20242025!$N$2:$N$1315,1, DataRegularSeason20242025!$R$2:$R$1315,1)</f>
        <v>0</v>
      </c>
      <c r="M55" s="42"/>
      <c r="N55" s="35">
        <f>COUNTIFS(DataRegularSeason20242025!$E$2:$E$1315,WatchedGames20242025!M$1,DataRegularSeason20242025!$D$2:$D$1315,WatchedGames20242025!$A55,DataRegularSeason20242025!$N$2:$N$1315,1, DataRegularSeason20242025!$R$2:$R$1315,1)</f>
        <v>0</v>
      </c>
      <c r="O55" s="42"/>
      <c r="P55" s="35">
        <f>COUNTIFS(DataRegularSeason20242025!$E$2:$E$1315,WatchedGames20242025!O$1,DataRegularSeason20242025!$D$2:$D$1315,WatchedGames20242025!$A55,DataRegularSeason20242025!$N$2:$N$1315,1, DataRegularSeason20242025!$R$2:$R$1315,1)</f>
        <v>0</v>
      </c>
      <c r="Q55" s="42"/>
      <c r="R55" s="35">
        <f>COUNTIFS(DataRegularSeason20242025!$E$2:$E$1315,WatchedGames20242025!Q$1,DataRegularSeason20242025!$D$2:$D$1315,WatchedGames20242025!$A55,DataRegularSeason20242025!$N$2:$N$1315,1, DataRegularSeason20242025!$R$2:$R$1315,1)</f>
        <v>0</v>
      </c>
      <c r="S55" s="42"/>
      <c r="T55" s="35">
        <f>COUNTIFS(DataRegularSeason20242025!$E$2:$E$1315,WatchedGames20242025!S$1,DataRegularSeason20242025!$D$2:$D$1315,WatchedGames20242025!$A55,DataRegularSeason20242025!$N$2:$N$1315,1, DataRegularSeason20242025!$R$2:$R$1315,1)</f>
        <v>1</v>
      </c>
      <c r="U55" s="42"/>
      <c r="V55" s="35">
        <f>COUNTIFS(DataRegularSeason20242025!$E$2:$E$1315,WatchedGames20242025!U$1,DataRegularSeason20242025!$D$2:$D$1315,WatchedGames20242025!$A55,DataRegularSeason20242025!$N$2:$N$1315,1, DataRegularSeason20242025!$R$2:$R$1315,1)</f>
        <v>2</v>
      </c>
      <c r="W55" s="42"/>
      <c r="X55" s="35">
        <f>COUNTIFS(DataRegularSeason20242025!$E$2:$E$1315,WatchedGames20242025!W$1,DataRegularSeason20242025!$D$2:$D$1315,WatchedGames20242025!$A55,DataRegularSeason20242025!$N$2:$N$1315,1, DataRegularSeason20242025!$R$2:$R$1315,1)</f>
        <v>0</v>
      </c>
      <c r="Y55" s="42"/>
      <c r="Z55" s="35">
        <f>COUNTIFS(DataRegularSeason20242025!$E$2:$E$1315,WatchedGames20242025!Y$1,DataRegularSeason20242025!$D$2:$D$1315,WatchedGames20242025!$A55,DataRegularSeason20242025!$N$2:$N$1315,1, DataRegularSeason20242025!$R$2:$R$1315,1)</f>
        <v>1</v>
      </c>
      <c r="AA55" s="42"/>
      <c r="AB55" s="35">
        <f>COUNTIFS(DataRegularSeason20242025!$E$2:$E$1315,WatchedGames20242025!AA$1,DataRegularSeason20242025!$D$2:$D$1315,WatchedGames20242025!$A55,DataRegularSeason20242025!$N$2:$N$1315,1, DataRegularSeason20242025!$R$2:$R$1315,1)</f>
        <v>0</v>
      </c>
      <c r="AC55" s="42"/>
      <c r="AD55" s="35">
        <f>COUNTIFS(DataRegularSeason20242025!$E$2:$E$1315,WatchedGames20242025!AC$1,DataRegularSeason20242025!$D$2:$D$1315,WatchedGames20242025!$A55,DataRegularSeason20242025!$N$2:$N$1315,1, DataRegularSeason20242025!$R$2:$R$1315,1)</f>
        <v>1</v>
      </c>
      <c r="AE55" s="42"/>
      <c r="AF55" s="35">
        <f>COUNTIFS(DataRegularSeason20242025!$E$2:$E$1315,WatchedGames20242025!AE$1,DataRegularSeason20242025!$D$2:$D$1315,WatchedGames20242025!$A55,DataRegularSeason20242025!$N$2:$N$1315,1, DataRegularSeason20242025!$R$2:$R$1315,1)</f>
        <v>1</v>
      </c>
      <c r="AG55" s="42"/>
      <c r="AH55" s="35">
        <f>COUNTIFS(DataRegularSeason20242025!$E$2:$E$1315,WatchedGames20242025!AG$1,DataRegularSeason20242025!$D$2:$D$1315,WatchedGames20242025!$A55,DataRegularSeason20242025!$N$2:$N$1315,1, DataRegularSeason20242025!$R$2:$R$1315,1)</f>
        <v>2</v>
      </c>
      <c r="AI55" s="42"/>
      <c r="AJ55" s="35">
        <f>COUNTIFS(DataRegularSeason20242025!$E$2:$E$1315,WatchedGames20242025!AI$1,DataRegularSeason20242025!$D$2:$D$1315,WatchedGames20242025!$A55,DataRegularSeason20242025!$N$2:$N$1315,1, DataRegularSeason20242025!$R$2:$R$1315,1)</f>
        <v>0</v>
      </c>
      <c r="AK55" s="42"/>
      <c r="AL55" s="35">
        <f>COUNTIFS(DataRegularSeason20242025!$E$2:$E$1315,WatchedGames20242025!AK$1,DataRegularSeason20242025!$D$2:$D$1315,WatchedGames20242025!$A55,DataRegularSeason20242025!$N$2:$N$1315,1, DataRegularSeason20242025!$R$2:$R$1315,1)</f>
        <v>1</v>
      </c>
      <c r="AM55" s="42"/>
      <c r="AN55" s="35">
        <f>COUNTIFS(DataRegularSeason20242025!$E$2:$E$1315,WatchedGames20242025!AM$1,DataRegularSeason20242025!$D$2:$D$1315,WatchedGames20242025!$A55,DataRegularSeason20242025!$N$2:$N$1315,1, DataRegularSeason20242025!$R$2:$R$1315,1)</f>
        <v>0</v>
      </c>
      <c r="AO55" s="42"/>
      <c r="AP55" s="35">
        <f>COUNTIFS(DataRegularSeason20242025!$E$2:$E$1315,WatchedGames20242025!AO$1,DataRegularSeason20242025!$D$2:$D$1315,WatchedGames20242025!$A55,DataRegularSeason20242025!$N$2:$N$1315,1, DataRegularSeason20242025!$R$2:$R$1315,1)</f>
        <v>0</v>
      </c>
      <c r="AQ55" s="42"/>
      <c r="AR55" s="35">
        <f>COUNTIFS(DataRegularSeason20242025!$E$2:$E$1315,WatchedGames20242025!AQ$1,DataRegularSeason20242025!$D$2:$D$1315,WatchedGames20242025!$A55,DataRegularSeason20242025!$N$2:$N$1315,1, DataRegularSeason20242025!$R$2:$R$1315,1)</f>
        <v>1</v>
      </c>
      <c r="AS55" s="42"/>
      <c r="AT55" s="35">
        <f>COUNTIFS(DataRegularSeason20242025!$E$2:$E$1315,WatchedGames20242025!AS$1,DataRegularSeason20242025!$D$2:$D$1315,WatchedGames20242025!$A55,DataRegularSeason20242025!$N$2:$N$1315,1, DataRegularSeason20242025!$R$2:$R$1315,1)</f>
        <v>1</v>
      </c>
      <c r="AU55" s="42"/>
      <c r="AV55" s="35">
        <f>COUNTIFS(DataRegularSeason20242025!$E$2:$E$1315,WatchedGames20242025!AU$1,DataRegularSeason20242025!$D$2:$D$1315,WatchedGames20242025!$A55,DataRegularSeason20242025!$N$2:$N$1315,1, DataRegularSeason20242025!$R$2:$R$1315,1)</f>
        <v>0</v>
      </c>
      <c r="AW55" s="42"/>
      <c r="AX55" s="35">
        <f>COUNTIFS(DataRegularSeason20242025!$E$2:$E$1315,WatchedGames20242025!AW$1,DataRegularSeason20242025!$D$2:$D$1315,WatchedGames20242025!$A55,DataRegularSeason20242025!$N$2:$N$1315,1, DataRegularSeason20242025!$R$2:$R$1315,1)</f>
        <v>0</v>
      </c>
      <c r="AY55" s="42"/>
      <c r="AZ55" s="35">
        <f>COUNTIFS(DataRegularSeason20242025!$E$2:$E$1315,WatchedGames20242025!AY$1,DataRegularSeason20242025!$D$2:$D$1315,WatchedGames20242025!$A55,DataRegularSeason20242025!$N$2:$N$1315,1, DataRegularSeason20242025!$R$2:$R$1315,1)</f>
        <v>1</v>
      </c>
      <c r="BA55" s="42"/>
      <c r="BB55" s="35">
        <f>COUNTIFS(DataRegularSeason20242025!$E$2:$E$1315,WatchedGames20242025!BA$1,DataRegularSeason20242025!$D$2:$D$1315,WatchedGames20242025!$A55,DataRegularSeason20242025!$N$2:$N$1315,1, DataRegularSeason20242025!$R$2:$R$1315,1)</f>
        <v>1</v>
      </c>
      <c r="BC55" s="42"/>
      <c r="BD55" s="43"/>
      <c r="BE55" s="42"/>
      <c r="BF55" s="35">
        <f>COUNTIFS(DataRegularSeason20242025!$E$2:$E$1315,WatchedGames20242025!BE$1,DataRegularSeason20242025!$D$2:$D$1315,WatchedGames20242025!$A55,DataRegularSeason20242025!$N$2:$N$1315,1, DataRegularSeason20242025!$R$2:$R$1315,1)</f>
        <v>0</v>
      </c>
      <c r="BG55" s="42"/>
      <c r="BH55" s="35">
        <f>COUNTIFS(DataRegularSeason20242025!$E$2:$E$1315,WatchedGames20242025!BG$1,DataRegularSeason20242025!$D$2:$D$1315,WatchedGames20242025!$A55,DataRegularSeason20242025!$N$2:$N$1315,1, DataRegularSeason20242025!$R$2:$R$1315,1)</f>
        <v>0</v>
      </c>
      <c r="BI55" s="42"/>
      <c r="BJ55" s="35">
        <f>COUNTIFS(DataRegularSeason20242025!$E$2:$E$1315,WatchedGames20242025!BI$1,DataRegularSeason20242025!$D$2:$D$1315,WatchedGames20242025!$A55,DataRegularSeason20242025!$N$2:$N$1315,1, DataRegularSeason20242025!$R$2:$R$1315,1)</f>
        <v>0</v>
      </c>
      <c r="BK55" s="42"/>
      <c r="BL55" s="35">
        <f>COUNTIFS(DataRegularSeason20242025!$E$2:$E$1315,WatchedGames20242025!BK$1,DataRegularSeason20242025!$D$2:$D$1315,WatchedGames20242025!$A55,DataRegularSeason20242025!$N$2:$N$1315,1, DataRegularSeason20242025!$R$2:$R$1315,1)</f>
        <v>1</v>
      </c>
      <c r="BM55" s="42"/>
      <c r="BN55" s="35">
        <f>COUNTIFS(DataRegularSeason20242025!$E$2:$E$1315,WatchedGames20242025!BM$1,DataRegularSeason20242025!$D$2:$D$1315,WatchedGames20242025!$A55,DataRegularSeason20242025!$N$2:$N$1315,1, DataRegularSeason20242025!$R$2:$R$1315,1)</f>
        <v>1</v>
      </c>
      <c r="BO55" s="37">
        <f t="shared" si="0"/>
        <v>18</v>
      </c>
      <c r="BP55" s="116">
        <f t="shared" ref="BP55" si="51">BO55+BO56</f>
        <v>39</v>
      </c>
      <c r="BQ55" s="117">
        <f t="shared" ref="BQ55" si="52">82-BP55</f>
        <v>43</v>
      </c>
    </row>
    <row r="56" spans="1:69" s="34" customFormat="1" ht="9.9499999999999993" customHeight="1" x14ac:dyDescent="0.2">
      <c r="A56" s="118"/>
      <c r="B56" s="39" t="s">
        <v>80</v>
      </c>
      <c r="C56" s="45">
        <f>COUNTIFS(DataRegularSeason20242025!$E$2:$E$1315,WatchedGames20242025!$A55,DataRegularSeason20242025!$D$2:$D$1315,WatchedGames20242025!C$1,DataRegularSeason20242025!$N$2:$N$1315,1, DataRegularSeason20242025!$R$2:$R$1315,1)</f>
        <v>1</v>
      </c>
      <c r="D56" s="46"/>
      <c r="E56" s="45">
        <f>COUNTIFS(DataRegularSeason20242025!$E$2:$E$1315,WatchedGames20242025!$A55,DataRegularSeason20242025!$D$2:$D$1315,WatchedGames20242025!E$1,DataRegularSeason20242025!$N$2:$N$1315,1, DataRegularSeason20242025!$R$2:$R$1315,1)</f>
        <v>2</v>
      </c>
      <c r="F56" s="46"/>
      <c r="G56" s="45">
        <f>COUNTIFS(DataRegularSeason20242025!$E$2:$E$1315,WatchedGames20242025!$A55,DataRegularSeason20242025!$D$2:$D$1315,WatchedGames20242025!G$1,DataRegularSeason20242025!$N$2:$N$1315,1, DataRegularSeason20242025!$R$2:$R$1315,1)</f>
        <v>1</v>
      </c>
      <c r="H56" s="46"/>
      <c r="I56" s="45">
        <f>COUNTIFS(DataRegularSeason20242025!$E$2:$E$1315,WatchedGames20242025!$A55,DataRegularSeason20242025!$D$2:$D$1315,WatchedGames20242025!I$1,DataRegularSeason20242025!$N$2:$N$1315,1, DataRegularSeason20242025!$R$2:$R$1315,1)</f>
        <v>0</v>
      </c>
      <c r="J56" s="46"/>
      <c r="K56" s="45">
        <f>COUNTIFS(DataRegularSeason20242025!$E$2:$E$1315,WatchedGames20242025!$A55,DataRegularSeason20242025!$D$2:$D$1315,WatchedGames20242025!K$1,DataRegularSeason20242025!$N$2:$N$1315,1, DataRegularSeason20242025!$R$2:$R$1315,1)</f>
        <v>0</v>
      </c>
      <c r="L56" s="46"/>
      <c r="M56" s="45">
        <f>COUNTIFS(DataRegularSeason20242025!$E$2:$E$1315,WatchedGames20242025!$A55,DataRegularSeason20242025!$D$2:$D$1315,WatchedGames20242025!M$1,DataRegularSeason20242025!$N$2:$N$1315,1, DataRegularSeason20242025!$R$2:$R$1315,1)</f>
        <v>0</v>
      </c>
      <c r="N56" s="46"/>
      <c r="O56" s="45">
        <f>COUNTIFS(DataRegularSeason20242025!$E$2:$E$1315,WatchedGames20242025!$A55,DataRegularSeason20242025!$D$2:$D$1315,WatchedGames20242025!O$1,DataRegularSeason20242025!$N$2:$N$1315,1, DataRegularSeason20242025!$R$2:$R$1315,1)</f>
        <v>1</v>
      </c>
      <c r="P56" s="46"/>
      <c r="Q56" s="45">
        <f>COUNTIFS(DataRegularSeason20242025!$E$2:$E$1315,WatchedGames20242025!$A55,DataRegularSeason20242025!$D$2:$D$1315,WatchedGames20242025!Q$1,DataRegularSeason20242025!$N$2:$N$1315,1, DataRegularSeason20242025!$R$2:$R$1315,1)</f>
        <v>0</v>
      </c>
      <c r="R56" s="46"/>
      <c r="S56" s="45">
        <f>COUNTIFS(DataRegularSeason20242025!$E$2:$E$1315,WatchedGames20242025!$A55,DataRegularSeason20242025!$D$2:$D$1315,WatchedGames20242025!S$1,DataRegularSeason20242025!$N$2:$N$1315,1, DataRegularSeason20242025!$R$2:$R$1315,1)</f>
        <v>1</v>
      </c>
      <c r="T56" s="46"/>
      <c r="U56" s="45">
        <f>COUNTIFS(DataRegularSeason20242025!$E$2:$E$1315,WatchedGames20242025!$A55,DataRegularSeason20242025!$D$2:$D$1315,WatchedGames20242025!U$1,DataRegularSeason20242025!$N$2:$N$1315,1, DataRegularSeason20242025!$R$2:$R$1315,1)</f>
        <v>1</v>
      </c>
      <c r="V56" s="46"/>
      <c r="W56" s="45">
        <f>COUNTIFS(DataRegularSeason20242025!$E$2:$E$1315,WatchedGames20242025!$A55,DataRegularSeason20242025!$D$2:$D$1315,WatchedGames20242025!W$1,DataRegularSeason20242025!$N$2:$N$1315,1, DataRegularSeason20242025!$R$2:$R$1315,1)</f>
        <v>1</v>
      </c>
      <c r="X56" s="46"/>
      <c r="Y56" s="45">
        <f>COUNTIFS(DataRegularSeason20242025!$E$2:$E$1315,WatchedGames20242025!$A55,DataRegularSeason20242025!$D$2:$D$1315,WatchedGames20242025!Y$1,DataRegularSeason20242025!$N$2:$N$1315,1, DataRegularSeason20242025!$R$2:$R$1315,1)</f>
        <v>0</v>
      </c>
      <c r="Z56" s="46"/>
      <c r="AA56" s="45">
        <f>COUNTIFS(DataRegularSeason20242025!$E$2:$E$1315,WatchedGames20242025!$A55,DataRegularSeason20242025!$D$2:$D$1315,WatchedGames20242025!AA$1,DataRegularSeason20242025!$N$2:$N$1315,1, DataRegularSeason20242025!$R$2:$R$1315,1)</f>
        <v>0</v>
      </c>
      <c r="AB56" s="46"/>
      <c r="AC56" s="45">
        <f>COUNTIFS(DataRegularSeason20242025!$E$2:$E$1315,WatchedGames20242025!$A55,DataRegularSeason20242025!$D$2:$D$1315,WatchedGames20242025!AC$1,DataRegularSeason20242025!$N$2:$N$1315,1, DataRegularSeason20242025!$R$2:$R$1315,1)</f>
        <v>0</v>
      </c>
      <c r="AD56" s="46"/>
      <c r="AE56" s="45">
        <f>COUNTIFS(DataRegularSeason20242025!$E$2:$E$1315,WatchedGames20242025!$A55,DataRegularSeason20242025!$D$2:$D$1315,WatchedGames20242025!AE$1,DataRegularSeason20242025!$N$2:$N$1315,1, DataRegularSeason20242025!$R$2:$R$1315,1)</f>
        <v>1</v>
      </c>
      <c r="AF56" s="46"/>
      <c r="AG56" s="45">
        <f>COUNTIFS(DataRegularSeason20242025!$E$2:$E$1315,WatchedGames20242025!$A55,DataRegularSeason20242025!$D$2:$D$1315,WatchedGames20242025!AG$1,DataRegularSeason20242025!$N$2:$N$1315,1, DataRegularSeason20242025!$R$2:$R$1315,1)</f>
        <v>1</v>
      </c>
      <c r="AH56" s="46"/>
      <c r="AI56" s="45">
        <f>COUNTIFS(DataRegularSeason20242025!$E$2:$E$1315,WatchedGames20242025!$A55,DataRegularSeason20242025!$D$2:$D$1315,WatchedGames20242025!AI$1,DataRegularSeason20242025!$N$2:$N$1315,1, DataRegularSeason20242025!$R$2:$R$1315,1)</f>
        <v>1</v>
      </c>
      <c r="AJ56" s="46"/>
      <c r="AK56" s="45">
        <f>COUNTIFS(DataRegularSeason20242025!$E$2:$E$1315,WatchedGames20242025!$A55,DataRegularSeason20242025!$D$2:$D$1315,WatchedGames20242025!AK$1,DataRegularSeason20242025!$N$2:$N$1315,1, DataRegularSeason20242025!$R$2:$R$1315,1)</f>
        <v>2</v>
      </c>
      <c r="AL56" s="46"/>
      <c r="AM56" s="45">
        <f>COUNTIFS(DataRegularSeason20242025!$E$2:$E$1315,WatchedGames20242025!$A55,DataRegularSeason20242025!$D$2:$D$1315,WatchedGames20242025!AM$1,DataRegularSeason20242025!$N$2:$N$1315,1, DataRegularSeason20242025!$R$2:$R$1315,1)</f>
        <v>0</v>
      </c>
      <c r="AN56" s="46"/>
      <c r="AO56" s="45">
        <f>COUNTIFS(DataRegularSeason20242025!$E$2:$E$1315,WatchedGames20242025!$A55,DataRegularSeason20242025!$D$2:$D$1315,WatchedGames20242025!AO$1,DataRegularSeason20242025!$N$2:$N$1315,1, DataRegularSeason20242025!$R$2:$R$1315,1)</f>
        <v>0</v>
      </c>
      <c r="AP56" s="46"/>
      <c r="AQ56" s="45">
        <f>COUNTIFS(DataRegularSeason20242025!$E$2:$E$1315,WatchedGames20242025!$A55,DataRegularSeason20242025!$D$2:$D$1315,WatchedGames20242025!AQ$1,DataRegularSeason20242025!$N$2:$N$1315,1, DataRegularSeason20242025!$R$2:$R$1315,1)</f>
        <v>1</v>
      </c>
      <c r="AR56" s="46"/>
      <c r="AS56" s="45">
        <f>COUNTIFS(DataRegularSeason20242025!$E$2:$E$1315,WatchedGames20242025!$A55,DataRegularSeason20242025!$D$2:$D$1315,WatchedGames20242025!AS$1,DataRegularSeason20242025!$N$2:$N$1315,1, DataRegularSeason20242025!$R$2:$R$1315,1)</f>
        <v>0</v>
      </c>
      <c r="AT56" s="46"/>
      <c r="AU56" s="45">
        <f>COUNTIFS(DataRegularSeason20242025!$E$2:$E$1315,WatchedGames20242025!$A55,DataRegularSeason20242025!$D$2:$D$1315,WatchedGames20242025!AU$1,DataRegularSeason20242025!$N$2:$N$1315,1, DataRegularSeason20242025!$R$2:$R$1315,1)</f>
        <v>1</v>
      </c>
      <c r="AV56" s="46"/>
      <c r="AW56" s="45">
        <f>COUNTIFS(DataRegularSeason20242025!$E$2:$E$1315,WatchedGames20242025!$A55,DataRegularSeason20242025!$D$2:$D$1315,WatchedGames20242025!AW$1,DataRegularSeason20242025!$N$2:$N$1315,1, DataRegularSeason20242025!$R$2:$R$1315,1)</f>
        <v>0</v>
      </c>
      <c r="AX56" s="46"/>
      <c r="AY56" s="45">
        <f>COUNTIFS(DataRegularSeason20242025!$E$2:$E$1315,WatchedGames20242025!$A55,DataRegularSeason20242025!$D$2:$D$1315,WatchedGames20242025!AY$1,DataRegularSeason20242025!$N$2:$N$1315,1, DataRegularSeason20242025!$R$2:$R$1315,1)</f>
        <v>1</v>
      </c>
      <c r="AZ56" s="46"/>
      <c r="BA56" s="45">
        <f>COUNTIFS(DataRegularSeason20242025!$E$2:$E$1315,WatchedGames20242025!$A55,DataRegularSeason20242025!$D$2:$D$1315,WatchedGames20242025!BA$1,DataRegularSeason20242025!$N$2:$N$1315,1, DataRegularSeason20242025!$R$2:$R$1315,1)</f>
        <v>0</v>
      </c>
      <c r="BB56" s="46"/>
      <c r="BC56" s="45"/>
      <c r="BD56" s="46"/>
      <c r="BE56" s="45">
        <f>COUNTIFS(DataRegularSeason20242025!$E$2:$E$1315,WatchedGames20242025!$A55,DataRegularSeason20242025!$D$2:$D$1315,WatchedGames20242025!BE$1,DataRegularSeason20242025!$N$2:$N$1315,1, DataRegularSeason20242025!$R$2:$R$1315,1)</f>
        <v>1</v>
      </c>
      <c r="BF56" s="46"/>
      <c r="BG56" s="45">
        <f>COUNTIFS(DataRegularSeason20242025!$E$2:$E$1315,WatchedGames20242025!$A55,DataRegularSeason20242025!$D$2:$D$1315,WatchedGames20242025!BG$1,DataRegularSeason20242025!$N$2:$N$1315,1, DataRegularSeason20242025!$R$2:$R$1315,1)</f>
        <v>1</v>
      </c>
      <c r="BH56" s="46"/>
      <c r="BI56" s="45">
        <f>COUNTIFS(DataRegularSeason20242025!$E$2:$E$1315,WatchedGames20242025!$A55,DataRegularSeason20242025!$D$2:$D$1315,WatchedGames20242025!BI$1,DataRegularSeason20242025!$N$2:$N$1315,1, DataRegularSeason20242025!$R$2:$R$1315,1)</f>
        <v>1</v>
      </c>
      <c r="BJ56" s="46"/>
      <c r="BK56" s="45">
        <f>COUNTIFS(DataRegularSeason20242025!$E$2:$E$1315,WatchedGames20242025!$A55,DataRegularSeason20242025!$D$2:$D$1315,WatchedGames20242025!BK$1,DataRegularSeason20242025!$N$2:$N$1315,1, DataRegularSeason20242025!$R$2:$R$1315,1)</f>
        <v>0</v>
      </c>
      <c r="BL56" s="46"/>
      <c r="BM56" s="45">
        <f>COUNTIFS(DataRegularSeason20242025!$E$2:$E$1315,WatchedGames20242025!$A55,DataRegularSeason20242025!$D$2:$D$1315,WatchedGames20242025!BM$1,DataRegularSeason20242025!$N$2:$N$1315,1, DataRegularSeason20242025!$R$2:$R$1315,1)</f>
        <v>2</v>
      </c>
      <c r="BN56" s="46"/>
      <c r="BO56" s="41">
        <f t="shared" si="0"/>
        <v>21</v>
      </c>
      <c r="BP56" s="116"/>
      <c r="BQ56" s="117"/>
    </row>
    <row r="57" spans="1:69" s="34" customFormat="1" ht="9.9499999999999993" customHeight="1" x14ac:dyDescent="0.2">
      <c r="A57" s="123" t="s">
        <v>15</v>
      </c>
      <c r="B57" s="35" t="s">
        <v>81</v>
      </c>
      <c r="C57" s="42"/>
      <c r="D57" s="35">
        <f>COUNTIFS(DataRegularSeason20242025!$E$2:$E$1315,WatchedGames20242025!C$1,DataRegularSeason20242025!$D$2:$D$1315,WatchedGames20242025!$A57,DataRegularSeason20242025!$N$2:$N$1315,1, DataRegularSeason20242025!$R$2:$R$1315,1)</f>
        <v>0</v>
      </c>
      <c r="E57" s="42"/>
      <c r="F57" s="35">
        <f>COUNTIFS(DataRegularSeason20242025!$E$2:$E$1315,WatchedGames20242025!E$1,DataRegularSeason20242025!$D$2:$D$1315,WatchedGames20242025!$A57,DataRegularSeason20242025!$N$2:$N$1315,1, DataRegularSeason20242025!$R$2:$R$1315,1)</f>
        <v>1</v>
      </c>
      <c r="G57" s="42"/>
      <c r="H57" s="35">
        <f>COUNTIFS(DataRegularSeason20242025!$E$2:$E$1315,WatchedGames20242025!G$1,DataRegularSeason20242025!$D$2:$D$1315,WatchedGames20242025!$A57,DataRegularSeason20242025!$N$2:$N$1315,1, DataRegularSeason20242025!$R$2:$R$1315,1)</f>
        <v>1</v>
      </c>
      <c r="I57" s="42"/>
      <c r="J57" s="35">
        <f>COUNTIFS(DataRegularSeason20242025!$E$2:$E$1315,WatchedGames20242025!I$1,DataRegularSeason20242025!$D$2:$D$1315,WatchedGames20242025!$A57,DataRegularSeason20242025!$N$2:$N$1315,1, DataRegularSeason20242025!$R$2:$R$1315,1)</f>
        <v>0</v>
      </c>
      <c r="K57" s="42"/>
      <c r="L57" s="35">
        <f>COUNTIFS(DataRegularSeason20242025!$E$2:$E$1315,WatchedGames20242025!K$1,DataRegularSeason20242025!$D$2:$D$1315,WatchedGames20242025!$A57,DataRegularSeason20242025!$N$2:$N$1315,1, DataRegularSeason20242025!$R$2:$R$1315,1)</f>
        <v>0</v>
      </c>
      <c r="M57" s="42"/>
      <c r="N57" s="35">
        <f>COUNTIFS(DataRegularSeason20242025!$E$2:$E$1315,WatchedGames20242025!M$1,DataRegularSeason20242025!$D$2:$D$1315,WatchedGames20242025!$A57,DataRegularSeason20242025!$N$2:$N$1315,1, DataRegularSeason20242025!$R$2:$R$1315,1)</f>
        <v>1</v>
      </c>
      <c r="O57" s="42"/>
      <c r="P57" s="35">
        <f>COUNTIFS(DataRegularSeason20242025!$E$2:$E$1315,WatchedGames20242025!O$1,DataRegularSeason20242025!$D$2:$D$1315,WatchedGames20242025!$A57,DataRegularSeason20242025!$N$2:$N$1315,1, DataRegularSeason20242025!$R$2:$R$1315,1)</f>
        <v>0</v>
      </c>
      <c r="Q57" s="42"/>
      <c r="R57" s="35">
        <f>COUNTIFS(DataRegularSeason20242025!$E$2:$E$1315,WatchedGames20242025!Q$1,DataRegularSeason20242025!$D$2:$D$1315,WatchedGames20242025!$A57,DataRegularSeason20242025!$N$2:$N$1315,1, DataRegularSeason20242025!$R$2:$R$1315,1)</f>
        <v>1</v>
      </c>
      <c r="S57" s="42"/>
      <c r="T57" s="35">
        <f>COUNTIFS(DataRegularSeason20242025!$E$2:$E$1315,WatchedGames20242025!S$1,DataRegularSeason20242025!$D$2:$D$1315,WatchedGames20242025!$A57,DataRegularSeason20242025!$N$2:$N$1315,1, DataRegularSeason20242025!$R$2:$R$1315,1)</f>
        <v>1</v>
      </c>
      <c r="U57" s="42"/>
      <c r="V57" s="35">
        <f>COUNTIFS(DataRegularSeason20242025!$E$2:$E$1315,WatchedGames20242025!U$1,DataRegularSeason20242025!$D$2:$D$1315,WatchedGames20242025!$A57,DataRegularSeason20242025!$N$2:$N$1315,1, DataRegularSeason20242025!$R$2:$R$1315,1)</f>
        <v>0</v>
      </c>
      <c r="W57" s="42"/>
      <c r="X57" s="35">
        <f>COUNTIFS(DataRegularSeason20242025!$E$2:$E$1315,WatchedGames20242025!W$1,DataRegularSeason20242025!$D$2:$D$1315,WatchedGames20242025!$A57,DataRegularSeason20242025!$N$2:$N$1315,1, DataRegularSeason20242025!$R$2:$R$1315,1)</f>
        <v>1</v>
      </c>
      <c r="Y57" s="42"/>
      <c r="Z57" s="35">
        <f>COUNTIFS(DataRegularSeason20242025!$E$2:$E$1315,WatchedGames20242025!Y$1,DataRegularSeason20242025!$D$2:$D$1315,WatchedGames20242025!$A57,DataRegularSeason20242025!$N$2:$N$1315,1, DataRegularSeason20242025!$R$2:$R$1315,1)</f>
        <v>0</v>
      </c>
      <c r="AA57" s="42"/>
      <c r="AB57" s="35">
        <f>COUNTIFS(DataRegularSeason20242025!$E$2:$E$1315,WatchedGames20242025!AA$1,DataRegularSeason20242025!$D$2:$D$1315,WatchedGames20242025!$A57,DataRegularSeason20242025!$N$2:$N$1315,1, DataRegularSeason20242025!$R$2:$R$1315,1)</f>
        <v>1</v>
      </c>
      <c r="AC57" s="42"/>
      <c r="AD57" s="35">
        <f>COUNTIFS(DataRegularSeason20242025!$E$2:$E$1315,WatchedGames20242025!AC$1,DataRegularSeason20242025!$D$2:$D$1315,WatchedGames20242025!$A57,DataRegularSeason20242025!$N$2:$N$1315,1, DataRegularSeason20242025!$R$2:$R$1315,1)</f>
        <v>1</v>
      </c>
      <c r="AE57" s="42"/>
      <c r="AF57" s="35">
        <f>COUNTIFS(DataRegularSeason20242025!$E$2:$E$1315,WatchedGames20242025!AE$1,DataRegularSeason20242025!$D$2:$D$1315,WatchedGames20242025!$A57,DataRegularSeason20242025!$N$2:$N$1315,1, DataRegularSeason20242025!$R$2:$R$1315,1)</f>
        <v>0</v>
      </c>
      <c r="AG57" s="42"/>
      <c r="AH57" s="35">
        <f>COUNTIFS(DataRegularSeason20242025!$E$2:$E$1315,WatchedGames20242025!AG$1,DataRegularSeason20242025!$D$2:$D$1315,WatchedGames20242025!$A57,DataRegularSeason20242025!$N$2:$N$1315,1, DataRegularSeason20242025!$R$2:$R$1315,1)</f>
        <v>1</v>
      </c>
      <c r="AI57" s="42"/>
      <c r="AJ57" s="35">
        <f>COUNTIFS(DataRegularSeason20242025!$E$2:$E$1315,WatchedGames20242025!AI$1,DataRegularSeason20242025!$D$2:$D$1315,WatchedGames20242025!$A57,DataRegularSeason20242025!$N$2:$N$1315,1, DataRegularSeason20242025!$R$2:$R$1315,1)</f>
        <v>1</v>
      </c>
      <c r="AK57" s="42"/>
      <c r="AL57" s="35">
        <f>COUNTIFS(DataRegularSeason20242025!$E$2:$E$1315,WatchedGames20242025!AK$1,DataRegularSeason20242025!$D$2:$D$1315,WatchedGames20242025!$A57,DataRegularSeason20242025!$N$2:$N$1315,1, DataRegularSeason20242025!$R$2:$R$1315,1)</f>
        <v>1</v>
      </c>
      <c r="AM57" s="42"/>
      <c r="AN57" s="35">
        <f>COUNTIFS(DataRegularSeason20242025!$E$2:$E$1315,WatchedGames20242025!AM$1,DataRegularSeason20242025!$D$2:$D$1315,WatchedGames20242025!$A57,DataRegularSeason20242025!$N$2:$N$1315,1, DataRegularSeason20242025!$R$2:$R$1315,1)</f>
        <v>1</v>
      </c>
      <c r="AO57" s="42"/>
      <c r="AP57" s="35">
        <f>COUNTIFS(DataRegularSeason20242025!$E$2:$E$1315,WatchedGames20242025!AO$1,DataRegularSeason20242025!$D$2:$D$1315,WatchedGames20242025!$A57,DataRegularSeason20242025!$N$2:$N$1315,1, DataRegularSeason20242025!$R$2:$R$1315,1)</f>
        <v>0</v>
      </c>
      <c r="AQ57" s="42"/>
      <c r="AR57" s="35">
        <f>COUNTIFS(DataRegularSeason20242025!$E$2:$E$1315,WatchedGames20242025!AQ$1,DataRegularSeason20242025!$D$2:$D$1315,WatchedGames20242025!$A57,DataRegularSeason20242025!$N$2:$N$1315,1, DataRegularSeason20242025!$R$2:$R$1315,1)</f>
        <v>1</v>
      </c>
      <c r="AS57" s="42"/>
      <c r="AT57" s="35">
        <f>COUNTIFS(DataRegularSeason20242025!$E$2:$E$1315,WatchedGames20242025!AS$1,DataRegularSeason20242025!$D$2:$D$1315,WatchedGames20242025!$A57,DataRegularSeason20242025!$N$2:$N$1315,1, DataRegularSeason20242025!$R$2:$R$1315,1)</f>
        <v>1</v>
      </c>
      <c r="AU57" s="42"/>
      <c r="AV57" s="35">
        <f>COUNTIFS(DataRegularSeason20242025!$E$2:$E$1315,WatchedGames20242025!AU$1,DataRegularSeason20242025!$D$2:$D$1315,WatchedGames20242025!$A57,DataRegularSeason20242025!$N$2:$N$1315,1, DataRegularSeason20242025!$R$2:$R$1315,1)</f>
        <v>1</v>
      </c>
      <c r="AW57" s="42"/>
      <c r="AX57" s="35">
        <f>COUNTIFS(DataRegularSeason20242025!$E$2:$E$1315,WatchedGames20242025!AW$1,DataRegularSeason20242025!$D$2:$D$1315,WatchedGames20242025!$A57,DataRegularSeason20242025!$N$2:$N$1315,1, DataRegularSeason20242025!$R$2:$R$1315,1)</f>
        <v>1</v>
      </c>
      <c r="AY57" s="42"/>
      <c r="AZ57" s="35">
        <f>COUNTIFS(DataRegularSeason20242025!$E$2:$E$1315,WatchedGames20242025!AY$1,DataRegularSeason20242025!$D$2:$D$1315,WatchedGames20242025!$A57,DataRegularSeason20242025!$N$2:$N$1315,1, DataRegularSeason20242025!$R$2:$R$1315,1)</f>
        <v>1</v>
      </c>
      <c r="BA57" s="42"/>
      <c r="BB57" s="35">
        <f>COUNTIFS(DataRegularSeason20242025!$E$2:$E$1315,WatchedGames20242025!BA$1,DataRegularSeason20242025!$D$2:$D$1315,WatchedGames20242025!$A57,DataRegularSeason20242025!$N$2:$N$1315,1, DataRegularSeason20242025!$R$2:$R$1315,1)</f>
        <v>0</v>
      </c>
      <c r="BC57" s="42"/>
      <c r="BD57" s="35">
        <f>COUNTIFS(DataRegularSeason20242025!$E$2:$E$1315,WatchedGames20242025!BC$1,DataRegularSeason20242025!$D$2:$D$1315,WatchedGames20242025!$A57,DataRegularSeason20242025!$N$2:$N$1315,1, DataRegularSeason20242025!$R$2:$R$1315,1)</f>
        <v>1</v>
      </c>
      <c r="BE57" s="42"/>
      <c r="BF57" s="43"/>
      <c r="BG57" s="42"/>
      <c r="BH57" s="35">
        <f>COUNTIFS(DataRegularSeason20242025!$E$2:$E$1315,WatchedGames20242025!BG$1,DataRegularSeason20242025!$D$2:$D$1315,WatchedGames20242025!$A57,DataRegularSeason20242025!$N$2:$N$1315,1, DataRegularSeason20242025!$R$2:$R$1315,1)</f>
        <v>0</v>
      </c>
      <c r="BI57" s="42"/>
      <c r="BJ57" s="35">
        <f>COUNTIFS(DataRegularSeason20242025!$E$2:$E$1315,WatchedGames20242025!BI$1,DataRegularSeason20242025!$D$2:$D$1315,WatchedGames20242025!$A57,DataRegularSeason20242025!$N$2:$N$1315,1, DataRegularSeason20242025!$R$2:$R$1315,1)</f>
        <v>2</v>
      </c>
      <c r="BK57" s="42"/>
      <c r="BL57" s="35">
        <f>COUNTIFS(DataRegularSeason20242025!$E$2:$E$1315,WatchedGames20242025!BK$1,DataRegularSeason20242025!$D$2:$D$1315,WatchedGames20242025!$A57,DataRegularSeason20242025!$N$2:$N$1315,1, DataRegularSeason20242025!$R$2:$R$1315,1)</f>
        <v>1</v>
      </c>
      <c r="BM57" s="42"/>
      <c r="BN57" s="35">
        <f>COUNTIFS(DataRegularSeason20242025!$E$2:$E$1315,WatchedGames20242025!BM$1,DataRegularSeason20242025!$D$2:$D$1315,WatchedGames20242025!$A57,DataRegularSeason20242025!$N$2:$N$1315,1, DataRegularSeason20242025!$R$2:$R$1315,1)</f>
        <v>0</v>
      </c>
      <c r="BO57" s="37">
        <f t="shared" si="0"/>
        <v>21</v>
      </c>
      <c r="BP57" s="116">
        <f t="shared" ref="BP57" si="53">BO57+BO58</f>
        <v>39</v>
      </c>
      <c r="BQ57" s="117">
        <f t="shared" ref="BQ57" si="54">82-BP57</f>
        <v>43</v>
      </c>
    </row>
    <row r="58" spans="1:69" s="34" customFormat="1" ht="9.9499999999999993" customHeight="1" x14ac:dyDescent="0.2">
      <c r="A58" s="118"/>
      <c r="B58" s="39" t="s">
        <v>80</v>
      </c>
      <c r="C58" s="45">
        <f>COUNTIFS(DataRegularSeason20242025!$E$2:$E$1315,WatchedGames20242025!$A57,DataRegularSeason20242025!$D$2:$D$1315,WatchedGames20242025!C$1,DataRegularSeason20242025!$N$2:$N$1315,1, DataRegularSeason20242025!$R$2:$R$1315,1)</f>
        <v>0</v>
      </c>
      <c r="D58" s="46"/>
      <c r="E58" s="45">
        <f>COUNTIFS(DataRegularSeason20242025!$E$2:$E$1315,WatchedGames20242025!$A57,DataRegularSeason20242025!$D$2:$D$1315,WatchedGames20242025!E$1,DataRegularSeason20242025!$N$2:$N$1315,1, DataRegularSeason20242025!$R$2:$R$1315,1)</f>
        <v>1</v>
      </c>
      <c r="F58" s="46"/>
      <c r="G58" s="45">
        <f>COUNTIFS(DataRegularSeason20242025!$E$2:$E$1315,WatchedGames20242025!$A57,DataRegularSeason20242025!$D$2:$D$1315,WatchedGames20242025!G$1,DataRegularSeason20242025!$N$2:$N$1315,1, DataRegularSeason20242025!$R$2:$R$1315,1)</f>
        <v>0</v>
      </c>
      <c r="H58" s="46"/>
      <c r="I58" s="45">
        <f>COUNTIFS(DataRegularSeason20242025!$E$2:$E$1315,WatchedGames20242025!$A57,DataRegularSeason20242025!$D$2:$D$1315,WatchedGames20242025!I$1,DataRegularSeason20242025!$N$2:$N$1315,1, DataRegularSeason20242025!$R$2:$R$1315,1)</f>
        <v>1</v>
      </c>
      <c r="J58" s="46"/>
      <c r="K58" s="45">
        <f>COUNTIFS(DataRegularSeason20242025!$E$2:$E$1315,WatchedGames20242025!$A57,DataRegularSeason20242025!$D$2:$D$1315,WatchedGames20242025!K$1,DataRegularSeason20242025!$N$2:$N$1315,1, DataRegularSeason20242025!$R$2:$R$1315,1)</f>
        <v>0</v>
      </c>
      <c r="L58" s="46"/>
      <c r="M58" s="45">
        <f>COUNTIFS(DataRegularSeason20242025!$E$2:$E$1315,WatchedGames20242025!$A57,DataRegularSeason20242025!$D$2:$D$1315,WatchedGames20242025!M$1,DataRegularSeason20242025!$N$2:$N$1315,1, DataRegularSeason20242025!$R$2:$R$1315,1)</f>
        <v>1</v>
      </c>
      <c r="N58" s="46"/>
      <c r="O58" s="45">
        <f>COUNTIFS(DataRegularSeason20242025!$E$2:$E$1315,WatchedGames20242025!$A57,DataRegularSeason20242025!$D$2:$D$1315,WatchedGames20242025!O$1,DataRegularSeason20242025!$N$2:$N$1315,1, DataRegularSeason20242025!$R$2:$R$1315,1)</f>
        <v>1</v>
      </c>
      <c r="P58" s="46"/>
      <c r="Q58" s="45">
        <f>COUNTIFS(DataRegularSeason20242025!$E$2:$E$1315,WatchedGames20242025!$A57,DataRegularSeason20242025!$D$2:$D$1315,WatchedGames20242025!Q$1,DataRegularSeason20242025!$N$2:$N$1315,1, DataRegularSeason20242025!$R$2:$R$1315,1)</f>
        <v>1</v>
      </c>
      <c r="R58" s="46"/>
      <c r="S58" s="45">
        <f>COUNTIFS(DataRegularSeason20242025!$E$2:$E$1315,WatchedGames20242025!$A57,DataRegularSeason20242025!$D$2:$D$1315,WatchedGames20242025!S$1,DataRegularSeason20242025!$N$2:$N$1315,1, DataRegularSeason20242025!$R$2:$R$1315,1)</f>
        <v>2</v>
      </c>
      <c r="T58" s="46"/>
      <c r="U58" s="45">
        <f>COUNTIFS(DataRegularSeason20242025!$E$2:$E$1315,WatchedGames20242025!$A57,DataRegularSeason20242025!$D$2:$D$1315,WatchedGames20242025!U$1,DataRegularSeason20242025!$N$2:$N$1315,1, DataRegularSeason20242025!$R$2:$R$1315,1)</f>
        <v>0</v>
      </c>
      <c r="V58" s="46"/>
      <c r="W58" s="45">
        <f>COUNTIFS(DataRegularSeason20242025!$E$2:$E$1315,WatchedGames20242025!$A57,DataRegularSeason20242025!$D$2:$D$1315,WatchedGames20242025!W$1,DataRegularSeason20242025!$N$2:$N$1315,1, DataRegularSeason20242025!$R$2:$R$1315,1)</f>
        <v>1</v>
      </c>
      <c r="X58" s="46"/>
      <c r="Y58" s="45">
        <f>COUNTIFS(DataRegularSeason20242025!$E$2:$E$1315,WatchedGames20242025!$A57,DataRegularSeason20242025!$D$2:$D$1315,WatchedGames20242025!Y$1,DataRegularSeason20242025!$N$2:$N$1315,1, DataRegularSeason20242025!$R$2:$R$1315,1)</f>
        <v>1</v>
      </c>
      <c r="Z58" s="46"/>
      <c r="AA58" s="45">
        <f>COUNTIFS(DataRegularSeason20242025!$E$2:$E$1315,WatchedGames20242025!$A57,DataRegularSeason20242025!$D$2:$D$1315,WatchedGames20242025!AA$1,DataRegularSeason20242025!$N$2:$N$1315,1, DataRegularSeason20242025!$R$2:$R$1315,1)</f>
        <v>0</v>
      </c>
      <c r="AB58" s="46"/>
      <c r="AC58" s="45">
        <f>COUNTIFS(DataRegularSeason20242025!$E$2:$E$1315,WatchedGames20242025!$A57,DataRegularSeason20242025!$D$2:$D$1315,WatchedGames20242025!AC$1,DataRegularSeason20242025!$N$2:$N$1315,1, DataRegularSeason20242025!$R$2:$R$1315,1)</f>
        <v>1</v>
      </c>
      <c r="AD58" s="46"/>
      <c r="AE58" s="45">
        <f>COUNTIFS(DataRegularSeason20242025!$E$2:$E$1315,WatchedGames20242025!$A57,DataRegularSeason20242025!$D$2:$D$1315,WatchedGames20242025!AE$1,DataRegularSeason20242025!$N$2:$N$1315,1, DataRegularSeason20242025!$R$2:$R$1315,1)</f>
        <v>0</v>
      </c>
      <c r="AF58" s="46"/>
      <c r="AG58" s="45">
        <f>COUNTIFS(DataRegularSeason20242025!$E$2:$E$1315,WatchedGames20242025!$A57,DataRegularSeason20242025!$D$2:$D$1315,WatchedGames20242025!AG$1,DataRegularSeason20242025!$N$2:$N$1315,1, DataRegularSeason20242025!$R$2:$R$1315,1)</f>
        <v>0</v>
      </c>
      <c r="AH58" s="46"/>
      <c r="AI58" s="45">
        <f>COUNTIFS(DataRegularSeason20242025!$E$2:$E$1315,WatchedGames20242025!$A57,DataRegularSeason20242025!$D$2:$D$1315,WatchedGames20242025!AI$1,DataRegularSeason20242025!$N$2:$N$1315,1, DataRegularSeason20242025!$R$2:$R$1315,1)</f>
        <v>0</v>
      </c>
      <c r="AJ58" s="46"/>
      <c r="AK58" s="45">
        <f>COUNTIFS(DataRegularSeason20242025!$E$2:$E$1315,WatchedGames20242025!$A57,DataRegularSeason20242025!$D$2:$D$1315,WatchedGames20242025!AK$1,DataRegularSeason20242025!$N$2:$N$1315,1, DataRegularSeason20242025!$R$2:$R$1315,1)</f>
        <v>1</v>
      </c>
      <c r="AL58" s="46"/>
      <c r="AM58" s="45">
        <f>COUNTIFS(DataRegularSeason20242025!$E$2:$E$1315,WatchedGames20242025!$A57,DataRegularSeason20242025!$D$2:$D$1315,WatchedGames20242025!AM$1,DataRegularSeason20242025!$N$2:$N$1315,1, DataRegularSeason20242025!$R$2:$R$1315,1)</f>
        <v>1</v>
      </c>
      <c r="AN58" s="46"/>
      <c r="AO58" s="45">
        <f>COUNTIFS(DataRegularSeason20242025!$E$2:$E$1315,WatchedGames20242025!$A57,DataRegularSeason20242025!$D$2:$D$1315,WatchedGames20242025!AO$1,DataRegularSeason20242025!$N$2:$N$1315,1, DataRegularSeason20242025!$R$2:$R$1315,1)</f>
        <v>0</v>
      </c>
      <c r="AP58" s="46"/>
      <c r="AQ58" s="45">
        <f>COUNTIFS(DataRegularSeason20242025!$E$2:$E$1315,WatchedGames20242025!$A57,DataRegularSeason20242025!$D$2:$D$1315,WatchedGames20242025!AQ$1,DataRegularSeason20242025!$N$2:$N$1315,1, DataRegularSeason20242025!$R$2:$R$1315,1)</f>
        <v>0</v>
      </c>
      <c r="AR58" s="46"/>
      <c r="AS58" s="45">
        <f>COUNTIFS(DataRegularSeason20242025!$E$2:$E$1315,WatchedGames20242025!$A57,DataRegularSeason20242025!$D$2:$D$1315,WatchedGames20242025!AS$1,DataRegularSeason20242025!$N$2:$N$1315,1, DataRegularSeason20242025!$R$2:$R$1315,1)</f>
        <v>0</v>
      </c>
      <c r="AT58" s="46"/>
      <c r="AU58" s="45">
        <f>COUNTIFS(DataRegularSeason20242025!$E$2:$E$1315,WatchedGames20242025!$A57,DataRegularSeason20242025!$D$2:$D$1315,WatchedGames20242025!AU$1,DataRegularSeason20242025!$N$2:$N$1315,1, DataRegularSeason20242025!$R$2:$R$1315,1)</f>
        <v>0</v>
      </c>
      <c r="AV58" s="46"/>
      <c r="AW58" s="45">
        <f>COUNTIFS(DataRegularSeason20242025!$E$2:$E$1315,WatchedGames20242025!$A57,DataRegularSeason20242025!$D$2:$D$1315,WatchedGames20242025!AW$1,DataRegularSeason20242025!$N$2:$N$1315,1, DataRegularSeason20242025!$R$2:$R$1315,1)</f>
        <v>1</v>
      </c>
      <c r="AX58" s="46"/>
      <c r="AY58" s="45">
        <f>COUNTIFS(DataRegularSeason20242025!$E$2:$E$1315,WatchedGames20242025!$A57,DataRegularSeason20242025!$D$2:$D$1315,WatchedGames20242025!AY$1,DataRegularSeason20242025!$N$2:$N$1315,1, DataRegularSeason20242025!$R$2:$R$1315,1)</f>
        <v>1</v>
      </c>
      <c r="AZ58" s="46"/>
      <c r="BA58" s="45">
        <f>COUNTIFS(DataRegularSeason20242025!$E$2:$E$1315,WatchedGames20242025!$A57,DataRegularSeason20242025!$D$2:$D$1315,WatchedGames20242025!BA$1,DataRegularSeason20242025!$N$2:$N$1315,1, DataRegularSeason20242025!$R$2:$R$1315,1)</f>
        <v>0</v>
      </c>
      <c r="BB58" s="46"/>
      <c r="BC58" s="45">
        <f>COUNTIFS(DataRegularSeason20242025!$E$2:$E$1315,WatchedGames20242025!$A57,DataRegularSeason20242025!$D$2:$D$1315,WatchedGames20242025!BC$1,DataRegularSeason20242025!$N$2:$N$1315,1, DataRegularSeason20242025!$R$2:$R$1315,1)</f>
        <v>0</v>
      </c>
      <c r="BD58" s="46"/>
      <c r="BE58" s="45"/>
      <c r="BF58" s="46"/>
      <c r="BG58" s="45">
        <f>COUNTIFS(DataRegularSeason20242025!$E$2:$E$1315,WatchedGames20242025!$A57,DataRegularSeason20242025!$D$2:$D$1315,WatchedGames20242025!BG$1,DataRegularSeason20242025!$N$2:$N$1315,1, DataRegularSeason20242025!$R$2:$R$1315,1)</f>
        <v>1</v>
      </c>
      <c r="BH58" s="46"/>
      <c r="BI58" s="45">
        <f>COUNTIFS(DataRegularSeason20242025!$E$2:$E$1315,WatchedGames20242025!$A57,DataRegularSeason20242025!$D$2:$D$1315,WatchedGames20242025!BI$1,DataRegularSeason20242025!$N$2:$N$1315,1, DataRegularSeason20242025!$R$2:$R$1315,1)</f>
        <v>1</v>
      </c>
      <c r="BJ58" s="46"/>
      <c r="BK58" s="45">
        <f>COUNTIFS(DataRegularSeason20242025!$E$2:$E$1315,WatchedGames20242025!$A57,DataRegularSeason20242025!$D$2:$D$1315,WatchedGames20242025!BK$1,DataRegularSeason20242025!$N$2:$N$1315,1, DataRegularSeason20242025!$R$2:$R$1315,1)</f>
        <v>1</v>
      </c>
      <c r="BL58" s="46"/>
      <c r="BM58" s="45">
        <f>COUNTIFS(DataRegularSeason20242025!$E$2:$E$1315,WatchedGames20242025!$A57,DataRegularSeason20242025!$D$2:$D$1315,WatchedGames20242025!BM$1,DataRegularSeason20242025!$N$2:$N$1315,1, DataRegularSeason20242025!$R$2:$R$1315,1)</f>
        <v>1</v>
      </c>
      <c r="BN58" s="46"/>
      <c r="BO58" s="41">
        <f t="shared" si="0"/>
        <v>18</v>
      </c>
      <c r="BP58" s="116"/>
      <c r="BQ58" s="117"/>
    </row>
    <row r="59" spans="1:69" s="34" customFormat="1" ht="9.9499999999999993" customHeight="1" x14ac:dyDescent="0.2">
      <c r="A59" s="123" t="s">
        <v>25</v>
      </c>
      <c r="B59" s="35" t="s">
        <v>81</v>
      </c>
      <c r="C59" s="42"/>
      <c r="D59" s="35">
        <f>COUNTIFS(DataRegularSeason20242025!$E$2:$E$1315,WatchedGames20242025!C$1,DataRegularSeason20242025!$D$2:$D$1315,WatchedGames20242025!$A59,DataRegularSeason20242025!$N$2:$N$1315,1, DataRegularSeason20242025!$R$2:$R$1315,1)</f>
        <v>1</v>
      </c>
      <c r="E59" s="42"/>
      <c r="F59" s="35">
        <f>COUNTIFS(DataRegularSeason20242025!$E$2:$E$1315,WatchedGames20242025!E$1,DataRegularSeason20242025!$D$2:$D$1315,WatchedGames20242025!$A59,DataRegularSeason20242025!$N$2:$N$1315,1, DataRegularSeason20242025!$R$2:$R$1315,1)</f>
        <v>1</v>
      </c>
      <c r="G59" s="42"/>
      <c r="H59" s="35">
        <f>COUNTIFS(DataRegularSeason20242025!$E$2:$E$1315,WatchedGames20242025!G$1,DataRegularSeason20242025!$D$2:$D$1315,WatchedGames20242025!$A59,DataRegularSeason20242025!$N$2:$N$1315,1, DataRegularSeason20242025!$R$2:$R$1315,1)</f>
        <v>1</v>
      </c>
      <c r="I59" s="42"/>
      <c r="J59" s="35">
        <f>COUNTIFS(DataRegularSeason20242025!$E$2:$E$1315,WatchedGames20242025!I$1,DataRegularSeason20242025!$D$2:$D$1315,WatchedGames20242025!$A59,DataRegularSeason20242025!$N$2:$N$1315,1, DataRegularSeason20242025!$R$2:$R$1315,1)</f>
        <v>1</v>
      </c>
      <c r="K59" s="42"/>
      <c r="L59" s="35">
        <f>COUNTIFS(DataRegularSeason20242025!$E$2:$E$1315,WatchedGames20242025!K$1,DataRegularSeason20242025!$D$2:$D$1315,WatchedGames20242025!$A59,DataRegularSeason20242025!$N$2:$N$1315,1, DataRegularSeason20242025!$R$2:$R$1315,1)</f>
        <v>0</v>
      </c>
      <c r="M59" s="42"/>
      <c r="N59" s="35">
        <f>COUNTIFS(DataRegularSeason20242025!$E$2:$E$1315,WatchedGames20242025!M$1,DataRegularSeason20242025!$D$2:$D$1315,WatchedGames20242025!$A59,DataRegularSeason20242025!$N$2:$N$1315,1, DataRegularSeason20242025!$R$2:$R$1315,1)</f>
        <v>1</v>
      </c>
      <c r="O59" s="42"/>
      <c r="P59" s="35">
        <f>COUNTIFS(DataRegularSeason20242025!$E$2:$E$1315,WatchedGames20242025!O$1,DataRegularSeason20242025!$D$2:$D$1315,WatchedGames20242025!$A59,DataRegularSeason20242025!$N$2:$N$1315,1, DataRegularSeason20242025!$R$2:$R$1315,1)</f>
        <v>0</v>
      </c>
      <c r="Q59" s="42"/>
      <c r="R59" s="35">
        <f>COUNTIFS(DataRegularSeason20242025!$E$2:$E$1315,WatchedGames20242025!Q$1,DataRegularSeason20242025!$D$2:$D$1315,WatchedGames20242025!$A59,DataRegularSeason20242025!$N$2:$N$1315,1, DataRegularSeason20242025!$R$2:$R$1315,1)</f>
        <v>0</v>
      </c>
      <c r="S59" s="42"/>
      <c r="T59" s="35">
        <f>COUNTIFS(DataRegularSeason20242025!$E$2:$E$1315,WatchedGames20242025!S$1,DataRegularSeason20242025!$D$2:$D$1315,WatchedGames20242025!$A59,DataRegularSeason20242025!$N$2:$N$1315,1, DataRegularSeason20242025!$R$2:$R$1315,1)</f>
        <v>0</v>
      </c>
      <c r="U59" s="42"/>
      <c r="V59" s="35">
        <f>COUNTIFS(DataRegularSeason20242025!$E$2:$E$1315,WatchedGames20242025!U$1,DataRegularSeason20242025!$D$2:$D$1315,WatchedGames20242025!$A59,DataRegularSeason20242025!$N$2:$N$1315,1, DataRegularSeason20242025!$R$2:$R$1315,1)</f>
        <v>1</v>
      </c>
      <c r="W59" s="42"/>
      <c r="X59" s="35">
        <f>COUNTIFS(DataRegularSeason20242025!$E$2:$E$1315,WatchedGames20242025!W$1,DataRegularSeason20242025!$D$2:$D$1315,WatchedGames20242025!$A59,DataRegularSeason20242025!$N$2:$N$1315,1, DataRegularSeason20242025!$R$2:$R$1315,1)</f>
        <v>0</v>
      </c>
      <c r="Y59" s="42"/>
      <c r="Z59" s="35">
        <f>COUNTIFS(DataRegularSeason20242025!$E$2:$E$1315,WatchedGames20242025!Y$1,DataRegularSeason20242025!$D$2:$D$1315,WatchedGames20242025!$A59,DataRegularSeason20242025!$N$2:$N$1315,1, DataRegularSeason20242025!$R$2:$R$1315,1)</f>
        <v>1</v>
      </c>
      <c r="AA59" s="42"/>
      <c r="AB59" s="35">
        <f>COUNTIFS(DataRegularSeason20242025!$E$2:$E$1315,WatchedGames20242025!AA$1,DataRegularSeason20242025!$D$2:$D$1315,WatchedGames20242025!$A59,DataRegularSeason20242025!$N$2:$N$1315,1, DataRegularSeason20242025!$R$2:$R$1315,1)</f>
        <v>1</v>
      </c>
      <c r="AC59" s="42"/>
      <c r="AD59" s="35">
        <f>COUNTIFS(DataRegularSeason20242025!$E$2:$E$1315,WatchedGames20242025!AC$1,DataRegularSeason20242025!$D$2:$D$1315,WatchedGames20242025!$A59,DataRegularSeason20242025!$N$2:$N$1315,1, DataRegularSeason20242025!$R$2:$R$1315,1)</f>
        <v>1</v>
      </c>
      <c r="AE59" s="42"/>
      <c r="AF59" s="35">
        <f>COUNTIFS(DataRegularSeason20242025!$E$2:$E$1315,WatchedGames20242025!AE$1,DataRegularSeason20242025!$D$2:$D$1315,WatchedGames20242025!$A59,DataRegularSeason20242025!$N$2:$N$1315,1, DataRegularSeason20242025!$R$2:$R$1315,1)</f>
        <v>1</v>
      </c>
      <c r="AG59" s="42"/>
      <c r="AH59" s="35">
        <f>COUNTIFS(DataRegularSeason20242025!$E$2:$E$1315,WatchedGames20242025!AG$1,DataRegularSeason20242025!$D$2:$D$1315,WatchedGames20242025!$A59,DataRegularSeason20242025!$N$2:$N$1315,1, DataRegularSeason20242025!$R$2:$R$1315,1)</f>
        <v>0</v>
      </c>
      <c r="AI59" s="42"/>
      <c r="AJ59" s="35">
        <f>COUNTIFS(DataRegularSeason20242025!$E$2:$E$1315,WatchedGames20242025!AI$1,DataRegularSeason20242025!$D$2:$D$1315,WatchedGames20242025!$A59,DataRegularSeason20242025!$N$2:$N$1315,1, DataRegularSeason20242025!$R$2:$R$1315,1)</f>
        <v>0</v>
      </c>
      <c r="AK59" s="42"/>
      <c r="AL59" s="35">
        <f>COUNTIFS(DataRegularSeason20242025!$E$2:$E$1315,WatchedGames20242025!AK$1,DataRegularSeason20242025!$D$2:$D$1315,WatchedGames20242025!$A59,DataRegularSeason20242025!$N$2:$N$1315,1, DataRegularSeason20242025!$R$2:$R$1315,1)</f>
        <v>0</v>
      </c>
      <c r="AM59" s="42"/>
      <c r="AN59" s="35">
        <f>COUNTIFS(DataRegularSeason20242025!$E$2:$E$1315,WatchedGames20242025!AM$1,DataRegularSeason20242025!$D$2:$D$1315,WatchedGames20242025!$A59,DataRegularSeason20242025!$N$2:$N$1315,1, DataRegularSeason20242025!$R$2:$R$1315,1)</f>
        <v>0</v>
      </c>
      <c r="AO59" s="42"/>
      <c r="AP59" s="35">
        <f>COUNTIFS(DataRegularSeason20242025!$E$2:$E$1315,WatchedGames20242025!AO$1,DataRegularSeason20242025!$D$2:$D$1315,WatchedGames20242025!$A59,DataRegularSeason20242025!$N$2:$N$1315,1, DataRegularSeason20242025!$R$2:$R$1315,1)</f>
        <v>1</v>
      </c>
      <c r="AQ59" s="42"/>
      <c r="AR59" s="35">
        <f>COUNTIFS(DataRegularSeason20242025!$E$2:$E$1315,WatchedGames20242025!AQ$1,DataRegularSeason20242025!$D$2:$D$1315,WatchedGames20242025!$A59,DataRegularSeason20242025!$N$2:$N$1315,1, DataRegularSeason20242025!$R$2:$R$1315,1)</f>
        <v>0</v>
      </c>
      <c r="AS59" s="42"/>
      <c r="AT59" s="35">
        <f>COUNTIFS(DataRegularSeason20242025!$E$2:$E$1315,WatchedGames20242025!AS$1,DataRegularSeason20242025!$D$2:$D$1315,WatchedGames20242025!$A59,DataRegularSeason20242025!$N$2:$N$1315,1, DataRegularSeason20242025!$R$2:$R$1315,1)</f>
        <v>1</v>
      </c>
      <c r="AU59" s="42"/>
      <c r="AV59" s="35">
        <f>COUNTIFS(DataRegularSeason20242025!$E$2:$E$1315,WatchedGames20242025!AU$1,DataRegularSeason20242025!$D$2:$D$1315,WatchedGames20242025!$A59,DataRegularSeason20242025!$N$2:$N$1315,1, DataRegularSeason20242025!$R$2:$R$1315,1)</f>
        <v>1</v>
      </c>
      <c r="AW59" s="42"/>
      <c r="AX59" s="35">
        <f>COUNTIFS(DataRegularSeason20242025!$E$2:$E$1315,WatchedGames20242025!AW$1,DataRegularSeason20242025!$D$2:$D$1315,WatchedGames20242025!$A59,DataRegularSeason20242025!$N$2:$N$1315,1, DataRegularSeason20242025!$R$2:$R$1315,1)</f>
        <v>1</v>
      </c>
      <c r="AY59" s="42"/>
      <c r="AZ59" s="35">
        <f>COUNTIFS(DataRegularSeason20242025!$E$2:$E$1315,WatchedGames20242025!AY$1,DataRegularSeason20242025!$D$2:$D$1315,WatchedGames20242025!$A59,DataRegularSeason20242025!$N$2:$N$1315,1, DataRegularSeason20242025!$R$2:$R$1315,1)</f>
        <v>0</v>
      </c>
      <c r="BA59" s="42"/>
      <c r="BB59" s="35">
        <f>COUNTIFS(DataRegularSeason20242025!$E$2:$E$1315,WatchedGames20242025!BA$1,DataRegularSeason20242025!$D$2:$D$1315,WatchedGames20242025!$A59,DataRegularSeason20242025!$N$2:$N$1315,1, DataRegularSeason20242025!$R$2:$R$1315,1)</f>
        <v>1</v>
      </c>
      <c r="BC59" s="42"/>
      <c r="BD59" s="35">
        <f>COUNTIFS(DataRegularSeason20242025!$E$2:$E$1315,WatchedGames20242025!BC$1,DataRegularSeason20242025!$D$2:$D$1315,WatchedGames20242025!$A59,DataRegularSeason20242025!$N$2:$N$1315,1, DataRegularSeason20242025!$R$2:$R$1315,1)</f>
        <v>1</v>
      </c>
      <c r="BE59" s="42"/>
      <c r="BF59" s="35">
        <f>COUNTIFS(DataRegularSeason20242025!$E$2:$E$1315,WatchedGames20242025!BE$1,DataRegularSeason20242025!$D$2:$D$1315,WatchedGames20242025!$A59,DataRegularSeason20242025!$N$2:$N$1315,1, DataRegularSeason20242025!$R$2:$R$1315,1)</f>
        <v>1</v>
      </c>
      <c r="BG59" s="42"/>
      <c r="BH59" s="43"/>
      <c r="BI59" s="42"/>
      <c r="BJ59" s="35">
        <f>COUNTIFS(DataRegularSeason20242025!$E$2:$E$1315,WatchedGames20242025!BI$1,DataRegularSeason20242025!$D$2:$D$1315,WatchedGames20242025!$A59,DataRegularSeason20242025!$N$2:$N$1315,1, DataRegularSeason20242025!$R$2:$R$1315,1)</f>
        <v>1</v>
      </c>
      <c r="BK59" s="42"/>
      <c r="BL59" s="35">
        <f>COUNTIFS(DataRegularSeason20242025!$E$2:$E$1315,WatchedGames20242025!BK$1,DataRegularSeason20242025!$D$2:$D$1315,WatchedGames20242025!$A59,DataRegularSeason20242025!$N$2:$N$1315,1, DataRegularSeason20242025!$R$2:$R$1315,1)</f>
        <v>1</v>
      </c>
      <c r="BM59" s="42"/>
      <c r="BN59" s="35">
        <f>COUNTIFS(DataRegularSeason20242025!$E$2:$E$1315,WatchedGames20242025!BM$1,DataRegularSeason20242025!$D$2:$D$1315,WatchedGames20242025!$A59,DataRegularSeason20242025!$N$2:$N$1315,1, DataRegularSeason20242025!$R$2:$R$1315,1)</f>
        <v>1</v>
      </c>
      <c r="BO59" s="37">
        <f t="shared" si="0"/>
        <v>20</v>
      </c>
      <c r="BP59" s="116">
        <f t="shared" ref="BP59" si="55">BO59+BO60</f>
        <v>41</v>
      </c>
      <c r="BQ59" s="117">
        <f t="shared" ref="BQ59" si="56">82-BP59</f>
        <v>41</v>
      </c>
    </row>
    <row r="60" spans="1:69" s="34" customFormat="1" ht="9.9499999999999993" customHeight="1" x14ac:dyDescent="0.2">
      <c r="A60" s="118"/>
      <c r="B60" s="39" t="s">
        <v>80</v>
      </c>
      <c r="C60" s="45">
        <f>COUNTIFS(DataRegularSeason20242025!$E$2:$E$1315,WatchedGames20242025!$A59,DataRegularSeason20242025!$D$2:$D$1315,WatchedGames20242025!C$1,DataRegularSeason20242025!$N$2:$N$1315,1, DataRegularSeason20242025!$R$2:$R$1315,1)</f>
        <v>0</v>
      </c>
      <c r="D60" s="46"/>
      <c r="E60" s="45">
        <f>COUNTIFS(DataRegularSeason20242025!$E$2:$E$1315,WatchedGames20242025!$A59,DataRegularSeason20242025!$D$2:$D$1315,WatchedGames20242025!E$1,DataRegularSeason20242025!$N$2:$N$1315,1, DataRegularSeason20242025!$R$2:$R$1315,1)</f>
        <v>1</v>
      </c>
      <c r="F60" s="46"/>
      <c r="G60" s="45">
        <f>COUNTIFS(DataRegularSeason20242025!$E$2:$E$1315,WatchedGames20242025!$A59,DataRegularSeason20242025!$D$2:$D$1315,WatchedGames20242025!G$1,DataRegularSeason20242025!$N$2:$N$1315,1, DataRegularSeason20242025!$R$2:$R$1315,1)</f>
        <v>0</v>
      </c>
      <c r="H60" s="46"/>
      <c r="I60" s="45">
        <f>COUNTIFS(DataRegularSeason20242025!$E$2:$E$1315,WatchedGames20242025!$A59,DataRegularSeason20242025!$D$2:$D$1315,WatchedGames20242025!I$1,DataRegularSeason20242025!$N$2:$N$1315,1, DataRegularSeason20242025!$R$2:$R$1315,1)</f>
        <v>0</v>
      </c>
      <c r="J60" s="46"/>
      <c r="K60" s="45">
        <f>COUNTIFS(DataRegularSeason20242025!$E$2:$E$1315,WatchedGames20242025!$A59,DataRegularSeason20242025!$D$2:$D$1315,WatchedGames20242025!K$1,DataRegularSeason20242025!$N$2:$N$1315,1, DataRegularSeason20242025!$R$2:$R$1315,1)</f>
        <v>1</v>
      </c>
      <c r="L60" s="46"/>
      <c r="M60" s="45">
        <f>COUNTIFS(DataRegularSeason20242025!$E$2:$E$1315,WatchedGames20242025!$A59,DataRegularSeason20242025!$D$2:$D$1315,WatchedGames20242025!M$1,DataRegularSeason20242025!$N$2:$N$1315,1, DataRegularSeason20242025!$R$2:$R$1315,1)</f>
        <v>2</v>
      </c>
      <c r="N60" s="46"/>
      <c r="O60" s="45">
        <f>COUNTIFS(DataRegularSeason20242025!$E$2:$E$1315,WatchedGames20242025!$A59,DataRegularSeason20242025!$D$2:$D$1315,WatchedGames20242025!O$1,DataRegularSeason20242025!$N$2:$N$1315,1, DataRegularSeason20242025!$R$2:$R$1315,1)</f>
        <v>1</v>
      </c>
      <c r="P60" s="46"/>
      <c r="Q60" s="45">
        <f>COUNTIFS(DataRegularSeason20242025!$E$2:$E$1315,WatchedGames20242025!$A59,DataRegularSeason20242025!$D$2:$D$1315,WatchedGames20242025!Q$1,DataRegularSeason20242025!$N$2:$N$1315,1, DataRegularSeason20242025!$R$2:$R$1315,1)</f>
        <v>1</v>
      </c>
      <c r="R60" s="46"/>
      <c r="S60" s="45">
        <f>COUNTIFS(DataRegularSeason20242025!$E$2:$E$1315,WatchedGames20242025!$A59,DataRegularSeason20242025!$D$2:$D$1315,WatchedGames20242025!S$1,DataRegularSeason20242025!$N$2:$N$1315,1, DataRegularSeason20242025!$R$2:$R$1315,1)</f>
        <v>0</v>
      </c>
      <c r="T60" s="46"/>
      <c r="U60" s="45">
        <f>COUNTIFS(DataRegularSeason20242025!$E$2:$E$1315,WatchedGames20242025!$A59,DataRegularSeason20242025!$D$2:$D$1315,WatchedGames20242025!U$1,DataRegularSeason20242025!$N$2:$N$1315,1, DataRegularSeason20242025!$R$2:$R$1315,1)</f>
        <v>0</v>
      </c>
      <c r="V60" s="46"/>
      <c r="W60" s="45">
        <f>COUNTIFS(DataRegularSeason20242025!$E$2:$E$1315,WatchedGames20242025!$A59,DataRegularSeason20242025!$D$2:$D$1315,WatchedGames20242025!W$1,DataRegularSeason20242025!$N$2:$N$1315,1, DataRegularSeason20242025!$R$2:$R$1315,1)</f>
        <v>2</v>
      </c>
      <c r="X60" s="46"/>
      <c r="Y60" s="45">
        <f>COUNTIFS(DataRegularSeason20242025!$E$2:$E$1315,WatchedGames20242025!$A59,DataRegularSeason20242025!$D$2:$D$1315,WatchedGames20242025!Y$1,DataRegularSeason20242025!$N$2:$N$1315,1, DataRegularSeason20242025!$R$2:$R$1315,1)</f>
        <v>1</v>
      </c>
      <c r="Z60" s="46"/>
      <c r="AA60" s="45">
        <f>COUNTIFS(DataRegularSeason20242025!$E$2:$E$1315,WatchedGames20242025!$A59,DataRegularSeason20242025!$D$2:$D$1315,WatchedGames20242025!AA$1,DataRegularSeason20242025!$N$2:$N$1315,1, DataRegularSeason20242025!$R$2:$R$1315,1)</f>
        <v>1</v>
      </c>
      <c r="AB60" s="46"/>
      <c r="AC60" s="45">
        <f>COUNTIFS(DataRegularSeason20242025!$E$2:$E$1315,WatchedGames20242025!$A59,DataRegularSeason20242025!$D$2:$D$1315,WatchedGames20242025!AC$1,DataRegularSeason20242025!$N$2:$N$1315,1, DataRegularSeason20242025!$R$2:$R$1315,1)</f>
        <v>0</v>
      </c>
      <c r="AD60" s="46"/>
      <c r="AE60" s="45">
        <f>COUNTIFS(DataRegularSeason20242025!$E$2:$E$1315,WatchedGames20242025!$A59,DataRegularSeason20242025!$D$2:$D$1315,WatchedGames20242025!AE$1,DataRegularSeason20242025!$N$2:$N$1315,1, DataRegularSeason20242025!$R$2:$R$1315,1)</f>
        <v>0</v>
      </c>
      <c r="AF60" s="46"/>
      <c r="AG60" s="45">
        <f>COUNTIFS(DataRegularSeason20242025!$E$2:$E$1315,WatchedGames20242025!$A59,DataRegularSeason20242025!$D$2:$D$1315,WatchedGames20242025!AG$1,DataRegularSeason20242025!$N$2:$N$1315,1, DataRegularSeason20242025!$R$2:$R$1315,1)</f>
        <v>1</v>
      </c>
      <c r="AH60" s="46"/>
      <c r="AI60" s="45">
        <f>COUNTIFS(DataRegularSeason20242025!$E$2:$E$1315,WatchedGames20242025!$A59,DataRegularSeason20242025!$D$2:$D$1315,WatchedGames20242025!AI$1,DataRegularSeason20242025!$N$2:$N$1315,1, DataRegularSeason20242025!$R$2:$R$1315,1)</f>
        <v>2</v>
      </c>
      <c r="AJ60" s="46"/>
      <c r="AK60" s="45">
        <f>COUNTIFS(DataRegularSeason20242025!$E$2:$E$1315,WatchedGames20242025!$A59,DataRegularSeason20242025!$D$2:$D$1315,WatchedGames20242025!AK$1,DataRegularSeason20242025!$N$2:$N$1315,1, DataRegularSeason20242025!$R$2:$R$1315,1)</f>
        <v>1</v>
      </c>
      <c r="AL60" s="46"/>
      <c r="AM60" s="45">
        <f>COUNTIFS(DataRegularSeason20242025!$E$2:$E$1315,WatchedGames20242025!$A59,DataRegularSeason20242025!$D$2:$D$1315,WatchedGames20242025!AM$1,DataRegularSeason20242025!$N$2:$N$1315,1, DataRegularSeason20242025!$R$2:$R$1315,1)</f>
        <v>1</v>
      </c>
      <c r="AN60" s="46"/>
      <c r="AO60" s="45">
        <f>COUNTIFS(DataRegularSeason20242025!$E$2:$E$1315,WatchedGames20242025!$A59,DataRegularSeason20242025!$D$2:$D$1315,WatchedGames20242025!AO$1,DataRegularSeason20242025!$N$2:$N$1315,1, DataRegularSeason20242025!$R$2:$R$1315,1)</f>
        <v>1</v>
      </c>
      <c r="AP60" s="46"/>
      <c r="AQ60" s="45">
        <f>COUNTIFS(DataRegularSeason20242025!$E$2:$E$1315,WatchedGames20242025!$A59,DataRegularSeason20242025!$D$2:$D$1315,WatchedGames20242025!AQ$1,DataRegularSeason20242025!$N$2:$N$1315,1, DataRegularSeason20242025!$R$2:$R$1315,1)</f>
        <v>0</v>
      </c>
      <c r="AR60" s="46"/>
      <c r="AS60" s="45">
        <f>COUNTIFS(DataRegularSeason20242025!$E$2:$E$1315,WatchedGames20242025!$A59,DataRegularSeason20242025!$D$2:$D$1315,WatchedGames20242025!AS$1,DataRegularSeason20242025!$N$2:$N$1315,1, DataRegularSeason20242025!$R$2:$R$1315,1)</f>
        <v>1</v>
      </c>
      <c r="AT60" s="46"/>
      <c r="AU60" s="45">
        <f>COUNTIFS(DataRegularSeason20242025!$E$2:$E$1315,WatchedGames20242025!$A59,DataRegularSeason20242025!$D$2:$D$1315,WatchedGames20242025!AU$1,DataRegularSeason20242025!$N$2:$N$1315,1, DataRegularSeason20242025!$R$2:$R$1315,1)</f>
        <v>1</v>
      </c>
      <c r="AV60" s="46"/>
      <c r="AW60" s="45">
        <f>COUNTIFS(DataRegularSeason20242025!$E$2:$E$1315,WatchedGames20242025!$A59,DataRegularSeason20242025!$D$2:$D$1315,WatchedGames20242025!AW$1,DataRegularSeason20242025!$N$2:$N$1315,1, DataRegularSeason20242025!$R$2:$R$1315,1)</f>
        <v>1</v>
      </c>
      <c r="AX60" s="46"/>
      <c r="AY60" s="45">
        <f>COUNTIFS(DataRegularSeason20242025!$E$2:$E$1315,WatchedGames20242025!$A59,DataRegularSeason20242025!$D$2:$D$1315,WatchedGames20242025!AY$1,DataRegularSeason20242025!$N$2:$N$1315,1, DataRegularSeason20242025!$R$2:$R$1315,1)</f>
        <v>1</v>
      </c>
      <c r="AZ60" s="46"/>
      <c r="BA60" s="45">
        <f>COUNTIFS(DataRegularSeason20242025!$E$2:$E$1315,WatchedGames20242025!$A59,DataRegularSeason20242025!$D$2:$D$1315,WatchedGames20242025!BA$1,DataRegularSeason20242025!$N$2:$N$1315,1, DataRegularSeason20242025!$R$2:$R$1315,1)</f>
        <v>1</v>
      </c>
      <c r="BB60" s="46"/>
      <c r="BC60" s="45">
        <f>COUNTIFS(DataRegularSeason20242025!$E$2:$E$1315,WatchedGames20242025!$A59,DataRegularSeason20242025!$D$2:$D$1315,WatchedGames20242025!BC$1,DataRegularSeason20242025!$N$2:$N$1315,1, DataRegularSeason20242025!$R$2:$R$1315,1)</f>
        <v>0</v>
      </c>
      <c r="BD60" s="46"/>
      <c r="BE60" s="45">
        <f>COUNTIFS(DataRegularSeason20242025!$E$2:$E$1315,WatchedGames20242025!$A59,DataRegularSeason20242025!$D$2:$D$1315,WatchedGames20242025!BE$1,DataRegularSeason20242025!$N$2:$N$1315,1, DataRegularSeason20242025!$R$2:$R$1315,1)</f>
        <v>0</v>
      </c>
      <c r="BF60" s="46"/>
      <c r="BG60" s="45"/>
      <c r="BH60" s="46"/>
      <c r="BI60" s="45">
        <f>COUNTIFS(DataRegularSeason20242025!$E$2:$E$1315,WatchedGames20242025!$A59,DataRegularSeason20242025!$D$2:$D$1315,WatchedGames20242025!BI$1,DataRegularSeason20242025!$N$2:$N$1315,1, DataRegularSeason20242025!$R$2:$R$1315,1)</f>
        <v>0</v>
      </c>
      <c r="BJ60" s="46"/>
      <c r="BK60" s="45">
        <f>COUNTIFS(DataRegularSeason20242025!$E$2:$E$1315,WatchedGames20242025!$A59,DataRegularSeason20242025!$D$2:$D$1315,WatchedGames20242025!BK$1,DataRegularSeason20242025!$N$2:$N$1315,1, DataRegularSeason20242025!$R$2:$R$1315,1)</f>
        <v>0</v>
      </c>
      <c r="BL60" s="46"/>
      <c r="BM60" s="45">
        <f>COUNTIFS(DataRegularSeason20242025!$E$2:$E$1315,WatchedGames20242025!$A59,DataRegularSeason20242025!$D$2:$D$1315,WatchedGames20242025!BM$1,DataRegularSeason20242025!$N$2:$N$1315,1, DataRegularSeason20242025!$R$2:$R$1315,1)</f>
        <v>0</v>
      </c>
      <c r="BN60" s="46"/>
      <c r="BO60" s="41">
        <f t="shared" si="0"/>
        <v>21</v>
      </c>
      <c r="BP60" s="116"/>
      <c r="BQ60" s="117"/>
    </row>
    <row r="61" spans="1:69" s="34" customFormat="1" ht="9.9499999999999993" customHeight="1" x14ac:dyDescent="0.2">
      <c r="A61" s="123" t="s">
        <v>27</v>
      </c>
      <c r="B61" s="35" t="s">
        <v>81</v>
      </c>
      <c r="C61" s="42"/>
      <c r="D61" s="35">
        <f>COUNTIFS(DataRegularSeason20242025!$E$2:$E$1315,WatchedGames20242025!C$1,DataRegularSeason20242025!$D$2:$D$1315,WatchedGames20242025!$A61,DataRegularSeason20242025!$N$2:$N$1315,1, DataRegularSeason20242025!$R$2:$R$1315,1)</f>
        <v>2</v>
      </c>
      <c r="E61" s="42"/>
      <c r="F61" s="35">
        <f>COUNTIFS(DataRegularSeason20242025!$E$2:$E$1315,WatchedGames20242025!E$1,DataRegularSeason20242025!$D$2:$D$1315,WatchedGames20242025!$A61,DataRegularSeason20242025!$N$2:$N$1315,1, DataRegularSeason20242025!$R$2:$R$1315,1)</f>
        <v>0</v>
      </c>
      <c r="G61" s="42"/>
      <c r="H61" s="35">
        <f>COUNTIFS(DataRegularSeason20242025!$E$2:$E$1315,WatchedGames20242025!G$1,DataRegularSeason20242025!$D$2:$D$1315,WatchedGames20242025!$A61,DataRegularSeason20242025!$N$2:$N$1315,1, DataRegularSeason20242025!$R$2:$R$1315,1)</f>
        <v>0</v>
      </c>
      <c r="I61" s="42"/>
      <c r="J61" s="35">
        <f>COUNTIFS(DataRegularSeason20242025!$E$2:$E$1315,WatchedGames20242025!I$1,DataRegularSeason20242025!$D$2:$D$1315,WatchedGames20242025!$A61,DataRegularSeason20242025!$N$2:$N$1315,1, DataRegularSeason20242025!$R$2:$R$1315,1)</f>
        <v>1</v>
      </c>
      <c r="K61" s="42"/>
      <c r="L61" s="35">
        <f>COUNTIFS(DataRegularSeason20242025!$E$2:$E$1315,WatchedGames20242025!K$1,DataRegularSeason20242025!$D$2:$D$1315,WatchedGames20242025!$A61,DataRegularSeason20242025!$N$2:$N$1315,1, DataRegularSeason20242025!$R$2:$R$1315,1)</f>
        <v>0</v>
      </c>
      <c r="M61" s="42"/>
      <c r="N61" s="35">
        <f>COUNTIFS(DataRegularSeason20242025!$E$2:$E$1315,WatchedGames20242025!M$1,DataRegularSeason20242025!$D$2:$D$1315,WatchedGames20242025!$A61,DataRegularSeason20242025!$N$2:$N$1315,1, DataRegularSeason20242025!$R$2:$R$1315,1)</f>
        <v>0</v>
      </c>
      <c r="O61" s="42"/>
      <c r="P61" s="35">
        <f>COUNTIFS(DataRegularSeason20242025!$E$2:$E$1315,WatchedGames20242025!O$1,DataRegularSeason20242025!$D$2:$D$1315,WatchedGames20242025!$A61,DataRegularSeason20242025!$N$2:$N$1315,1, DataRegularSeason20242025!$R$2:$R$1315,1)</f>
        <v>1</v>
      </c>
      <c r="Q61" s="42"/>
      <c r="R61" s="35">
        <f>COUNTIFS(DataRegularSeason20242025!$E$2:$E$1315,WatchedGames20242025!Q$1,DataRegularSeason20242025!$D$2:$D$1315,WatchedGames20242025!$A61,DataRegularSeason20242025!$N$2:$N$1315,1, DataRegularSeason20242025!$R$2:$R$1315,1)</f>
        <v>1</v>
      </c>
      <c r="S61" s="42"/>
      <c r="T61" s="35">
        <f>COUNTIFS(DataRegularSeason20242025!$E$2:$E$1315,WatchedGames20242025!S$1,DataRegularSeason20242025!$D$2:$D$1315,WatchedGames20242025!$A61,DataRegularSeason20242025!$N$2:$N$1315,1, DataRegularSeason20242025!$R$2:$R$1315,1)</f>
        <v>0</v>
      </c>
      <c r="U61" s="42"/>
      <c r="V61" s="35">
        <f>COUNTIFS(DataRegularSeason20242025!$E$2:$E$1315,WatchedGames20242025!U$1,DataRegularSeason20242025!$D$2:$D$1315,WatchedGames20242025!$A61,DataRegularSeason20242025!$N$2:$N$1315,1, DataRegularSeason20242025!$R$2:$R$1315,1)</f>
        <v>0</v>
      </c>
      <c r="W61" s="42"/>
      <c r="X61" s="35">
        <f>COUNTIFS(DataRegularSeason20242025!$E$2:$E$1315,WatchedGames20242025!W$1,DataRegularSeason20242025!$D$2:$D$1315,WatchedGames20242025!$A61,DataRegularSeason20242025!$N$2:$N$1315,1, DataRegularSeason20242025!$R$2:$R$1315,1)</f>
        <v>2</v>
      </c>
      <c r="Y61" s="42"/>
      <c r="Z61" s="35">
        <f>COUNTIFS(DataRegularSeason20242025!$E$2:$E$1315,WatchedGames20242025!Y$1,DataRegularSeason20242025!$D$2:$D$1315,WatchedGames20242025!$A61,DataRegularSeason20242025!$N$2:$N$1315,1, DataRegularSeason20242025!$R$2:$R$1315,1)</f>
        <v>1</v>
      </c>
      <c r="AA61" s="42"/>
      <c r="AB61" s="35">
        <f>COUNTIFS(DataRegularSeason20242025!$E$2:$E$1315,WatchedGames20242025!AA$1,DataRegularSeason20242025!$D$2:$D$1315,WatchedGames20242025!$A61,DataRegularSeason20242025!$N$2:$N$1315,1, DataRegularSeason20242025!$R$2:$R$1315,1)</f>
        <v>1</v>
      </c>
      <c r="AC61" s="42"/>
      <c r="AD61" s="35">
        <f>COUNTIFS(DataRegularSeason20242025!$E$2:$E$1315,WatchedGames20242025!AC$1,DataRegularSeason20242025!$D$2:$D$1315,WatchedGames20242025!$A61,DataRegularSeason20242025!$N$2:$N$1315,1, DataRegularSeason20242025!$R$2:$R$1315,1)</f>
        <v>1</v>
      </c>
      <c r="AE61" s="42"/>
      <c r="AF61" s="35">
        <f>COUNTIFS(DataRegularSeason20242025!$E$2:$E$1315,WatchedGames20242025!AE$1,DataRegularSeason20242025!$D$2:$D$1315,WatchedGames20242025!$A61,DataRegularSeason20242025!$N$2:$N$1315,1, DataRegularSeason20242025!$R$2:$R$1315,1)</f>
        <v>1</v>
      </c>
      <c r="AG61" s="42"/>
      <c r="AH61" s="35">
        <f>COUNTIFS(DataRegularSeason20242025!$E$2:$E$1315,WatchedGames20242025!AG$1,DataRegularSeason20242025!$D$2:$D$1315,WatchedGames20242025!$A61,DataRegularSeason20242025!$N$2:$N$1315,1, DataRegularSeason20242025!$R$2:$R$1315,1)</f>
        <v>0</v>
      </c>
      <c r="AI61" s="42"/>
      <c r="AJ61" s="35">
        <f>COUNTIFS(DataRegularSeason20242025!$E$2:$E$1315,WatchedGames20242025!AI$1,DataRegularSeason20242025!$D$2:$D$1315,WatchedGames20242025!$A61,DataRegularSeason20242025!$N$2:$N$1315,1, DataRegularSeason20242025!$R$2:$R$1315,1)</f>
        <v>1</v>
      </c>
      <c r="AK61" s="42"/>
      <c r="AL61" s="35">
        <f>COUNTIFS(DataRegularSeason20242025!$E$2:$E$1315,WatchedGames20242025!AK$1,DataRegularSeason20242025!$D$2:$D$1315,WatchedGames20242025!$A61,DataRegularSeason20242025!$N$2:$N$1315,1, DataRegularSeason20242025!$R$2:$R$1315,1)</f>
        <v>0</v>
      </c>
      <c r="AM61" s="42"/>
      <c r="AN61" s="35">
        <f>COUNTIFS(DataRegularSeason20242025!$E$2:$E$1315,WatchedGames20242025!AM$1,DataRegularSeason20242025!$D$2:$D$1315,WatchedGames20242025!$A61,DataRegularSeason20242025!$N$2:$N$1315,1, DataRegularSeason20242025!$R$2:$R$1315,1)</f>
        <v>0</v>
      </c>
      <c r="AO61" s="42"/>
      <c r="AP61" s="35">
        <f>COUNTIFS(DataRegularSeason20242025!$E$2:$E$1315,WatchedGames20242025!AO$1,DataRegularSeason20242025!$D$2:$D$1315,WatchedGames20242025!$A61,DataRegularSeason20242025!$N$2:$N$1315,1, DataRegularSeason20242025!$R$2:$R$1315,1)</f>
        <v>0</v>
      </c>
      <c r="AQ61" s="42"/>
      <c r="AR61" s="35">
        <f>COUNTIFS(DataRegularSeason20242025!$E$2:$E$1315,WatchedGames20242025!AQ$1,DataRegularSeason20242025!$D$2:$D$1315,WatchedGames20242025!$A61,DataRegularSeason20242025!$N$2:$N$1315,1, DataRegularSeason20242025!$R$2:$R$1315,1)</f>
        <v>1</v>
      </c>
      <c r="AS61" s="42"/>
      <c r="AT61" s="35">
        <f>COUNTIFS(DataRegularSeason20242025!$E$2:$E$1315,WatchedGames20242025!AS$1,DataRegularSeason20242025!$D$2:$D$1315,WatchedGames20242025!$A61,DataRegularSeason20242025!$N$2:$N$1315,1, DataRegularSeason20242025!$R$2:$R$1315,1)</f>
        <v>0</v>
      </c>
      <c r="AU61" s="42"/>
      <c r="AV61" s="35">
        <f>COUNTIFS(DataRegularSeason20242025!$E$2:$E$1315,WatchedGames20242025!AU$1,DataRegularSeason20242025!$D$2:$D$1315,WatchedGames20242025!$A61,DataRegularSeason20242025!$N$2:$N$1315,1, DataRegularSeason20242025!$R$2:$R$1315,1)</f>
        <v>1</v>
      </c>
      <c r="AW61" s="42"/>
      <c r="AX61" s="35">
        <f>COUNTIFS(DataRegularSeason20242025!$E$2:$E$1315,WatchedGames20242025!AW$1,DataRegularSeason20242025!$D$2:$D$1315,WatchedGames20242025!$A61,DataRegularSeason20242025!$N$2:$N$1315,1, DataRegularSeason20242025!$R$2:$R$1315,1)</f>
        <v>2</v>
      </c>
      <c r="AY61" s="42"/>
      <c r="AZ61" s="35">
        <f>COUNTIFS(DataRegularSeason20242025!$E$2:$E$1315,WatchedGames20242025!AY$1,DataRegularSeason20242025!$D$2:$D$1315,WatchedGames20242025!$A61,DataRegularSeason20242025!$N$2:$N$1315,1, DataRegularSeason20242025!$R$2:$R$1315,1)</f>
        <v>0</v>
      </c>
      <c r="BA61" s="42"/>
      <c r="BB61" s="35">
        <f>COUNTIFS(DataRegularSeason20242025!$E$2:$E$1315,WatchedGames20242025!BA$1,DataRegularSeason20242025!$D$2:$D$1315,WatchedGames20242025!$A61,DataRegularSeason20242025!$N$2:$N$1315,1, DataRegularSeason20242025!$R$2:$R$1315,1)</f>
        <v>0</v>
      </c>
      <c r="BC61" s="42"/>
      <c r="BD61" s="35">
        <f>COUNTIFS(DataRegularSeason20242025!$E$2:$E$1315,WatchedGames20242025!BC$1,DataRegularSeason20242025!$D$2:$D$1315,WatchedGames20242025!$A61,DataRegularSeason20242025!$N$2:$N$1315,1, DataRegularSeason20242025!$R$2:$R$1315,1)</f>
        <v>1</v>
      </c>
      <c r="BE61" s="42"/>
      <c r="BF61" s="35">
        <f>COUNTIFS(DataRegularSeason20242025!$E$2:$E$1315,WatchedGames20242025!BE$1,DataRegularSeason20242025!$D$2:$D$1315,WatchedGames20242025!$A61,DataRegularSeason20242025!$N$2:$N$1315,1, DataRegularSeason20242025!$R$2:$R$1315,1)</f>
        <v>1</v>
      </c>
      <c r="BG61" s="42"/>
      <c r="BH61" s="35">
        <f>COUNTIFS(DataRegularSeason20242025!$E$2:$E$1315,WatchedGames20242025!BG$1,DataRegularSeason20242025!$D$2:$D$1315,WatchedGames20242025!$A61,DataRegularSeason20242025!$N$2:$N$1315,1, DataRegularSeason20242025!$R$2:$R$1315,1)</f>
        <v>0</v>
      </c>
      <c r="BI61" s="42"/>
      <c r="BJ61" s="43"/>
      <c r="BK61" s="42"/>
      <c r="BL61" s="35">
        <f>COUNTIFS(DataRegularSeason20242025!$E$2:$E$1315,WatchedGames20242025!BK$1,DataRegularSeason20242025!$D$2:$D$1315,WatchedGames20242025!$A61,DataRegularSeason20242025!$N$2:$N$1315,1, DataRegularSeason20242025!$R$2:$R$1315,1)</f>
        <v>1</v>
      </c>
      <c r="BM61" s="42"/>
      <c r="BN61" s="35">
        <f>COUNTIFS(DataRegularSeason20242025!$E$2:$E$1315,WatchedGames20242025!BM$1,DataRegularSeason20242025!$D$2:$D$1315,WatchedGames20242025!$A61,DataRegularSeason20242025!$N$2:$N$1315,1, DataRegularSeason20242025!$R$2:$R$1315,1)</f>
        <v>0</v>
      </c>
      <c r="BO61" s="37">
        <f t="shared" si="0"/>
        <v>19</v>
      </c>
      <c r="BP61" s="116">
        <f t="shared" ref="BP61" si="57">BO61+BO62</f>
        <v>39</v>
      </c>
      <c r="BQ61" s="117">
        <f t="shared" ref="BQ61" si="58">82-BP61</f>
        <v>43</v>
      </c>
    </row>
    <row r="62" spans="1:69" s="34" customFormat="1" ht="9.9499999999999993" customHeight="1" x14ac:dyDescent="0.2">
      <c r="A62" s="118"/>
      <c r="B62" s="39" t="s">
        <v>80</v>
      </c>
      <c r="C62" s="45">
        <f>COUNTIFS(DataRegularSeason20242025!$E$2:$E$1315,WatchedGames20242025!$A61,DataRegularSeason20242025!$D$2:$D$1315,WatchedGames20242025!C$1,DataRegularSeason20242025!$N$2:$N$1315,1, DataRegularSeason20242025!$R$2:$R$1315,1)</f>
        <v>2</v>
      </c>
      <c r="D62" s="46"/>
      <c r="E62" s="45">
        <f>COUNTIFS(DataRegularSeason20242025!$E$2:$E$1315,WatchedGames20242025!$A61,DataRegularSeason20242025!$D$2:$D$1315,WatchedGames20242025!E$1,DataRegularSeason20242025!$N$2:$N$1315,1, DataRegularSeason20242025!$R$2:$R$1315,1)</f>
        <v>0</v>
      </c>
      <c r="F62" s="46"/>
      <c r="G62" s="45">
        <f>COUNTIFS(DataRegularSeason20242025!$E$2:$E$1315,WatchedGames20242025!$A61,DataRegularSeason20242025!$D$2:$D$1315,WatchedGames20242025!G$1,DataRegularSeason20242025!$N$2:$N$1315,1, DataRegularSeason20242025!$R$2:$R$1315,1)</f>
        <v>1</v>
      </c>
      <c r="H62" s="46"/>
      <c r="I62" s="45">
        <f>COUNTIFS(DataRegularSeason20242025!$E$2:$E$1315,WatchedGames20242025!$A61,DataRegularSeason20242025!$D$2:$D$1315,WatchedGames20242025!I$1,DataRegularSeason20242025!$N$2:$N$1315,1, DataRegularSeason20242025!$R$2:$R$1315,1)</f>
        <v>1</v>
      </c>
      <c r="J62" s="46"/>
      <c r="K62" s="45">
        <f>COUNTIFS(DataRegularSeason20242025!$E$2:$E$1315,WatchedGames20242025!$A61,DataRegularSeason20242025!$D$2:$D$1315,WatchedGames20242025!K$1,DataRegularSeason20242025!$N$2:$N$1315,1, DataRegularSeason20242025!$R$2:$R$1315,1)</f>
        <v>0</v>
      </c>
      <c r="L62" s="46"/>
      <c r="M62" s="45">
        <f>COUNTIFS(DataRegularSeason20242025!$E$2:$E$1315,WatchedGames20242025!$A61,DataRegularSeason20242025!$D$2:$D$1315,WatchedGames20242025!M$1,DataRegularSeason20242025!$N$2:$N$1315,1, DataRegularSeason20242025!$R$2:$R$1315,1)</f>
        <v>2</v>
      </c>
      <c r="N62" s="46"/>
      <c r="O62" s="45">
        <f>COUNTIFS(DataRegularSeason20242025!$E$2:$E$1315,WatchedGames20242025!$A61,DataRegularSeason20242025!$D$2:$D$1315,WatchedGames20242025!O$1,DataRegularSeason20242025!$N$2:$N$1315,1, DataRegularSeason20242025!$R$2:$R$1315,1)</f>
        <v>0</v>
      </c>
      <c r="P62" s="46"/>
      <c r="Q62" s="45">
        <f>COUNTIFS(DataRegularSeason20242025!$E$2:$E$1315,WatchedGames20242025!$A61,DataRegularSeason20242025!$D$2:$D$1315,WatchedGames20242025!Q$1,DataRegularSeason20242025!$N$2:$N$1315,1, DataRegularSeason20242025!$R$2:$R$1315,1)</f>
        <v>0</v>
      </c>
      <c r="R62" s="46"/>
      <c r="S62" s="45">
        <f>COUNTIFS(DataRegularSeason20242025!$E$2:$E$1315,WatchedGames20242025!$A61,DataRegularSeason20242025!$D$2:$D$1315,WatchedGames20242025!S$1,DataRegularSeason20242025!$N$2:$N$1315,1, DataRegularSeason20242025!$R$2:$R$1315,1)</f>
        <v>1</v>
      </c>
      <c r="T62" s="46"/>
      <c r="U62" s="45">
        <f>COUNTIFS(DataRegularSeason20242025!$E$2:$E$1315,WatchedGames20242025!$A61,DataRegularSeason20242025!$D$2:$D$1315,WatchedGames20242025!U$1,DataRegularSeason20242025!$N$2:$N$1315,1, DataRegularSeason20242025!$R$2:$R$1315,1)</f>
        <v>0</v>
      </c>
      <c r="V62" s="46"/>
      <c r="W62" s="45">
        <f>COUNTIFS(DataRegularSeason20242025!$E$2:$E$1315,WatchedGames20242025!$A61,DataRegularSeason20242025!$D$2:$D$1315,WatchedGames20242025!W$1,DataRegularSeason20242025!$N$2:$N$1315,1, DataRegularSeason20242025!$R$2:$R$1315,1)</f>
        <v>1</v>
      </c>
      <c r="X62" s="46"/>
      <c r="Y62" s="45">
        <f>COUNTIFS(DataRegularSeason20242025!$E$2:$E$1315,WatchedGames20242025!$A61,DataRegularSeason20242025!$D$2:$D$1315,WatchedGames20242025!Y$1,DataRegularSeason20242025!$N$2:$N$1315,1, DataRegularSeason20242025!$R$2:$R$1315,1)</f>
        <v>0</v>
      </c>
      <c r="Z62" s="46"/>
      <c r="AA62" s="45">
        <f>COUNTIFS(DataRegularSeason20242025!$E$2:$E$1315,WatchedGames20242025!$A61,DataRegularSeason20242025!$D$2:$D$1315,WatchedGames20242025!AA$1,DataRegularSeason20242025!$N$2:$N$1315,1, DataRegularSeason20242025!$R$2:$R$1315,1)</f>
        <v>0</v>
      </c>
      <c r="AB62" s="46"/>
      <c r="AC62" s="45">
        <f>COUNTIFS(DataRegularSeason20242025!$E$2:$E$1315,WatchedGames20242025!$A61,DataRegularSeason20242025!$D$2:$D$1315,WatchedGames20242025!AC$1,DataRegularSeason20242025!$N$2:$N$1315,1, DataRegularSeason20242025!$R$2:$R$1315,1)</f>
        <v>1</v>
      </c>
      <c r="AD62" s="46"/>
      <c r="AE62" s="45">
        <f>COUNTIFS(DataRegularSeason20242025!$E$2:$E$1315,WatchedGames20242025!$A61,DataRegularSeason20242025!$D$2:$D$1315,WatchedGames20242025!AE$1,DataRegularSeason20242025!$N$2:$N$1315,1, DataRegularSeason20242025!$R$2:$R$1315,1)</f>
        <v>0</v>
      </c>
      <c r="AF62" s="46"/>
      <c r="AG62" s="45">
        <f>COUNTIFS(DataRegularSeason20242025!$E$2:$E$1315,WatchedGames20242025!$A61,DataRegularSeason20242025!$D$2:$D$1315,WatchedGames20242025!AG$1,DataRegularSeason20242025!$N$2:$N$1315,1, DataRegularSeason20242025!$R$2:$R$1315,1)</f>
        <v>0</v>
      </c>
      <c r="AH62" s="46"/>
      <c r="AI62" s="45">
        <f>COUNTIFS(DataRegularSeason20242025!$E$2:$E$1315,WatchedGames20242025!$A61,DataRegularSeason20242025!$D$2:$D$1315,WatchedGames20242025!AI$1,DataRegularSeason20242025!$N$2:$N$1315,1, DataRegularSeason20242025!$R$2:$R$1315,1)</f>
        <v>0</v>
      </c>
      <c r="AJ62" s="46"/>
      <c r="AK62" s="45">
        <f>COUNTIFS(DataRegularSeason20242025!$E$2:$E$1315,WatchedGames20242025!$A61,DataRegularSeason20242025!$D$2:$D$1315,WatchedGames20242025!AK$1,DataRegularSeason20242025!$N$2:$N$1315,1, DataRegularSeason20242025!$R$2:$R$1315,1)</f>
        <v>1</v>
      </c>
      <c r="AL62" s="46"/>
      <c r="AM62" s="45">
        <f>COUNTIFS(DataRegularSeason20242025!$E$2:$E$1315,WatchedGames20242025!$A61,DataRegularSeason20242025!$D$2:$D$1315,WatchedGames20242025!AM$1,DataRegularSeason20242025!$N$2:$N$1315,1, DataRegularSeason20242025!$R$2:$R$1315,1)</f>
        <v>1</v>
      </c>
      <c r="AN62" s="46"/>
      <c r="AO62" s="45">
        <f>COUNTIFS(DataRegularSeason20242025!$E$2:$E$1315,WatchedGames20242025!$A61,DataRegularSeason20242025!$D$2:$D$1315,WatchedGames20242025!AO$1,DataRegularSeason20242025!$N$2:$N$1315,1, DataRegularSeason20242025!$R$2:$R$1315,1)</f>
        <v>0</v>
      </c>
      <c r="AP62" s="46"/>
      <c r="AQ62" s="45">
        <f>COUNTIFS(DataRegularSeason20242025!$E$2:$E$1315,WatchedGames20242025!$A61,DataRegularSeason20242025!$D$2:$D$1315,WatchedGames20242025!AQ$1,DataRegularSeason20242025!$N$2:$N$1315,1, DataRegularSeason20242025!$R$2:$R$1315,1)</f>
        <v>1</v>
      </c>
      <c r="AR62" s="46"/>
      <c r="AS62" s="45">
        <f>COUNTIFS(DataRegularSeason20242025!$E$2:$E$1315,WatchedGames20242025!$A61,DataRegularSeason20242025!$D$2:$D$1315,WatchedGames20242025!AS$1,DataRegularSeason20242025!$N$2:$N$1315,1, DataRegularSeason20242025!$R$2:$R$1315,1)</f>
        <v>0</v>
      </c>
      <c r="AT62" s="46"/>
      <c r="AU62" s="45">
        <f>COUNTIFS(DataRegularSeason20242025!$E$2:$E$1315,WatchedGames20242025!$A61,DataRegularSeason20242025!$D$2:$D$1315,WatchedGames20242025!AU$1,DataRegularSeason20242025!$N$2:$N$1315,1, DataRegularSeason20242025!$R$2:$R$1315,1)</f>
        <v>1</v>
      </c>
      <c r="AV62" s="46"/>
      <c r="AW62" s="45">
        <f>COUNTIFS(DataRegularSeason20242025!$E$2:$E$1315,WatchedGames20242025!$A61,DataRegularSeason20242025!$D$2:$D$1315,WatchedGames20242025!AW$1,DataRegularSeason20242025!$N$2:$N$1315,1, DataRegularSeason20242025!$R$2:$R$1315,1)</f>
        <v>1</v>
      </c>
      <c r="AX62" s="46"/>
      <c r="AY62" s="45">
        <f>COUNTIFS(DataRegularSeason20242025!$E$2:$E$1315,WatchedGames20242025!$A61,DataRegularSeason20242025!$D$2:$D$1315,WatchedGames20242025!AY$1,DataRegularSeason20242025!$N$2:$N$1315,1, DataRegularSeason20242025!$R$2:$R$1315,1)</f>
        <v>1</v>
      </c>
      <c r="AZ62" s="46"/>
      <c r="BA62" s="45">
        <f>COUNTIFS(DataRegularSeason20242025!$E$2:$E$1315,WatchedGames20242025!$A61,DataRegularSeason20242025!$D$2:$D$1315,WatchedGames20242025!BA$1,DataRegularSeason20242025!$N$2:$N$1315,1, DataRegularSeason20242025!$R$2:$R$1315,1)</f>
        <v>0</v>
      </c>
      <c r="BB62" s="46"/>
      <c r="BC62" s="45">
        <f>COUNTIFS(DataRegularSeason20242025!$E$2:$E$1315,WatchedGames20242025!$A61,DataRegularSeason20242025!$D$2:$D$1315,WatchedGames20242025!BC$1,DataRegularSeason20242025!$N$2:$N$1315,1, DataRegularSeason20242025!$R$2:$R$1315,1)</f>
        <v>0</v>
      </c>
      <c r="BD62" s="46"/>
      <c r="BE62" s="45">
        <f>COUNTIFS(DataRegularSeason20242025!$E$2:$E$1315,WatchedGames20242025!$A61,DataRegularSeason20242025!$D$2:$D$1315,WatchedGames20242025!BE$1,DataRegularSeason20242025!$N$2:$N$1315,1, DataRegularSeason20242025!$R$2:$R$1315,1)</f>
        <v>2</v>
      </c>
      <c r="BF62" s="46"/>
      <c r="BG62" s="45">
        <f>COUNTIFS(DataRegularSeason20242025!$E$2:$E$1315,WatchedGames20242025!$A61,DataRegularSeason20242025!$D$2:$D$1315,WatchedGames20242025!BG$1,DataRegularSeason20242025!$N$2:$N$1315,1, DataRegularSeason20242025!$R$2:$R$1315,1)</f>
        <v>1</v>
      </c>
      <c r="BH62" s="46"/>
      <c r="BI62" s="45"/>
      <c r="BJ62" s="46"/>
      <c r="BK62" s="45">
        <f>COUNTIFS(DataRegularSeason20242025!$E$2:$E$1315,WatchedGames20242025!$A61,DataRegularSeason20242025!$D$2:$D$1315,WatchedGames20242025!BK$1,DataRegularSeason20242025!$N$2:$N$1315,1, DataRegularSeason20242025!$R$2:$R$1315,1)</f>
        <v>1</v>
      </c>
      <c r="BL62" s="46"/>
      <c r="BM62" s="45">
        <f>COUNTIFS(DataRegularSeason20242025!$E$2:$E$1315,WatchedGames20242025!$A61,DataRegularSeason20242025!$D$2:$D$1315,WatchedGames20242025!BM$1,DataRegularSeason20242025!$N$2:$N$1315,1, DataRegularSeason20242025!$R$2:$R$1315,1)</f>
        <v>1</v>
      </c>
      <c r="BN62" s="46"/>
      <c r="BO62" s="41">
        <f t="shared" si="0"/>
        <v>20</v>
      </c>
      <c r="BP62" s="116"/>
      <c r="BQ62" s="117"/>
    </row>
    <row r="63" spans="1:69" s="34" customFormat="1" ht="9.9499999999999993" customHeight="1" x14ac:dyDescent="0.2">
      <c r="A63" s="123" t="s">
        <v>22</v>
      </c>
      <c r="B63" s="35" t="s">
        <v>81</v>
      </c>
      <c r="C63" s="42"/>
      <c r="D63" s="35">
        <f>COUNTIFS(DataRegularSeason20242025!$E$2:$E$1315,WatchedGames20242025!C$1,DataRegularSeason20242025!$D$2:$D$1315,WatchedGames20242025!$A63,DataRegularSeason20242025!$N$2:$N$1315,1, DataRegularSeason20242025!$R$2:$R$1315,1)</f>
        <v>1</v>
      </c>
      <c r="E63" s="42"/>
      <c r="F63" s="35">
        <f>COUNTIFS(DataRegularSeason20242025!$E$2:$E$1315,WatchedGames20242025!E$1,DataRegularSeason20242025!$D$2:$D$1315,WatchedGames20242025!$A63,DataRegularSeason20242025!$N$2:$N$1315,1, DataRegularSeason20242025!$R$2:$R$1315,1)</f>
        <v>0</v>
      </c>
      <c r="G63" s="42"/>
      <c r="H63" s="35">
        <f>COUNTIFS(DataRegularSeason20242025!$E$2:$E$1315,WatchedGames20242025!G$1,DataRegularSeason20242025!$D$2:$D$1315,WatchedGames20242025!$A63,DataRegularSeason20242025!$N$2:$N$1315,1, DataRegularSeason20242025!$R$2:$R$1315,1)</f>
        <v>1</v>
      </c>
      <c r="I63" s="42"/>
      <c r="J63" s="35">
        <f>COUNTIFS(DataRegularSeason20242025!$E$2:$E$1315,WatchedGames20242025!I$1,DataRegularSeason20242025!$D$2:$D$1315,WatchedGames20242025!$A63,DataRegularSeason20242025!$N$2:$N$1315,1, DataRegularSeason20242025!$R$2:$R$1315,1)</f>
        <v>0</v>
      </c>
      <c r="K63" s="42"/>
      <c r="L63" s="35">
        <f>COUNTIFS(DataRegularSeason20242025!$E$2:$E$1315,WatchedGames20242025!K$1,DataRegularSeason20242025!$D$2:$D$1315,WatchedGames20242025!$A63,DataRegularSeason20242025!$N$2:$N$1315,1, DataRegularSeason20242025!$R$2:$R$1315,1)</f>
        <v>1</v>
      </c>
      <c r="M63" s="42"/>
      <c r="N63" s="35">
        <f>COUNTIFS(DataRegularSeason20242025!$E$2:$E$1315,WatchedGames20242025!M$1,DataRegularSeason20242025!$D$2:$D$1315,WatchedGames20242025!$A63,DataRegularSeason20242025!$N$2:$N$1315,1, DataRegularSeason20242025!$R$2:$R$1315,1)</f>
        <v>1</v>
      </c>
      <c r="O63" s="42"/>
      <c r="P63" s="35">
        <f>COUNTIFS(DataRegularSeason20242025!$E$2:$E$1315,WatchedGames20242025!O$1,DataRegularSeason20242025!$D$2:$D$1315,WatchedGames20242025!$A63,DataRegularSeason20242025!$N$2:$N$1315,1, DataRegularSeason20242025!$R$2:$R$1315,1)</f>
        <v>1</v>
      </c>
      <c r="Q63" s="42"/>
      <c r="R63" s="35">
        <f>COUNTIFS(DataRegularSeason20242025!$E$2:$E$1315,WatchedGames20242025!Q$1,DataRegularSeason20242025!$D$2:$D$1315,WatchedGames20242025!$A63,DataRegularSeason20242025!$N$2:$N$1315,1, DataRegularSeason20242025!$R$2:$R$1315,1)</f>
        <v>1</v>
      </c>
      <c r="S63" s="42"/>
      <c r="T63" s="35">
        <f>COUNTIFS(DataRegularSeason20242025!$E$2:$E$1315,WatchedGames20242025!S$1,DataRegularSeason20242025!$D$2:$D$1315,WatchedGames20242025!$A63,DataRegularSeason20242025!$N$2:$N$1315,1, DataRegularSeason20242025!$R$2:$R$1315,1)</f>
        <v>1</v>
      </c>
      <c r="U63" s="42"/>
      <c r="V63" s="35">
        <f>COUNTIFS(DataRegularSeason20242025!$E$2:$E$1315,WatchedGames20242025!U$1,DataRegularSeason20242025!$D$2:$D$1315,WatchedGames20242025!$A63,DataRegularSeason20242025!$N$2:$N$1315,1, DataRegularSeason20242025!$R$2:$R$1315,1)</f>
        <v>1</v>
      </c>
      <c r="W63" s="42"/>
      <c r="X63" s="35">
        <f>COUNTIFS(DataRegularSeason20242025!$E$2:$E$1315,WatchedGames20242025!W$1,DataRegularSeason20242025!$D$2:$D$1315,WatchedGames20242025!$A63,DataRegularSeason20242025!$N$2:$N$1315,1, DataRegularSeason20242025!$R$2:$R$1315,1)</f>
        <v>1</v>
      </c>
      <c r="Y63" s="42"/>
      <c r="Z63" s="35">
        <f>COUNTIFS(DataRegularSeason20242025!$E$2:$E$1315,WatchedGames20242025!Y$1,DataRegularSeason20242025!$D$2:$D$1315,WatchedGames20242025!$A63,DataRegularSeason20242025!$N$2:$N$1315,1, DataRegularSeason20242025!$R$2:$R$1315,1)</f>
        <v>1</v>
      </c>
      <c r="AA63" s="42"/>
      <c r="AB63" s="35">
        <f>COUNTIFS(DataRegularSeason20242025!$E$2:$E$1315,WatchedGames20242025!AA$1,DataRegularSeason20242025!$D$2:$D$1315,WatchedGames20242025!$A63,DataRegularSeason20242025!$N$2:$N$1315,1, DataRegularSeason20242025!$R$2:$R$1315,1)</f>
        <v>1</v>
      </c>
      <c r="AC63" s="42"/>
      <c r="AD63" s="35">
        <f>COUNTIFS(DataRegularSeason20242025!$E$2:$E$1315,WatchedGames20242025!AC$1,DataRegularSeason20242025!$D$2:$D$1315,WatchedGames20242025!$A63,DataRegularSeason20242025!$N$2:$N$1315,1, DataRegularSeason20242025!$R$2:$R$1315,1)</f>
        <v>1</v>
      </c>
      <c r="AE63" s="42"/>
      <c r="AF63" s="35">
        <f>COUNTIFS(DataRegularSeason20242025!$E$2:$E$1315,WatchedGames20242025!AE$1,DataRegularSeason20242025!$D$2:$D$1315,WatchedGames20242025!$A63,DataRegularSeason20242025!$N$2:$N$1315,1, DataRegularSeason20242025!$R$2:$R$1315,1)</f>
        <v>0</v>
      </c>
      <c r="AG63" s="42"/>
      <c r="AH63" s="35">
        <f>COUNTIFS(DataRegularSeason20242025!$E$2:$E$1315,WatchedGames20242025!AG$1,DataRegularSeason20242025!$D$2:$D$1315,WatchedGames20242025!$A63,DataRegularSeason20242025!$N$2:$N$1315,1, DataRegularSeason20242025!$R$2:$R$1315,1)</f>
        <v>0</v>
      </c>
      <c r="AI63" s="42"/>
      <c r="AJ63" s="35">
        <f>COUNTIFS(DataRegularSeason20242025!$E$2:$E$1315,WatchedGames20242025!AI$1,DataRegularSeason20242025!$D$2:$D$1315,WatchedGames20242025!$A63,DataRegularSeason20242025!$N$2:$N$1315,1, DataRegularSeason20242025!$R$2:$R$1315,1)</f>
        <v>1</v>
      </c>
      <c r="AK63" s="42"/>
      <c r="AL63" s="35">
        <f>COUNTIFS(DataRegularSeason20242025!$E$2:$E$1315,WatchedGames20242025!AK$1,DataRegularSeason20242025!$D$2:$D$1315,WatchedGames20242025!$A63,DataRegularSeason20242025!$N$2:$N$1315,1, DataRegularSeason20242025!$R$2:$R$1315,1)</f>
        <v>0</v>
      </c>
      <c r="AM63" s="42"/>
      <c r="AN63" s="35">
        <f>COUNTIFS(DataRegularSeason20242025!$E$2:$E$1315,WatchedGames20242025!AM$1,DataRegularSeason20242025!$D$2:$D$1315,WatchedGames20242025!$A63,DataRegularSeason20242025!$N$2:$N$1315,1, DataRegularSeason20242025!$R$2:$R$1315,1)</f>
        <v>1</v>
      </c>
      <c r="AO63" s="42"/>
      <c r="AP63" s="35">
        <f>COUNTIFS(DataRegularSeason20242025!$E$2:$E$1315,WatchedGames20242025!AO$1,DataRegularSeason20242025!$D$2:$D$1315,WatchedGames20242025!$A63,DataRegularSeason20242025!$N$2:$N$1315,1, DataRegularSeason20242025!$R$2:$R$1315,1)</f>
        <v>0</v>
      </c>
      <c r="AQ63" s="42"/>
      <c r="AR63" s="35">
        <f>COUNTIFS(DataRegularSeason20242025!$E$2:$E$1315,WatchedGames20242025!AQ$1,DataRegularSeason20242025!$D$2:$D$1315,WatchedGames20242025!$A63,DataRegularSeason20242025!$N$2:$N$1315,1, DataRegularSeason20242025!$R$2:$R$1315,1)</f>
        <v>0</v>
      </c>
      <c r="AS63" s="42"/>
      <c r="AT63" s="35">
        <f>COUNTIFS(DataRegularSeason20242025!$E$2:$E$1315,WatchedGames20242025!AS$1,DataRegularSeason20242025!$D$2:$D$1315,WatchedGames20242025!$A63,DataRegularSeason20242025!$N$2:$N$1315,1, DataRegularSeason20242025!$R$2:$R$1315,1)</f>
        <v>1</v>
      </c>
      <c r="AU63" s="42"/>
      <c r="AV63" s="35">
        <f>COUNTIFS(DataRegularSeason20242025!$E$2:$E$1315,WatchedGames20242025!AU$1,DataRegularSeason20242025!$D$2:$D$1315,WatchedGames20242025!$A63,DataRegularSeason20242025!$N$2:$N$1315,1, DataRegularSeason20242025!$R$2:$R$1315,1)</f>
        <v>1</v>
      </c>
      <c r="AW63" s="42"/>
      <c r="AX63" s="35">
        <f>COUNTIFS(DataRegularSeason20242025!$E$2:$E$1315,WatchedGames20242025!AW$1,DataRegularSeason20242025!$D$2:$D$1315,WatchedGames20242025!$A63,DataRegularSeason20242025!$N$2:$N$1315,1, DataRegularSeason20242025!$R$2:$R$1315,1)</f>
        <v>1</v>
      </c>
      <c r="AY63" s="42"/>
      <c r="AZ63" s="35">
        <f>COUNTIFS(DataRegularSeason20242025!$E$2:$E$1315,WatchedGames20242025!AY$1,DataRegularSeason20242025!$D$2:$D$1315,WatchedGames20242025!$A63,DataRegularSeason20242025!$N$2:$N$1315,1, DataRegularSeason20242025!$R$2:$R$1315,1)</f>
        <v>0</v>
      </c>
      <c r="BA63" s="42"/>
      <c r="BB63" s="35">
        <f>COUNTIFS(DataRegularSeason20242025!$E$2:$E$1315,WatchedGames20242025!BA$1,DataRegularSeason20242025!$D$2:$D$1315,WatchedGames20242025!$A63,DataRegularSeason20242025!$N$2:$N$1315,1, DataRegularSeason20242025!$R$2:$R$1315,1)</f>
        <v>1</v>
      </c>
      <c r="BC63" s="42"/>
      <c r="BD63" s="35">
        <f>COUNTIFS(DataRegularSeason20242025!$E$2:$E$1315,WatchedGames20242025!BC$1,DataRegularSeason20242025!$D$2:$D$1315,WatchedGames20242025!$A63,DataRegularSeason20242025!$N$2:$N$1315,1, DataRegularSeason20242025!$R$2:$R$1315,1)</f>
        <v>0</v>
      </c>
      <c r="BE63" s="42"/>
      <c r="BF63" s="35">
        <f>COUNTIFS(DataRegularSeason20242025!$E$2:$E$1315,WatchedGames20242025!BE$1,DataRegularSeason20242025!$D$2:$D$1315,WatchedGames20242025!$A63,DataRegularSeason20242025!$N$2:$N$1315,1, DataRegularSeason20242025!$R$2:$R$1315,1)</f>
        <v>1</v>
      </c>
      <c r="BG63" s="42"/>
      <c r="BH63" s="35">
        <f>COUNTIFS(DataRegularSeason20242025!$E$2:$E$1315,WatchedGames20242025!BG$1,DataRegularSeason20242025!$D$2:$D$1315,WatchedGames20242025!$A63,DataRegularSeason20242025!$N$2:$N$1315,1, DataRegularSeason20242025!$R$2:$R$1315,1)</f>
        <v>0</v>
      </c>
      <c r="BI63" s="42"/>
      <c r="BJ63" s="35">
        <f>COUNTIFS(DataRegularSeason20242025!$E$2:$E$1315,WatchedGames20242025!BI$1,DataRegularSeason20242025!$D$2:$D$1315,WatchedGames20242025!$A63,DataRegularSeason20242025!$N$2:$N$1315,1, DataRegularSeason20242025!$R$2:$R$1315,1)</f>
        <v>1</v>
      </c>
      <c r="BK63" s="42"/>
      <c r="BL63" s="43"/>
      <c r="BM63" s="42"/>
      <c r="BN63" s="35">
        <f>COUNTIFS(DataRegularSeason20242025!$E$2:$E$1315,WatchedGames20242025!BM$1,DataRegularSeason20242025!$D$2:$D$1315,WatchedGames20242025!$A63,DataRegularSeason20242025!$N$2:$N$1315,1, DataRegularSeason20242025!$R$2:$R$1315,1)</f>
        <v>0</v>
      </c>
      <c r="BO63" s="37">
        <f t="shared" si="0"/>
        <v>20</v>
      </c>
      <c r="BP63" s="116">
        <f t="shared" ref="BP63" si="59">BO63+BO64</f>
        <v>46</v>
      </c>
      <c r="BQ63" s="117">
        <f t="shared" ref="BQ63" si="60">82-BP63</f>
        <v>36</v>
      </c>
    </row>
    <row r="64" spans="1:69" s="34" customFormat="1" ht="9.9499999999999993" customHeight="1" x14ac:dyDescent="0.2">
      <c r="A64" s="118"/>
      <c r="B64" s="39" t="s">
        <v>80</v>
      </c>
      <c r="C64" s="45">
        <f>COUNTIFS(DataRegularSeason20242025!$E$2:$E$1315,WatchedGames20242025!$A63,DataRegularSeason20242025!$D$2:$D$1315,WatchedGames20242025!C$1,DataRegularSeason20242025!$N$2:$N$1315,1, DataRegularSeason20242025!$R$2:$R$1315,1)</f>
        <v>1</v>
      </c>
      <c r="D64" s="46"/>
      <c r="E64" s="45">
        <f>COUNTIFS(DataRegularSeason20242025!$E$2:$E$1315,WatchedGames20242025!$A63,DataRegularSeason20242025!$D$2:$D$1315,WatchedGames20242025!E$1,DataRegularSeason20242025!$N$2:$N$1315,1, DataRegularSeason20242025!$R$2:$R$1315,1)</f>
        <v>1</v>
      </c>
      <c r="F64" s="46"/>
      <c r="G64" s="45">
        <f>COUNTIFS(DataRegularSeason20242025!$E$2:$E$1315,WatchedGames20242025!$A63,DataRegularSeason20242025!$D$2:$D$1315,WatchedGames20242025!G$1,DataRegularSeason20242025!$N$2:$N$1315,1, DataRegularSeason20242025!$R$2:$R$1315,1)</f>
        <v>0</v>
      </c>
      <c r="H64" s="46"/>
      <c r="I64" s="45">
        <f>COUNTIFS(DataRegularSeason20242025!$E$2:$E$1315,WatchedGames20242025!$A63,DataRegularSeason20242025!$D$2:$D$1315,WatchedGames20242025!I$1,DataRegularSeason20242025!$N$2:$N$1315,1, DataRegularSeason20242025!$R$2:$R$1315,1)</f>
        <v>0</v>
      </c>
      <c r="J64" s="46"/>
      <c r="K64" s="45">
        <f>COUNTIFS(DataRegularSeason20242025!$E$2:$E$1315,WatchedGames20242025!$A63,DataRegularSeason20242025!$D$2:$D$1315,WatchedGames20242025!K$1,DataRegularSeason20242025!$N$2:$N$1315,1, DataRegularSeason20242025!$R$2:$R$1315,1)</f>
        <v>1</v>
      </c>
      <c r="L64" s="46"/>
      <c r="M64" s="45">
        <f>COUNTIFS(DataRegularSeason20242025!$E$2:$E$1315,WatchedGames20242025!$A63,DataRegularSeason20242025!$D$2:$D$1315,WatchedGames20242025!M$1,DataRegularSeason20242025!$N$2:$N$1315,1, DataRegularSeason20242025!$R$2:$R$1315,1)</f>
        <v>1</v>
      </c>
      <c r="N64" s="46"/>
      <c r="O64" s="45">
        <f>COUNTIFS(DataRegularSeason20242025!$E$2:$E$1315,WatchedGames20242025!$A63,DataRegularSeason20242025!$D$2:$D$1315,WatchedGames20242025!O$1,DataRegularSeason20242025!$N$2:$N$1315,1, DataRegularSeason20242025!$R$2:$R$1315,1)</f>
        <v>1</v>
      </c>
      <c r="P64" s="46"/>
      <c r="Q64" s="45">
        <f>COUNTIFS(DataRegularSeason20242025!$E$2:$E$1315,WatchedGames20242025!$A63,DataRegularSeason20242025!$D$2:$D$1315,WatchedGames20242025!Q$1,DataRegularSeason20242025!$N$2:$N$1315,1, DataRegularSeason20242025!$R$2:$R$1315,1)</f>
        <v>2</v>
      </c>
      <c r="R64" s="46"/>
      <c r="S64" s="45">
        <f>COUNTIFS(DataRegularSeason20242025!$E$2:$E$1315,WatchedGames20242025!$A63,DataRegularSeason20242025!$D$2:$D$1315,WatchedGames20242025!S$1,DataRegularSeason20242025!$N$2:$N$1315,1, DataRegularSeason20242025!$R$2:$R$1315,1)</f>
        <v>1</v>
      </c>
      <c r="T64" s="46"/>
      <c r="U64" s="45">
        <f>COUNTIFS(DataRegularSeason20242025!$E$2:$E$1315,WatchedGames20242025!$A63,DataRegularSeason20242025!$D$2:$D$1315,WatchedGames20242025!U$1,DataRegularSeason20242025!$N$2:$N$1315,1, DataRegularSeason20242025!$R$2:$R$1315,1)</f>
        <v>1</v>
      </c>
      <c r="V64" s="46"/>
      <c r="W64" s="45">
        <f>COUNTIFS(DataRegularSeason20242025!$E$2:$E$1315,WatchedGames20242025!$A63,DataRegularSeason20242025!$D$2:$D$1315,WatchedGames20242025!W$1,DataRegularSeason20242025!$N$2:$N$1315,1, DataRegularSeason20242025!$R$2:$R$1315,1)</f>
        <v>0</v>
      </c>
      <c r="X64" s="46"/>
      <c r="Y64" s="45">
        <f>COUNTIFS(DataRegularSeason20242025!$E$2:$E$1315,WatchedGames20242025!$A63,DataRegularSeason20242025!$D$2:$D$1315,WatchedGames20242025!Y$1,DataRegularSeason20242025!$N$2:$N$1315,1, DataRegularSeason20242025!$R$2:$R$1315,1)</f>
        <v>1</v>
      </c>
      <c r="Z64" s="46"/>
      <c r="AA64" s="45">
        <f>COUNTIFS(DataRegularSeason20242025!$E$2:$E$1315,WatchedGames20242025!$A63,DataRegularSeason20242025!$D$2:$D$1315,WatchedGames20242025!AA$1,DataRegularSeason20242025!$N$2:$N$1315,1, DataRegularSeason20242025!$R$2:$R$1315,1)</f>
        <v>1</v>
      </c>
      <c r="AB64" s="46"/>
      <c r="AC64" s="45">
        <f>COUNTIFS(DataRegularSeason20242025!$E$2:$E$1315,WatchedGames20242025!$A63,DataRegularSeason20242025!$D$2:$D$1315,WatchedGames20242025!AC$1,DataRegularSeason20242025!$N$2:$N$1315,1, DataRegularSeason20242025!$R$2:$R$1315,1)</f>
        <v>2</v>
      </c>
      <c r="AD64" s="46"/>
      <c r="AE64" s="45">
        <f>COUNTIFS(DataRegularSeason20242025!$E$2:$E$1315,WatchedGames20242025!$A63,DataRegularSeason20242025!$D$2:$D$1315,WatchedGames20242025!AE$1,DataRegularSeason20242025!$N$2:$N$1315,1, DataRegularSeason20242025!$R$2:$R$1315,1)</f>
        <v>1</v>
      </c>
      <c r="AF64" s="46"/>
      <c r="AG64" s="45">
        <f>COUNTIFS(DataRegularSeason20242025!$E$2:$E$1315,WatchedGames20242025!$A63,DataRegularSeason20242025!$D$2:$D$1315,WatchedGames20242025!AG$1,DataRegularSeason20242025!$N$2:$N$1315,1, DataRegularSeason20242025!$R$2:$R$1315,1)</f>
        <v>0</v>
      </c>
      <c r="AH64" s="46"/>
      <c r="AI64" s="45">
        <f>COUNTIFS(DataRegularSeason20242025!$E$2:$E$1315,WatchedGames20242025!$A63,DataRegularSeason20242025!$D$2:$D$1315,WatchedGames20242025!AI$1,DataRegularSeason20242025!$N$2:$N$1315,1, DataRegularSeason20242025!$R$2:$R$1315,1)</f>
        <v>2</v>
      </c>
      <c r="AJ64" s="46"/>
      <c r="AK64" s="45">
        <f>COUNTIFS(DataRegularSeason20242025!$E$2:$E$1315,WatchedGames20242025!$A63,DataRegularSeason20242025!$D$2:$D$1315,WatchedGames20242025!AK$1,DataRegularSeason20242025!$N$2:$N$1315,1, DataRegularSeason20242025!$R$2:$R$1315,1)</f>
        <v>0</v>
      </c>
      <c r="AL64" s="46"/>
      <c r="AM64" s="45">
        <f>COUNTIFS(DataRegularSeason20242025!$E$2:$E$1315,WatchedGames20242025!$A63,DataRegularSeason20242025!$D$2:$D$1315,WatchedGames20242025!AM$1,DataRegularSeason20242025!$N$2:$N$1315,1, DataRegularSeason20242025!$R$2:$R$1315,1)</f>
        <v>0</v>
      </c>
      <c r="AN64" s="46"/>
      <c r="AO64" s="45">
        <f>COUNTIFS(DataRegularSeason20242025!$E$2:$E$1315,WatchedGames20242025!$A63,DataRegularSeason20242025!$D$2:$D$1315,WatchedGames20242025!AO$1,DataRegularSeason20242025!$N$2:$N$1315,1, DataRegularSeason20242025!$R$2:$R$1315,1)</f>
        <v>1</v>
      </c>
      <c r="AP64" s="46"/>
      <c r="AQ64" s="45">
        <f>COUNTIFS(DataRegularSeason20242025!$E$2:$E$1315,WatchedGames20242025!$A63,DataRegularSeason20242025!$D$2:$D$1315,WatchedGames20242025!AQ$1,DataRegularSeason20242025!$N$2:$N$1315,1, DataRegularSeason20242025!$R$2:$R$1315,1)</f>
        <v>0</v>
      </c>
      <c r="AR64" s="46"/>
      <c r="AS64" s="45">
        <f>COUNTIFS(DataRegularSeason20242025!$E$2:$E$1315,WatchedGames20242025!$A63,DataRegularSeason20242025!$D$2:$D$1315,WatchedGames20242025!AS$1,DataRegularSeason20242025!$N$2:$N$1315,1, DataRegularSeason20242025!$R$2:$R$1315,1)</f>
        <v>1</v>
      </c>
      <c r="AT64" s="46"/>
      <c r="AU64" s="45">
        <f>COUNTIFS(DataRegularSeason20242025!$E$2:$E$1315,WatchedGames20242025!$A63,DataRegularSeason20242025!$D$2:$D$1315,WatchedGames20242025!AU$1,DataRegularSeason20242025!$N$2:$N$1315,1, DataRegularSeason20242025!$R$2:$R$1315,1)</f>
        <v>1</v>
      </c>
      <c r="AV64" s="46"/>
      <c r="AW64" s="45">
        <f>COUNTIFS(DataRegularSeason20242025!$E$2:$E$1315,WatchedGames20242025!$A63,DataRegularSeason20242025!$D$2:$D$1315,WatchedGames20242025!AW$1,DataRegularSeason20242025!$N$2:$N$1315,1, DataRegularSeason20242025!$R$2:$R$1315,1)</f>
        <v>1</v>
      </c>
      <c r="AX64" s="46"/>
      <c r="AY64" s="45">
        <f>COUNTIFS(DataRegularSeason20242025!$E$2:$E$1315,WatchedGames20242025!$A63,DataRegularSeason20242025!$D$2:$D$1315,WatchedGames20242025!AY$1,DataRegularSeason20242025!$N$2:$N$1315,1, DataRegularSeason20242025!$R$2:$R$1315,1)</f>
        <v>1</v>
      </c>
      <c r="AZ64" s="46"/>
      <c r="BA64" s="45">
        <f>COUNTIFS(DataRegularSeason20242025!$E$2:$E$1315,WatchedGames20242025!$A63,DataRegularSeason20242025!$D$2:$D$1315,WatchedGames20242025!BA$1,DataRegularSeason20242025!$N$2:$N$1315,1, DataRegularSeason20242025!$R$2:$R$1315,1)</f>
        <v>1</v>
      </c>
      <c r="BB64" s="46"/>
      <c r="BC64" s="45">
        <f>COUNTIFS(DataRegularSeason20242025!$E$2:$E$1315,WatchedGames20242025!$A63,DataRegularSeason20242025!$D$2:$D$1315,WatchedGames20242025!BC$1,DataRegularSeason20242025!$N$2:$N$1315,1, DataRegularSeason20242025!$R$2:$R$1315,1)</f>
        <v>1</v>
      </c>
      <c r="BD64" s="46"/>
      <c r="BE64" s="45">
        <f>COUNTIFS(DataRegularSeason20242025!$E$2:$E$1315,WatchedGames20242025!$A63,DataRegularSeason20242025!$D$2:$D$1315,WatchedGames20242025!BE$1,DataRegularSeason20242025!$N$2:$N$1315,1, DataRegularSeason20242025!$R$2:$R$1315,1)</f>
        <v>1</v>
      </c>
      <c r="BF64" s="46"/>
      <c r="BG64" s="45">
        <f>COUNTIFS(DataRegularSeason20242025!$E$2:$E$1315,WatchedGames20242025!$A63,DataRegularSeason20242025!$D$2:$D$1315,WatchedGames20242025!BG$1,DataRegularSeason20242025!$N$2:$N$1315,1, DataRegularSeason20242025!$R$2:$R$1315,1)</f>
        <v>1</v>
      </c>
      <c r="BH64" s="46"/>
      <c r="BI64" s="45">
        <f>COUNTIFS(DataRegularSeason20242025!$E$2:$E$1315,WatchedGames20242025!$A63,DataRegularSeason20242025!$D$2:$D$1315,WatchedGames20242025!BI$1,DataRegularSeason20242025!$N$2:$N$1315,1, DataRegularSeason20242025!$R$2:$R$1315,1)</f>
        <v>1</v>
      </c>
      <c r="BJ64" s="46"/>
      <c r="BK64" s="45"/>
      <c r="BL64" s="46"/>
      <c r="BM64" s="45">
        <f>COUNTIFS(DataRegularSeason20242025!$E$2:$E$1315,WatchedGames20242025!$A63,DataRegularSeason20242025!$D$2:$D$1315,WatchedGames20242025!BM$1,DataRegularSeason20242025!$N$2:$N$1315,1, DataRegularSeason20242025!$R$2:$R$1315,1)</f>
        <v>0</v>
      </c>
      <c r="BN64" s="46"/>
      <c r="BO64" s="41">
        <f t="shared" si="0"/>
        <v>26</v>
      </c>
      <c r="BP64" s="116"/>
      <c r="BQ64" s="117"/>
    </row>
    <row r="65" spans="1:69" s="34" customFormat="1" ht="9.9499999999999993" customHeight="1" x14ac:dyDescent="0.2">
      <c r="A65" s="123" t="s">
        <v>46</v>
      </c>
      <c r="B65" s="35" t="s">
        <v>81</v>
      </c>
      <c r="C65" s="42"/>
      <c r="D65" s="35">
        <f>COUNTIFS(DataRegularSeason20242025!$E$2:$E$1315,WatchedGames20242025!C$1,DataRegularSeason20242025!$D$2:$D$1315,WatchedGames20242025!$A65,DataRegularSeason20242025!$N$2:$N$1315,1, DataRegularSeason20242025!$R$2:$R$1315,1)</f>
        <v>0</v>
      </c>
      <c r="E65" s="42"/>
      <c r="F65" s="35">
        <f>COUNTIFS(DataRegularSeason20242025!$E$2:$E$1315,WatchedGames20242025!E$1,DataRegularSeason20242025!$D$2:$D$1315,WatchedGames20242025!$A65,DataRegularSeason20242025!$N$2:$N$1315,1, DataRegularSeason20242025!$R$2:$R$1315,1)</f>
        <v>1</v>
      </c>
      <c r="G65" s="42"/>
      <c r="H65" s="35">
        <f>COUNTIFS(DataRegularSeason20242025!$E$2:$E$1315,WatchedGames20242025!G$1,DataRegularSeason20242025!$D$2:$D$1315,WatchedGames20242025!$A65,DataRegularSeason20242025!$N$2:$N$1315,1, DataRegularSeason20242025!$R$2:$R$1315,1)</f>
        <v>1</v>
      </c>
      <c r="I65" s="42"/>
      <c r="J65" s="35">
        <f>COUNTIFS(DataRegularSeason20242025!$E$2:$E$1315,WatchedGames20242025!I$1,DataRegularSeason20242025!$D$2:$D$1315,WatchedGames20242025!$A65,DataRegularSeason20242025!$N$2:$N$1315,1, DataRegularSeason20242025!$R$2:$R$1315,1)</f>
        <v>1</v>
      </c>
      <c r="K65" s="42"/>
      <c r="L65" s="35">
        <f>COUNTIFS(DataRegularSeason20242025!$E$2:$E$1315,WatchedGames20242025!K$1,DataRegularSeason20242025!$D$2:$D$1315,WatchedGames20242025!$A65,DataRegularSeason20242025!$N$2:$N$1315,1, DataRegularSeason20242025!$R$2:$R$1315,1)</f>
        <v>1</v>
      </c>
      <c r="M65" s="42"/>
      <c r="N65" s="35">
        <f>COUNTIFS(DataRegularSeason20242025!$E$2:$E$1315,WatchedGames20242025!M$1,DataRegularSeason20242025!$D$2:$D$1315,WatchedGames20242025!$A65,DataRegularSeason20242025!$N$2:$N$1315,1, DataRegularSeason20242025!$R$2:$R$1315,1)</f>
        <v>0</v>
      </c>
      <c r="O65" s="42"/>
      <c r="P65" s="35">
        <f>COUNTIFS(DataRegularSeason20242025!$E$2:$E$1315,WatchedGames20242025!O$1,DataRegularSeason20242025!$D$2:$D$1315,WatchedGames20242025!$A65,DataRegularSeason20242025!$N$2:$N$1315,1, DataRegularSeason20242025!$R$2:$R$1315,1)</f>
        <v>1</v>
      </c>
      <c r="Q65" s="42"/>
      <c r="R65" s="35">
        <f>COUNTIFS(DataRegularSeason20242025!$E$2:$E$1315,WatchedGames20242025!Q$1,DataRegularSeason20242025!$D$2:$D$1315,WatchedGames20242025!$A65,DataRegularSeason20242025!$N$2:$N$1315,1, DataRegularSeason20242025!$R$2:$R$1315,1)</f>
        <v>1</v>
      </c>
      <c r="S65" s="42"/>
      <c r="T65" s="35">
        <f>COUNTIFS(DataRegularSeason20242025!$E$2:$E$1315,WatchedGames20242025!S$1,DataRegularSeason20242025!$D$2:$D$1315,WatchedGames20242025!$A65,DataRegularSeason20242025!$N$2:$N$1315,1, DataRegularSeason20242025!$R$2:$R$1315,1)</f>
        <v>1</v>
      </c>
      <c r="U65" s="42"/>
      <c r="V65" s="35">
        <f>COUNTIFS(DataRegularSeason20242025!$E$2:$E$1315,WatchedGames20242025!U$1,DataRegularSeason20242025!$D$2:$D$1315,WatchedGames20242025!$A65,DataRegularSeason20242025!$N$2:$N$1315,1, DataRegularSeason20242025!$R$2:$R$1315,1)</f>
        <v>1</v>
      </c>
      <c r="W65" s="42"/>
      <c r="X65" s="35">
        <f>COUNTIFS(DataRegularSeason20242025!$E$2:$E$1315,WatchedGames20242025!W$1,DataRegularSeason20242025!$D$2:$D$1315,WatchedGames20242025!$A65,DataRegularSeason20242025!$N$2:$N$1315,1, DataRegularSeason20242025!$R$2:$R$1315,1)</f>
        <v>0</v>
      </c>
      <c r="Y65" s="42"/>
      <c r="Z65" s="35">
        <f>COUNTIFS(DataRegularSeason20242025!$E$2:$E$1315,WatchedGames20242025!Y$1,DataRegularSeason20242025!$D$2:$D$1315,WatchedGames20242025!$A65,DataRegularSeason20242025!$N$2:$N$1315,1, DataRegularSeason20242025!$R$2:$R$1315,1)</f>
        <v>1</v>
      </c>
      <c r="AA65" s="42"/>
      <c r="AB65" s="35">
        <f>COUNTIFS(DataRegularSeason20242025!$E$2:$E$1315,WatchedGames20242025!AA$1,DataRegularSeason20242025!$D$2:$D$1315,WatchedGames20242025!$A65,DataRegularSeason20242025!$N$2:$N$1315,1, DataRegularSeason20242025!$R$2:$R$1315,1)</f>
        <v>0</v>
      </c>
      <c r="AC65" s="42"/>
      <c r="AD65" s="35">
        <f>COUNTIFS(DataRegularSeason20242025!$E$2:$E$1315,WatchedGames20242025!AC$1,DataRegularSeason20242025!$D$2:$D$1315,WatchedGames20242025!$A65,DataRegularSeason20242025!$N$2:$N$1315,1, DataRegularSeason20242025!$R$2:$R$1315,1)</f>
        <v>0</v>
      </c>
      <c r="AE65" s="42"/>
      <c r="AF65" s="35">
        <f>COUNTIFS(DataRegularSeason20242025!$E$2:$E$1315,WatchedGames20242025!AE$1,DataRegularSeason20242025!$D$2:$D$1315,WatchedGames20242025!$A65,DataRegularSeason20242025!$N$2:$N$1315,1, DataRegularSeason20242025!$R$2:$R$1315,1)</f>
        <v>1</v>
      </c>
      <c r="AG65" s="42"/>
      <c r="AH65" s="35">
        <f>COUNTIFS(DataRegularSeason20242025!$E$2:$E$1315,WatchedGames20242025!AG$1,DataRegularSeason20242025!$D$2:$D$1315,WatchedGames20242025!$A65,DataRegularSeason20242025!$N$2:$N$1315,1, DataRegularSeason20242025!$R$2:$R$1315,1)</f>
        <v>2</v>
      </c>
      <c r="AI65" s="42"/>
      <c r="AJ65" s="35">
        <f>COUNTIFS(DataRegularSeason20242025!$E$2:$E$1315,WatchedGames20242025!AI$1,DataRegularSeason20242025!$D$2:$D$1315,WatchedGames20242025!$A65,DataRegularSeason20242025!$N$2:$N$1315,1, DataRegularSeason20242025!$R$2:$R$1315,1)</f>
        <v>1</v>
      </c>
      <c r="AK65" s="42"/>
      <c r="AL65" s="35">
        <f>COUNTIFS(DataRegularSeason20242025!$E$2:$E$1315,WatchedGames20242025!AK$1,DataRegularSeason20242025!$D$2:$D$1315,WatchedGames20242025!$A65,DataRegularSeason20242025!$N$2:$N$1315,1, DataRegularSeason20242025!$R$2:$R$1315,1)</f>
        <v>0</v>
      </c>
      <c r="AM65" s="42"/>
      <c r="AN65" s="35">
        <f>COUNTIFS(DataRegularSeason20242025!$E$2:$E$1315,WatchedGames20242025!AM$1,DataRegularSeason20242025!$D$2:$D$1315,WatchedGames20242025!$A65,DataRegularSeason20242025!$N$2:$N$1315,1, DataRegularSeason20242025!$R$2:$R$1315,1)</f>
        <v>0</v>
      </c>
      <c r="AO65" s="42"/>
      <c r="AP65" s="35">
        <f>COUNTIFS(DataRegularSeason20242025!$E$2:$E$1315,WatchedGames20242025!AO$1,DataRegularSeason20242025!$D$2:$D$1315,WatchedGames20242025!$A65,DataRegularSeason20242025!$N$2:$N$1315,1, DataRegularSeason20242025!$R$2:$R$1315,1)</f>
        <v>0</v>
      </c>
      <c r="AQ65" s="42"/>
      <c r="AR65" s="35">
        <f>COUNTIFS(DataRegularSeason20242025!$E$2:$E$1315,WatchedGames20242025!AQ$1,DataRegularSeason20242025!$D$2:$D$1315,WatchedGames20242025!$A65,DataRegularSeason20242025!$N$2:$N$1315,1, DataRegularSeason20242025!$R$2:$R$1315,1)</f>
        <v>0</v>
      </c>
      <c r="AS65" s="42"/>
      <c r="AT65" s="35">
        <f>COUNTIFS(DataRegularSeason20242025!$E$2:$E$1315,WatchedGames20242025!AS$1,DataRegularSeason20242025!$D$2:$D$1315,WatchedGames20242025!$A65,DataRegularSeason20242025!$N$2:$N$1315,1, DataRegularSeason20242025!$R$2:$R$1315,1)</f>
        <v>0</v>
      </c>
      <c r="AU65" s="42"/>
      <c r="AV65" s="35">
        <f>COUNTIFS(DataRegularSeason20242025!$E$2:$E$1315,WatchedGames20242025!AU$1,DataRegularSeason20242025!$D$2:$D$1315,WatchedGames20242025!$A65,DataRegularSeason20242025!$N$2:$N$1315,1, DataRegularSeason20242025!$R$2:$R$1315,1)</f>
        <v>0</v>
      </c>
      <c r="AW65" s="42"/>
      <c r="AX65" s="35">
        <f>COUNTIFS(DataRegularSeason20242025!$E$2:$E$1315,WatchedGames20242025!AW$1,DataRegularSeason20242025!$D$2:$D$1315,WatchedGames20242025!$A65,DataRegularSeason20242025!$N$2:$N$1315,1, DataRegularSeason20242025!$R$2:$R$1315,1)</f>
        <v>0</v>
      </c>
      <c r="AY65" s="42"/>
      <c r="AZ65" s="35">
        <f>COUNTIFS(DataRegularSeason20242025!$E$2:$E$1315,WatchedGames20242025!AY$1,DataRegularSeason20242025!$D$2:$D$1315,WatchedGames20242025!$A65,DataRegularSeason20242025!$N$2:$N$1315,1, DataRegularSeason20242025!$R$2:$R$1315,1)</f>
        <v>1</v>
      </c>
      <c r="BA65" s="42"/>
      <c r="BB65" s="35">
        <f>COUNTIFS(DataRegularSeason20242025!$E$2:$E$1315,WatchedGames20242025!BA$1,DataRegularSeason20242025!$D$2:$D$1315,WatchedGames20242025!$A65,DataRegularSeason20242025!$N$2:$N$1315,1, DataRegularSeason20242025!$R$2:$R$1315,1)</f>
        <v>1</v>
      </c>
      <c r="BC65" s="42"/>
      <c r="BD65" s="35">
        <f>COUNTIFS(DataRegularSeason20242025!$E$2:$E$1315,WatchedGames20242025!BC$1,DataRegularSeason20242025!$D$2:$D$1315,WatchedGames20242025!$A65,DataRegularSeason20242025!$N$2:$N$1315,1, DataRegularSeason20242025!$R$2:$R$1315,1)</f>
        <v>2</v>
      </c>
      <c r="BE65" s="42"/>
      <c r="BF65" s="35">
        <f>COUNTIFS(DataRegularSeason20242025!$E$2:$E$1315,WatchedGames20242025!BE$1,DataRegularSeason20242025!$D$2:$D$1315,WatchedGames20242025!$A65,DataRegularSeason20242025!$N$2:$N$1315,1, DataRegularSeason20242025!$R$2:$R$1315,1)</f>
        <v>1</v>
      </c>
      <c r="BG65" s="42"/>
      <c r="BH65" s="35">
        <f>COUNTIFS(DataRegularSeason20242025!$E$2:$E$1315,WatchedGames20242025!BG$1,DataRegularSeason20242025!$D$2:$D$1315,WatchedGames20242025!$A65,DataRegularSeason20242025!$N$2:$N$1315,1, DataRegularSeason20242025!$R$2:$R$1315,1)</f>
        <v>0</v>
      </c>
      <c r="BI65" s="42"/>
      <c r="BJ65" s="35">
        <f>COUNTIFS(DataRegularSeason20242025!$E$2:$E$1315,WatchedGames20242025!BI$1,DataRegularSeason20242025!$D$2:$D$1315,WatchedGames20242025!$A65,DataRegularSeason20242025!$N$2:$N$1315,1, DataRegularSeason20242025!$R$2:$R$1315,1)</f>
        <v>1</v>
      </c>
      <c r="BK65" s="42"/>
      <c r="BL65" s="35">
        <f>COUNTIFS(DataRegularSeason20242025!$E$2:$E$1315,WatchedGames20242025!BK$1,DataRegularSeason20242025!$D$2:$D$1315,WatchedGames20242025!$A65,DataRegularSeason20242025!$N$2:$N$1315,1, DataRegularSeason20242025!$R$2:$R$1315,1)</f>
        <v>0</v>
      </c>
      <c r="BM65" s="42"/>
      <c r="BN65" s="43"/>
      <c r="BO65" s="37">
        <f t="shared" si="0"/>
        <v>19</v>
      </c>
      <c r="BP65" s="116">
        <f t="shared" ref="BP65" si="61">BO65+BO66</f>
        <v>38</v>
      </c>
      <c r="BQ65" s="117">
        <f t="shared" ref="BQ65" si="62">82-BP65</f>
        <v>44</v>
      </c>
    </row>
    <row r="66" spans="1:69" s="34" customFormat="1" ht="9.9499999999999993" customHeight="1" x14ac:dyDescent="0.2">
      <c r="A66" s="118"/>
      <c r="B66" s="39" t="s">
        <v>80</v>
      </c>
      <c r="C66" s="45">
        <f>COUNTIFS(DataRegularSeason20242025!$E$2:$E$1315,WatchedGames20242025!$A65,DataRegularSeason20242025!$D$2:$D$1315,WatchedGames20242025!C$1,DataRegularSeason20242025!$N$2:$N$1315,1, DataRegularSeason20242025!$R$2:$R$1315,1)</f>
        <v>1</v>
      </c>
      <c r="D66" s="46"/>
      <c r="E66" s="45">
        <f>COUNTIFS(DataRegularSeason20242025!$E$2:$E$1315,WatchedGames20242025!$A65,DataRegularSeason20242025!$D$2:$D$1315,WatchedGames20242025!E$1,DataRegularSeason20242025!$N$2:$N$1315,1, DataRegularSeason20242025!$R$2:$R$1315,1)</f>
        <v>1</v>
      </c>
      <c r="F66" s="46"/>
      <c r="G66" s="45">
        <f>COUNTIFS(DataRegularSeason20242025!$E$2:$E$1315,WatchedGames20242025!$A65,DataRegularSeason20242025!$D$2:$D$1315,WatchedGames20242025!G$1,DataRegularSeason20242025!$N$2:$N$1315,1, DataRegularSeason20242025!$R$2:$R$1315,1)</f>
        <v>1</v>
      </c>
      <c r="H66" s="46"/>
      <c r="I66" s="45">
        <f>COUNTIFS(DataRegularSeason20242025!$E$2:$E$1315,WatchedGames20242025!$A65,DataRegularSeason20242025!$D$2:$D$1315,WatchedGames20242025!I$1,DataRegularSeason20242025!$N$2:$N$1315,1, DataRegularSeason20242025!$R$2:$R$1315,1)</f>
        <v>1</v>
      </c>
      <c r="J66" s="46"/>
      <c r="K66" s="45">
        <f>COUNTIFS(DataRegularSeason20242025!$E$2:$E$1315,WatchedGames20242025!$A65,DataRegularSeason20242025!$D$2:$D$1315,WatchedGames20242025!K$1,DataRegularSeason20242025!$N$2:$N$1315,1, DataRegularSeason20242025!$R$2:$R$1315,1)</f>
        <v>1</v>
      </c>
      <c r="L66" s="46"/>
      <c r="M66" s="45">
        <f>COUNTIFS(DataRegularSeason20242025!$E$2:$E$1315,WatchedGames20242025!$A65,DataRegularSeason20242025!$D$2:$D$1315,WatchedGames20242025!M$1,DataRegularSeason20242025!$N$2:$N$1315,1, DataRegularSeason20242025!$R$2:$R$1315,1)</f>
        <v>0</v>
      </c>
      <c r="N66" s="46"/>
      <c r="O66" s="45">
        <f>COUNTIFS(DataRegularSeason20242025!$E$2:$E$1315,WatchedGames20242025!$A65,DataRegularSeason20242025!$D$2:$D$1315,WatchedGames20242025!O$1,DataRegularSeason20242025!$N$2:$N$1315,1, DataRegularSeason20242025!$R$2:$R$1315,1)</f>
        <v>0</v>
      </c>
      <c r="P66" s="46"/>
      <c r="Q66" s="45">
        <f>COUNTIFS(DataRegularSeason20242025!$E$2:$E$1315,WatchedGames20242025!$A65,DataRegularSeason20242025!$D$2:$D$1315,WatchedGames20242025!Q$1,DataRegularSeason20242025!$N$2:$N$1315,1, DataRegularSeason20242025!$R$2:$R$1315,1)</f>
        <v>1</v>
      </c>
      <c r="R66" s="46"/>
      <c r="S66" s="45">
        <f>COUNTIFS(DataRegularSeason20242025!$E$2:$E$1315,WatchedGames20242025!$A65,DataRegularSeason20242025!$D$2:$D$1315,WatchedGames20242025!S$1,DataRegularSeason20242025!$N$2:$N$1315,1, DataRegularSeason20242025!$R$2:$R$1315,1)</f>
        <v>0</v>
      </c>
      <c r="T66" s="46"/>
      <c r="U66" s="45">
        <f>COUNTIFS(DataRegularSeason20242025!$E$2:$E$1315,WatchedGames20242025!$A65,DataRegularSeason20242025!$D$2:$D$1315,WatchedGames20242025!U$1,DataRegularSeason20242025!$N$2:$N$1315,1, DataRegularSeason20242025!$R$2:$R$1315,1)</f>
        <v>0</v>
      </c>
      <c r="V66" s="46"/>
      <c r="W66" s="45">
        <f>COUNTIFS(DataRegularSeason20242025!$E$2:$E$1315,WatchedGames20242025!$A65,DataRegularSeason20242025!$D$2:$D$1315,WatchedGames20242025!W$1,DataRegularSeason20242025!$N$2:$N$1315,1, DataRegularSeason20242025!$R$2:$R$1315,1)</f>
        <v>0</v>
      </c>
      <c r="X66" s="46"/>
      <c r="Y66" s="45">
        <f>COUNTIFS(DataRegularSeason20242025!$E$2:$E$1315,WatchedGames20242025!$A65,DataRegularSeason20242025!$D$2:$D$1315,WatchedGames20242025!Y$1,DataRegularSeason20242025!$N$2:$N$1315,1, DataRegularSeason20242025!$R$2:$R$1315,1)</f>
        <v>0</v>
      </c>
      <c r="Z66" s="46"/>
      <c r="AA66" s="45">
        <f>COUNTIFS(DataRegularSeason20242025!$E$2:$E$1315,WatchedGames20242025!$A65,DataRegularSeason20242025!$D$2:$D$1315,WatchedGames20242025!AA$1,DataRegularSeason20242025!$N$2:$N$1315,1, DataRegularSeason20242025!$R$2:$R$1315,1)</f>
        <v>1</v>
      </c>
      <c r="AB66" s="46"/>
      <c r="AC66" s="45">
        <f>COUNTIFS(DataRegularSeason20242025!$E$2:$E$1315,WatchedGames20242025!$A65,DataRegularSeason20242025!$D$2:$D$1315,WatchedGames20242025!AC$1,DataRegularSeason20242025!$N$2:$N$1315,1, DataRegularSeason20242025!$R$2:$R$1315,1)</f>
        <v>1</v>
      </c>
      <c r="AD66" s="46"/>
      <c r="AE66" s="45">
        <f>COUNTIFS(DataRegularSeason20242025!$E$2:$E$1315,WatchedGames20242025!$A65,DataRegularSeason20242025!$D$2:$D$1315,WatchedGames20242025!AE$1,DataRegularSeason20242025!$N$2:$N$1315,1, DataRegularSeason20242025!$R$2:$R$1315,1)</f>
        <v>0</v>
      </c>
      <c r="AF66" s="46"/>
      <c r="AG66" s="45">
        <f>COUNTIFS(DataRegularSeason20242025!$E$2:$E$1315,WatchedGames20242025!$A65,DataRegularSeason20242025!$D$2:$D$1315,WatchedGames20242025!AG$1,DataRegularSeason20242025!$N$2:$N$1315,1, DataRegularSeason20242025!$R$2:$R$1315,1)</f>
        <v>1</v>
      </c>
      <c r="AH66" s="46"/>
      <c r="AI66" s="45">
        <f>COUNTIFS(DataRegularSeason20242025!$E$2:$E$1315,WatchedGames20242025!$A65,DataRegularSeason20242025!$D$2:$D$1315,WatchedGames20242025!AI$1,DataRegularSeason20242025!$N$2:$N$1315,1, DataRegularSeason20242025!$R$2:$R$1315,1)</f>
        <v>1</v>
      </c>
      <c r="AJ66" s="46"/>
      <c r="AK66" s="45">
        <f>COUNTIFS(DataRegularSeason20242025!$E$2:$E$1315,WatchedGames20242025!$A65,DataRegularSeason20242025!$D$2:$D$1315,WatchedGames20242025!AK$1,DataRegularSeason20242025!$N$2:$N$1315,1, DataRegularSeason20242025!$R$2:$R$1315,1)</f>
        <v>1</v>
      </c>
      <c r="AL66" s="46"/>
      <c r="AM66" s="45">
        <f>COUNTIFS(DataRegularSeason20242025!$E$2:$E$1315,WatchedGames20242025!$A65,DataRegularSeason20242025!$D$2:$D$1315,WatchedGames20242025!AM$1,DataRegularSeason20242025!$N$2:$N$1315,1, DataRegularSeason20242025!$R$2:$R$1315,1)</f>
        <v>2</v>
      </c>
      <c r="AN66" s="46"/>
      <c r="AO66" s="45">
        <f>COUNTIFS(DataRegularSeason20242025!$E$2:$E$1315,WatchedGames20242025!$A65,DataRegularSeason20242025!$D$2:$D$1315,WatchedGames20242025!AO$1,DataRegularSeason20242025!$N$2:$N$1315,1, DataRegularSeason20242025!$R$2:$R$1315,1)</f>
        <v>0</v>
      </c>
      <c r="AP66" s="46"/>
      <c r="AQ66" s="45">
        <f>COUNTIFS(DataRegularSeason20242025!$E$2:$E$1315,WatchedGames20242025!$A65,DataRegularSeason20242025!$D$2:$D$1315,WatchedGames20242025!AQ$1,DataRegularSeason20242025!$N$2:$N$1315,1, DataRegularSeason20242025!$R$2:$R$1315,1)</f>
        <v>1</v>
      </c>
      <c r="AR66" s="46"/>
      <c r="AS66" s="45">
        <f>COUNTIFS(DataRegularSeason20242025!$E$2:$E$1315,WatchedGames20242025!$A65,DataRegularSeason20242025!$D$2:$D$1315,WatchedGames20242025!AS$1,DataRegularSeason20242025!$N$2:$N$1315,1, DataRegularSeason20242025!$R$2:$R$1315,1)</f>
        <v>2</v>
      </c>
      <c r="AT66" s="46"/>
      <c r="AU66" s="45">
        <f>COUNTIFS(DataRegularSeason20242025!$E$2:$E$1315,WatchedGames20242025!$A65,DataRegularSeason20242025!$D$2:$D$1315,WatchedGames20242025!AU$1,DataRegularSeason20242025!$N$2:$N$1315,1, DataRegularSeason20242025!$R$2:$R$1315,1)</f>
        <v>0</v>
      </c>
      <c r="AV66" s="46"/>
      <c r="AW66" s="45">
        <f>COUNTIFS(DataRegularSeason20242025!$E$2:$E$1315,WatchedGames20242025!$A65,DataRegularSeason20242025!$D$2:$D$1315,WatchedGames20242025!AW$1,DataRegularSeason20242025!$N$2:$N$1315,1, DataRegularSeason20242025!$R$2:$R$1315,1)</f>
        <v>1</v>
      </c>
      <c r="AX66" s="46"/>
      <c r="AY66" s="45">
        <f>COUNTIFS(DataRegularSeason20242025!$E$2:$E$1315,WatchedGames20242025!$A65,DataRegularSeason20242025!$D$2:$D$1315,WatchedGames20242025!AY$1,DataRegularSeason20242025!$N$2:$N$1315,1, DataRegularSeason20242025!$R$2:$R$1315,1)</f>
        <v>0</v>
      </c>
      <c r="AZ66" s="46"/>
      <c r="BA66" s="45">
        <f>COUNTIFS(DataRegularSeason20242025!$E$2:$E$1315,WatchedGames20242025!$A65,DataRegularSeason20242025!$D$2:$D$1315,WatchedGames20242025!BA$1,DataRegularSeason20242025!$N$2:$N$1315,1, DataRegularSeason20242025!$R$2:$R$1315,1)</f>
        <v>0</v>
      </c>
      <c r="BB66" s="46"/>
      <c r="BC66" s="45">
        <f>COUNTIFS(DataRegularSeason20242025!$E$2:$E$1315,WatchedGames20242025!$A65,DataRegularSeason20242025!$D$2:$D$1315,WatchedGames20242025!BC$1,DataRegularSeason20242025!$N$2:$N$1315,1, DataRegularSeason20242025!$R$2:$R$1315,1)</f>
        <v>1</v>
      </c>
      <c r="BD66" s="46"/>
      <c r="BE66" s="45">
        <f>COUNTIFS(DataRegularSeason20242025!$E$2:$E$1315,WatchedGames20242025!$A65,DataRegularSeason20242025!$D$2:$D$1315,WatchedGames20242025!BE$1,DataRegularSeason20242025!$N$2:$N$1315,1, DataRegularSeason20242025!$R$2:$R$1315,1)</f>
        <v>0</v>
      </c>
      <c r="BF66" s="46"/>
      <c r="BG66" s="45">
        <f>COUNTIFS(DataRegularSeason20242025!$E$2:$E$1315,WatchedGames20242025!$A65,DataRegularSeason20242025!$D$2:$D$1315,WatchedGames20242025!BG$1,DataRegularSeason20242025!$N$2:$N$1315,1, DataRegularSeason20242025!$R$2:$R$1315,1)</f>
        <v>1</v>
      </c>
      <c r="BH66" s="46"/>
      <c r="BI66" s="45">
        <f>COUNTIFS(DataRegularSeason20242025!$E$2:$E$1315,WatchedGames20242025!$A65,DataRegularSeason20242025!$D$2:$D$1315,WatchedGames20242025!BI$1,DataRegularSeason20242025!$N$2:$N$1315,1, DataRegularSeason20242025!$R$2:$R$1315,1)</f>
        <v>0</v>
      </c>
      <c r="BJ66" s="46"/>
      <c r="BK66" s="45">
        <f>COUNTIFS(DataRegularSeason20242025!$E$2:$E$1315,WatchedGames20242025!$A65,DataRegularSeason20242025!$D$2:$D$1315,WatchedGames20242025!BK$1,DataRegularSeason20242025!$N$2:$N$1315,1, DataRegularSeason20242025!$R$2:$R$1315,1)</f>
        <v>0</v>
      </c>
      <c r="BL66" s="46"/>
      <c r="BM66" s="45"/>
      <c r="BN66" s="46"/>
      <c r="BO66" s="41">
        <f t="shared" si="0"/>
        <v>19</v>
      </c>
      <c r="BP66" s="116"/>
      <c r="BQ66" s="117"/>
    </row>
    <row r="67" spans="1:69"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f>SUM(BP3:BP66)/2</f>
        <v>616</v>
      </c>
      <c r="BQ67" s="33">
        <f>SUM(BQ3:BQ66)/2</f>
        <v>696</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U99"/>
  <sheetViews>
    <sheetView workbookViewId="0">
      <pane xSplit="1" topLeftCell="I1" activePane="topRight" state="frozen"/>
      <selection pane="topRight" activeCell="BL26" sqref="BL2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5" width="3.140625" customWidth="1"/>
    <col min="36" max="36" width="4.42578125" style="2" customWidth="1"/>
    <col min="37" max="37" width="3.140625" customWidth="1"/>
    <col min="38" max="38" width="3" customWidth="1"/>
    <col min="39" max="40" width="8.7109375" style="15" customWidth="1"/>
    <col min="41" max="42" width="4" bestFit="1" customWidth="1"/>
    <col min="43" max="44" width="4" customWidth="1"/>
    <col min="45" max="45" width="8.140625" customWidth="1"/>
    <col min="46" max="46" width="3.7109375" customWidth="1"/>
    <col min="47" max="48" width="3" bestFit="1" customWidth="1"/>
    <col min="49" max="49" width="3.7109375" bestFit="1" customWidth="1"/>
    <col min="50" max="50" width="2.7109375" customWidth="1"/>
    <col min="51" max="51" width="3.85546875" customWidth="1"/>
    <col min="52" max="52" width="3" bestFit="1" customWidth="1"/>
    <col min="53" max="53" width="3.7109375" bestFit="1" customWidth="1"/>
    <col min="54" max="54" width="3.85546875" customWidth="1"/>
    <col min="55" max="55" width="4.42578125" customWidth="1"/>
    <col min="56" max="56" width="3.7109375" bestFit="1" customWidth="1"/>
    <col min="57" max="58" width="5.5703125" bestFit="1" customWidth="1"/>
    <col min="59" max="59" width="6.28515625" bestFit="1" customWidth="1"/>
    <col min="60" max="60" width="6.7109375" customWidth="1"/>
    <col min="61" max="61" width="6.85546875" customWidth="1"/>
    <col min="62" max="64" width="6.28515625" customWidth="1"/>
    <col min="65" max="65" width="8" customWidth="1"/>
    <col min="66" max="68" width="3.7109375" bestFit="1" customWidth="1"/>
    <col min="69" max="71" width="2.7109375" bestFit="1" customWidth="1"/>
    <col min="72" max="73" width="2" bestFit="1" customWidth="1"/>
    <col min="74" max="74" width="5" bestFit="1" customWidth="1"/>
    <col min="75" max="76" width="8.140625" bestFit="1" customWidth="1"/>
    <col min="77" max="78" width="2" customWidth="1"/>
    <col min="79" max="79" width="49.5703125" customWidth="1"/>
    <col min="80" max="80" width="11.5703125" customWidth="1"/>
  </cols>
  <sheetData>
    <row r="1" spans="1:95"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78" t="s">
        <v>1842</v>
      </c>
      <c r="AK1" s="16" t="s">
        <v>110</v>
      </c>
      <c r="AL1" s="16" t="s">
        <v>111</v>
      </c>
      <c r="AM1" s="18" t="s">
        <v>1431</v>
      </c>
      <c r="AN1" s="18" t="s">
        <v>1767</v>
      </c>
      <c r="AO1" s="16" t="s">
        <v>1429</v>
      </c>
      <c r="AP1" s="16" t="s">
        <v>1430</v>
      </c>
      <c r="AQ1" s="16" t="s">
        <v>1797</v>
      </c>
      <c r="AR1" s="16" t="s">
        <v>1798</v>
      </c>
      <c r="AS1" s="16" t="s">
        <v>1440</v>
      </c>
      <c r="AT1" s="16" t="s">
        <v>1467</v>
      </c>
      <c r="AU1" s="16" t="s">
        <v>68</v>
      </c>
      <c r="AV1" s="16" t="s">
        <v>69</v>
      </c>
      <c r="AW1" s="16" t="s">
        <v>70</v>
      </c>
      <c r="AX1" s="16" t="s">
        <v>1466</v>
      </c>
      <c r="AY1" s="16" t="s">
        <v>71</v>
      </c>
      <c r="AZ1" s="16" t="s">
        <v>76</v>
      </c>
      <c r="BA1" s="16" t="s">
        <v>72</v>
      </c>
      <c r="BB1" s="16" t="s">
        <v>73</v>
      </c>
      <c r="BC1" s="16" t="s">
        <v>74</v>
      </c>
      <c r="BD1" s="16" t="s">
        <v>75</v>
      </c>
      <c r="BE1" s="16" t="s">
        <v>101</v>
      </c>
      <c r="BF1" s="16" t="s">
        <v>102</v>
      </c>
      <c r="BG1" s="16" t="s">
        <v>103</v>
      </c>
      <c r="BH1" s="16" t="s">
        <v>1788</v>
      </c>
      <c r="BI1" s="16" t="s">
        <v>1789</v>
      </c>
      <c r="BJ1" s="16" t="s">
        <v>1814</v>
      </c>
      <c r="BK1" s="16" t="s">
        <v>1815</v>
      </c>
      <c r="BL1" s="16" t="s">
        <v>1819</v>
      </c>
      <c r="BM1" s="16" t="s">
        <v>1820</v>
      </c>
      <c r="BN1" s="16" t="s">
        <v>54</v>
      </c>
      <c r="BO1" s="16" t="s">
        <v>55</v>
      </c>
      <c r="BP1" s="16" t="s">
        <v>48</v>
      </c>
      <c r="BQ1" s="16" t="s">
        <v>49</v>
      </c>
      <c r="BR1" s="16" t="s">
        <v>50</v>
      </c>
      <c r="BS1" s="16" t="s">
        <v>51</v>
      </c>
      <c r="BT1" s="16" t="s">
        <v>52</v>
      </c>
      <c r="BU1" s="16" t="s">
        <v>53</v>
      </c>
      <c r="BV1" s="16" t="s">
        <v>1822</v>
      </c>
      <c r="BW1" s="16" t="s">
        <v>1849</v>
      </c>
      <c r="BX1" s="16" t="s">
        <v>1851</v>
      </c>
      <c r="CH1" s="16" t="s">
        <v>1473</v>
      </c>
      <c r="CI1" s="16" t="s">
        <v>1474</v>
      </c>
    </row>
    <row r="2" spans="1:95"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38</v>
      </c>
      <c r="E2" s="15">
        <f>Table3[[#This Row],[Watched]]/Table3[[#This Row],[GP]]</f>
        <v>0.82608695652173914</v>
      </c>
      <c r="F2">
        <f>COUNTIFS(DataRegularSeason20242025!$N$3:$N$1315,1,DataRegularSeason20242025!$D$3:$D$1315,$A2)</f>
        <v>22</v>
      </c>
      <c r="G2">
        <f>41-Table3[[#This Row],[GP_A]]</f>
        <v>19</v>
      </c>
      <c r="H2">
        <f>COUNTIFS(DataRegularSeason20242025!$E$3:$E$1315,$A2,DataRegularSeason20242025!$N$3:$N$1315,1)</f>
        <v>24</v>
      </c>
      <c r="I2">
        <f>41-Table3[[#This Row],[GP_H]]</f>
        <v>17</v>
      </c>
      <c r="J2">
        <f>F2+H2</f>
        <v>46</v>
      </c>
      <c r="K2">
        <f>82-Table3[[#This Row],[GP]]</f>
        <v>36</v>
      </c>
      <c r="L2">
        <f>COUNTIFS(DataRegularSeason20242025!$D$3:$D$1315,$A2, DataRegularSeason20242025!$L$3:$L$1315, $A2,DataRegularSeason20242025!$N$3:$N$1315,1)</f>
        <v>15</v>
      </c>
      <c r="M2">
        <f>COUNTIFS(DataRegularSeason20242025!$D$3:$D$1315,$A2, DataRegularSeason20242025!$L$3:$L$1315, $A2,DataRegularSeason20242025!$N$3:$N$1315,1,DataRegularSeason20242025!$M$3:$M$1315,"REG")</f>
        <v>12</v>
      </c>
      <c r="N2">
        <f>COUNTIFS(DataRegularSeason20242025!$D$3:$D$1315,$A2, DataRegularSeason20242025!$L$3:$L$1315, $A2,DataRegularSeason20242025!$N$3:$N$1315,1,DataRegularSeason20242025!$M$3:$M$1315,"OT")</f>
        <v>3</v>
      </c>
      <c r="O2">
        <f>COUNTIFS(DataRegularSeason20242025!$D$3:$D$1315,$A2, DataRegularSeason20242025!$L$3:$L$1315, $A2,DataRegularSeason20242025!$N$3:$N$1315,1,DataRegularSeason20242025!$M$3:$M$1315,"SO")</f>
        <v>0</v>
      </c>
      <c r="P2">
        <f>F2-L2</f>
        <v>7</v>
      </c>
      <c r="Q2">
        <f>COUNTIFS(DataRegularSeason20242025!$D$3:$D$1315,$A2, DataRegularSeason20242025!$S$3:$S$1315, $A2,DataRegularSeason20242025!$M$3:$M$1315,"REG")</f>
        <v>6</v>
      </c>
      <c r="R2">
        <f>COUNTIFS(DataRegularSeason20242025!$D$3:$D$1315,$A2, DataRegularSeason20242025!$S$3:$S$1315, $A2,DataRegularSeason20242025!$M$3:$M$1315,"OT")</f>
        <v>0</v>
      </c>
      <c r="S2">
        <f>COUNTIFS(DataRegularSeason20242025!$D$3:$D$1315,$A2, DataRegularSeason20242025!$S$3:$S$1315, $A2,DataRegularSeason20242025!$M$3:$M$1315,"SO")</f>
        <v>1</v>
      </c>
      <c r="T2">
        <f>COUNTIFS(DataRegularSeason20242025!$E$3:$E$1315,$A2, DataRegularSeason20242025!$L$3:$L$1315, $A2, DataRegularSeason20242025!$N$3:$N$1315,1)</f>
        <v>16</v>
      </c>
      <c r="U2">
        <f>COUNTIFS(DataRegularSeason20242025!$E$3:$E$1315,$A2, DataRegularSeason20242025!$L$3:$L$1315, $A2,DataRegularSeason20242025!$N$3:$N$1315,1,DataRegularSeason20242025!$M$3:$M$1315,"REG")</f>
        <v>14</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8</v>
      </c>
      <c r="Y2">
        <f>COUNTIFS(DataRegularSeason20242025!$E$3:$E$1315,$A2, DataRegularSeason20242025!$S$3:$S$1315, $A2,DataRegularSeason20242025!$M$3:$M$1315,"REG")</f>
        <v>4</v>
      </c>
      <c r="Z2">
        <f>COUNTIFS(DataRegularSeason20242025!$E$3:$E$1315,$A2, DataRegularSeason20242025!$S$3:$S$1315, $A2,DataRegularSeason20242025!$M$3:$M$1315,"OT")</f>
        <v>3</v>
      </c>
      <c r="AA2">
        <f>COUNTIFS(DataRegularSeason20242025!$E$3:$E$1315,$A2, DataRegularSeason20242025!$S$3:$S$1315, $A2,DataRegularSeason20242025!$M$3:$M$1315,"SO")</f>
        <v>1</v>
      </c>
      <c r="AB2">
        <f>Table3[[#This Row],[W_A]]+Table3[[#This Row],[W_H]]</f>
        <v>31</v>
      </c>
      <c r="AC2">
        <f>Table3[[#This Row],[L_A]]+Table3[[#This Row],[L_H]]</f>
        <v>15</v>
      </c>
      <c r="AD2">
        <f>Table3[[#This Row],[RW_A]]+Table3[[#This Row],[RW_H]]</f>
        <v>26</v>
      </c>
      <c r="AE2">
        <f>Table3[[#This Row],[RL_A]]+Table3[[#This Row],[RL_H]]</f>
        <v>10</v>
      </c>
      <c r="AF2">
        <f>Table3[[#This Row],[OTW_A]]+Table3[[#This Row],[OTW_H]]</f>
        <v>5</v>
      </c>
      <c r="AG2">
        <f>Table3[[#This Row],[OTL_A]]+Table3[[#This Row],[OTL_H]]</f>
        <v>3</v>
      </c>
      <c r="AH2">
        <f>Table3[[#This Row],[SOW_A]]+Table3[[#This Row],[SOW_H]]</f>
        <v>0</v>
      </c>
      <c r="AI2">
        <f>Table3[[#This Row],[SOL_A]]+Table3[[#This Row],[SOL_H]]</f>
        <v>2</v>
      </c>
      <c r="AJ2" s="20" t="str">
        <f>_xlfn.CONCAT(TEXT(Table3[[#This Row],[OTW]]+Table3[[#This Row],[SOW]], "0"), "-", TEXT(Table3[[#This Row],[OTL]]+Table3[[#This Row],[SOL]],"0"))</f>
        <v>5-5</v>
      </c>
      <c r="AK2">
        <f>(2*(Table3[[#This Row],[W_A]]+Table3[[#This Row],[W_H]]))+Table3[[#This Row],[OTL_A]]+Table3[[#This Row],[SOL_A]]+Table3[[#This Row],[OTL_H]]+Table3[[#This Row],[SOL_H]]</f>
        <v>67</v>
      </c>
      <c r="AL2">
        <f>(3*(Table3[[#This Row],[RW_A]]+Table3[[#This Row],[RW_H]]))+(2*(Table3[[#This Row],[OTW_A]]+Table3[[#This Row],[SOW_A]]+Table3[[#This Row],[OTW_H]]+Table3[[#This Row],[SOW_H]]))+Table3[[#This Row],[OTL_A]]+Table3[[#This Row],[SOL_A]]+Table3[[#This Row],[OTL_H]]+Table3[[#This Row],[SOL_H]]</f>
        <v>93</v>
      </c>
      <c r="AM2" s="15">
        <f>Table3[[#This Row],[PTS]]/(2*Table3[[#This Row],[GP]])</f>
        <v>0.72826086956521741</v>
      </c>
      <c r="AN2" s="15">
        <f>Table3[[#This Row],[PTS2]]/(3*Table3[[#This Row],[GP]])</f>
        <v>0.67391304347826086</v>
      </c>
      <c r="AO2">
        <f>(2*Table3[[#This Row],[GR]])+Table3[[#This Row],[PTS]]</f>
        <v>139</v>
      </c>
      <c r="AP2">
        <f>(3*Table3[[#This Row],[GR]])+Table3[[#This Row],[PTS2]]</f>
        <v>201</v>
      </c>
      <c r="AQ2">
        <f>Table3[[#This Row],[PTS]]+(2 * Table3[[#This Row],[GR]] * Table3[[#This Row],[PTS%]])</f>
        <v>119.43478260869566</v>
      </c>
      <c r="AR2">
        <f>Table3[[#This Row],[PTS2]]+(3 * Table3[[#This Row],[GR]] * Table3[[#This Row],[PTS%2]])</f>
        <v>165.78260869565219</v>
      </c>
      <c r="AS2" s="20" t="str">
        <f>_xlfn.CONCAT(TEXT(Table3[[#This Row],[W]], "0"), "-", TEXT(Table3[[#This Row],[RL]],"0"), "-", TEXT(Table3[[#This Row],[OTL]]+Table3[[#This Row],[SOL]], "0"))</f>
        <v>31-10-5</v>
      </c>
      <c r="AT2">
        <f>COUNTIFS(DataRegularSeason20242025!$D$3:$D$1315,Table3[[#This Row],[Teams]],DataRegularSeason20242025!$K$3:$K$1315,0)</f>
        <v>1</v>
      </c>
      <c r="AU2">
        <f>SUMIF(DataRegularSeason20242025!$D$3:$D$1315,$A2, DataRegularSeason20242025!$J$3:$J$1315)</f>
        <v>79</v>
      </c>
      <c r="AV2">
        <f>SUMIF(DataRegularSeason20242025!$D$3:$D$1315,$A2, DataRegularSeason20242025!$K$3:$K$1315)</f>
        <v>55</v>
      </c>
      <c r="AW2">
        <f>AU2-AV2</f>
        <v>24</v>
      </c>
      <c r="AX2">
        <f>COUNTIFS(DataRegularSeason20242025!$E$3:$E$1315,Table3[[#This Row],[Teams]],DataRegularSeason20242025!$J$3:$J$1315,0)</f>
        <v>1</v>
      </c>
      <c r="AY2">
        <f>SUMIF(DataRegularSeason20242025!$E$3:$E$1315,$A2,DataRegularSeason20242025!$K$3:$K$1315)</f>
        <v>85</v>
      </c>
      <c r="AZ2">
        <f>SUMIF(DataRegularSeason20242025!$E$3:$E$1315,$A2,DataRegularSeason20242025!$J$3:$J$1315)</f>
        <v>59</v>
      </c>
      <c r="BA2">
        <f>AY2-AZ2</f>
        <v>26</v>
      </c>
      <c r="BB2">
        <f>AU2+AY2</f>
        <v>164</v>
      </c>
      <c r="BC2">
        <f>AV2+AZ2</f>
        <v>114</v>
      </c>
      <c r="BD2">
        <f>BB2-BC2</f>
        <v>50</v>
      </c>
      <c r="BE2" s="17">
        <f>Table3[[#This Row],[GF]]/Table3[[#This Row],[GP]]</f>
        <v>3.5652173913043477</v>
      </c>
      <c r="BF2" s="17">
        <f>Table3[[#This Row],[GA]]/Table3[[#This Row],[GP]]</f>
        <v>2.4782608695652173</v>
      </c>
      <c r="BG2" s="17">
        <f>(Table3[[#This Row],[GF]]-Table3[[#This Row],[GA]])/Table3[[#This Row],[GP]]</f>
        <v>1.0869565217391304</v>
      </c>
      <c r="BH2" s="49" t="str">
        <f>_xlfn.CONCAT(TEXT(Table3[[#This Row],[W_H]], "0"), "-", TEXT(Table3[[#This Row],[RL_H]],"0"), "-", TEXT(Table3[[#This Row],[OTL_H]]+Table3[[#This Row],[SOL_H]], "0"))</f>
        <v>16-4-4</v>
      </c>
      <c r="BI2" s="49" t="str">
        <f>_xlfn.CONCAT(TEXT(Table3[[#This Row],[W_A]], "0"), "-", TEXT(Table3[[#This Row],[RL_A]],"0"), "-", TEXT(Table3[[#This Row],[OTL_A]]+Table3[[#This Row],[SOL_A]], "0"))</f>
        <v>15-6-1</v>
      </c>
      <c r="BJ2" s="49">
        <f>((2*(Table3[[#This Row],[W_H]]))+Table3[[#This Row],[OTL_H]]+Table3[[#This Row],[SOL_H]])/(2*Table3[[#This Row],[GP_H]])</f>
        <v>0.75</v>
      </c>
      <c r="BK2" s="49">
        <f>((2*(Table3[[#This Row],[W_A]]))+Table3[[#This Row],[OTL_A]]+Table3[[#This Row],[SOL_A]])/(2*Table3[[#This Row],[GP_A]])</f>
        <v>0.70454545454545459</v>
      </c>
      <c r="BL2" s="21">
        <f>(Table3[[#This Row],[W]]*$CG$3)+(Table3[[#This Row],[L]]*$CG$4)+(Table3[[#This Row],[GF]]*$CG$5)+(Table3[[#This Row],[GA]]*$CG$6)</f>
        <v>55.999999999999993</v>
      </c>
      <c r="BM2" s="21">
        <f>(82*(((Table3[[#This Row],[PTS%]]*$CG$3)+((1-Table3[[#This Row],[PTS%]])*$CG$4)+(Table3[[#This Row],[GF]]*$CG$5)+(Table3[[#This Row],[GA]]*$CG$6))/Table3[[#This Row],[GP]])) + (Table3[[#This Row],[W]]*$CG$3)+(Table3[[#This Row],[L]]*$CG$4)+(Table3[[#This Row],[GF]]*$CG$5)+(Table3[[#This Row],[GA]]*$CG$6)</f>
        <v>120.96833648393194</v>
      </c>
      <c r="BN2">
        <f>COUNTIFS(DataRegularSeason20242025!$D$3:$D$1315,$A2,DataRegularSeason20242025!$H$3:$H$1315, $A2)</f>
        <v>17</v>
      </c>
      <c r="BO2">
        <f>COUNTIFS(DataRegularSeason20242025!$E$3:$E$1315,$A2,DataRegularSeason20242025!$H$3:$H$1315, $A2)</f>
        <v>19</v>
      </c>
      <c r="BP2">
        <f>BN2+BO2</f>
        <v>36</v>
      </c>
      <c r="BQ2">
        <f>F2-BN2</f>
        <v>5</v>
      </c>
      <c r="BR2">
        <f>H2-BO2</f>
        <v>5</v>
      </c>
      <c r="BS2">
        <f>BQ2+BR2</f>
        <v>10</v>
      </c>
      <c r="BV2">
        <v>2018</v>
      </c>
      <c r="BW2" t="e">
        <f>INDEX(Table2[AwayTeam], Table3[[#This Row],[Column2]])</f>
        <v>#VALUE!</v>
      </c>
      <c r="BX2" t="e">
        <f>LARGE((Table2[[#This Row],[AwayTeam]]=Table3[[#This Row],[Teams]]), 1)</f>
        <v>#VALUE!</v>
      </c>
      <c r="CA2" t="s">
        <v>1461</v>
      </c>
      <c r="CB2">
        <f>SUM($J$2:$J$33)/2</f>
        <v>750</v>
      </c>
      <c r="CF2" t="s">
        <v>63</v>
      </c>
      <c r="CG2" s="19" t="s">
        <v>1472</v>
      </c>
      <c r="CH2">
        <f>INDEX($J$2:$J$33,MATCH("CGY",$A$2:$A$33,0),1)</f>
        <v>45</v>
      </c>
    </row>
    <row r="3" spans="1:95"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46</v>
      </c>
      <c r="E3" s="15">
        <f>Table3[[#This Row],[Watched]]/Table3[[#This Row],[GP]]</f>
        <v>0.95833333333333337</v>
      </c>
      <c r="F3">
        <f>COUNTIFS(DataRegularSeason20242025!$N$3:$N$1315,1,DataRegularSeason20242025!$D$3:$D$1315,$A3)</f>
        <v>22</v>
      </c>
      <c r="G3">
        <f>41-Table3[[#This Row],[GP_A]]</f>
        <v>19</v>
      </c>
      <c r="H3">
        <f>COUNTIFS(DataRegularSeason20242025!$E$3:$E$1315,$A3,DataRegularSeason20242025!$N$3:$N$1315,1)</f>
        <v>26</v>
      </c>
      <c r="I3">
        <f>41-Table3[[#This Row],[GP_H]]</f>
        <v>15</v>
      </c>
      <c r="J3">
        <f>F3+H3</f>
        <v>48</v>
      </c>
      <c r="K3">
        <f>82-Table3[[#This Row],[GP]]</f>
        <v>34</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9</v>
      </c>
      <c r="Q3">
        <f>COUNTIFS(DataRegularSeason20242025!$D$3:$D$1315,$A3, DataRegularSeason20242025!$S$3:$S$1315, $A3,DataRegularSeason20242025!$M$3:$M$1315,"REG")</f>
        <v>9</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18</v>
      </c>
      <c r="U3">
        <f>COUNTIFS(DataRegularSeason20242025!$E$3:$E$1315,$A3, DataRegularSeason20242025!$L$3:$L$1315, $A3,DataRegularSeason20242025!$N$3:$N$1315,1,DataRegularSeason20242025!$M$3:$M$1315,"REG")</f>
        <v>16</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5</v>
      </c>
      <c r="Z3">
        <f>COUNTIFS(DataRegularSeason20242025!$E$3:$E$1315,$A3, DataRegularSeason20242025!$S$3:$S$1315, $A3,DataRegularSeason20242025!$M$3:$M$1315,"OT")</f>
        <v>3</v>
      </c>
      <c r="AA3">
        <f>COUNTIFS(DataRegularSeason20242025!$E$3:$E$1315,$A3, DataRegularSeason20242025!$S$3:$S$1315, $A3,DataRegularSeason20242025!$M$3:$M$1315,"SO")</f>
        <v>0</v>
      </c>
      <c r="AB3">
        <f>Table3[[#This Row],[W_A]]+Table3[[#This Row],[W_H]]</f>
        <v>31</v>
      </c>
      <c r="AC3">
        <f>Table3[[#This Row],[L_A]]+Table3[[#This Row],[L_H]]</f>
        <v>17</v>
      </c>
      <c r="AD3">
        <f>Table3[[#This Row],[RW_A]]+Table3[[#This Row],[RW_H]]</f>
        <v>27</v>
      </c>
      <c r="AE3">
        <f>Table3[[#This Row],[RL_A]]+Table3[[#This Row],[RL_H]]</f>
        <v>14</v>
      </c>
      <c r="AF3">
        <f>Table3[[#This Row],[OTW_A]]+Table3[[#This Row],[OTW_H]]</f>
        <v>4</v>
      </c>
      <c r="AG3">
        <f>Table3[[#This Row],[OTL_A]]+Table3[[#This Row],[OTL_H]]</f>
        <v>3</v>
      </c>
      <c r="AH3">
        <f>Table3[[#This Row],[SOW_A]]+Table3[[#This Row],[SOW_H]]</f>
        <v>0</v>
      </c>
      <c r="AI3">
        <f>Table3[[#This Row],[SOL_A]]+Table3[[#This Row],[SOL_H]]</f>
        <v>0</v>
      </c>
      <c r="AJ3" s="20" t="str">
        <f>_xlfn.CONCAT(TEXT(Table3[[#This Row],[OTW]]+Table3[[#This Row],[SOW]], "0"), "-", TEXT(Table3[[#This Row],[OTL]]+Table3[[#This Row],[SOL]],"0"))</f>
        <v>4-3</v>
      </c>
      <c r="AK3">
        <f>(2*(Table3[[#This Row],[W_A]]+Table3[[#This Row],[W_H]]))+Table3[[#This Row],[OTL_A]]+Table3[[#This Row],[SOL_A]]+Table3[[#This Row],[OTL_H]]+Table3[[#This Row],[SOL_H]]</f>
        <v>65</v>
      </c>
      <c r="AL3">
        <f>(3*(Table3[[#This Row],[RW_A]]+Table3[[#This Row],[RW_H]]))+(2*(Table3[[#This Row],[OTW_A]]+Table3[[#This Row],[SOW_A]]+Table3[[#This Row],[OTW_H]]+Table3[[#This Row],[SOW_H]]))+Table3[[#This Row],[OTL_A]]+Table3[[#This Row],[SOL_A]]+Table3[[#This Row],[OTL_H]]+Table3[[#This Row],[SOL_H]]</f>
        <v>92</v>
      </c>
      <c r="AM3" s="15">
        <f>Table3[[#This Row],[PTS]]/(2*Table3[[#This Row],[GP]])</f>
        <v>0.67708333333333337</v>
      </c>
      <c r="AN3" s="15">
        <f>Table3[[#This Row],[PTS2]]/(3*Table3[[#This Row],[GP]])</f>
        <v>0.63888888888888884</v>
      </c>
      <c r="AO3">
        <f>(2*Table3[[#This Row],[GR]])+Table3[[#This Row],[PTS]]</f>
        <v>133</v>
      </c>
      <c r="AP3">
        <f>(3*Table3[[#This Row],[GR]])+Table3[[#This Row],[PTS2]]</f>
        <v>194</v>
      </c>
      <c r="AQ3">
        <f>Table3[[#This Row],[PTS]]+(2 * Table3[[#This Row],[GR]] * Table3[[#This Row],[PTS%]])</f>
        <v>111.04166666666667</v>
      </c>
      <c r="AR3">
        <f>Table3[[#This Row],[PTS2]]+(3 * Table3[[#This Row],[GR]] * Table3[[#This Row],[PTS%2]])</f>
        <v>157.16666666666666</v>
      </c>
      <c r="AS3" s="20" t="str">
        <f>_xlfn.CONCAT(TEXT(Table3[[#This Row],[W]], "0"), "-", TEXT(Table3[[#This Row],[RL]],"0"), "-", TEXT(Table3[[#This Row],[OTL]]+Table3[[#This Row],[SOL]], "0"))</f>
        <v>31-14-3</v>
      </c>
      <c r="AT3">
        <f>COUNTIFS(DataRegularSeason20242025!$D$3:$D$1315,Table3[[#This Row],[Teams]],DataRegularSeason20242025!$K$3:$K$1315,0)</f>
        <v>1</v>
      </c>
      <c r="AU3">
        <f>SUMIF(DataRegularSeason20242025!$D$3:$D$1315,$A3, DataRegularSeason20242025!$J$3:$J$1315)</f>
        <v>73</v>
      </c>
      <c r="AV3">
        <f>SUMIF(DataRegularSeason20242025!$D$3:$D$1315,$A3, DataRegularSeason20242025!$K$3:$K$1315)</f>
        <v>63</v>
      </c>
      <c r="AW3">
        <f>AU3-AV3</f>
        <v>10</v>
      </c>
      <c r="AX3">
        <f>COUNTIFS(DataRegularSeason20242025!$E$3:$E$1315,Table3[[#This Row],[Teams]],DataRegularSeason20242025!$J$3:$J$1315,0)</f>
        <v>5</v>
      </c>
      <c r="AY3">
        <f>SUMIF(DataRegularSeason20242025!$E$3:$E$1315,$A3,DataRegularSeason20242025!$K$3:$K$1315)</f>
        <v>94</v>
      </c>
      <c r="AZ3">
        <f>SUMIF(DataRegularSeason20242025!$E$3:$E$1315,$A3,DataRegularSeason20242025!$J$3:$J$1315)</f>
        <v>55</v>
      </c>
      <c r="BA3">
        <f>AY3-AZ3</f>
        <v>39</v>
      </c>
      <c r="BB3">
        <f>AU3+AY3</f>
        <v>167</v>
      </c>
      <c r="BC3">
        <f>AV3+AZ3</f>
        <v>118</v>
      </c>
      <c r="BD3">
        <f>BB3-BC3</f>
        <v>49</v>
      </c>
      <c r="BE3" s="17">
        <f>Table3[[#This Row],[GF]]/Table3[[#This Row],[GP]]</f>
        <v>3.4791666666666665</v>
      </c>
      <c r="BF3" s="17">
        <f>Table3[[#This Row],[GA]]/Table3[[#This Row],[GP]]</f>
        <v>2.4583333333333335</v>
      </c>
      <c r="BG3" s="17">
        <f>(Table3[[#This Row],[GF]]-Table3[[#This Row],[GA]])/Table3[[#This Row],[GP]]</f>
        <v>1.0208333333333333</v>
      </c>
      <c r="BH3" s="49" t="str">
        <f>_xlfn.CONCAT(TEXT(Table3[[#This Row],[W_H]], "0"), "-", TEXT(Table3[[#This Row],[RL_H]],"0"), "-", TEXT(Table3[[#This Row],[OTL_H]]+Table3[[#This Row],[SOL_H]], "0"))</f>
        <v>18-5-3</v>
      </c>
      <c r="BI3" s="49" t="str">
        <f>_xlfn.CONCAT(TEXT(Table3[[#This Row],[W_A]], "0"), "-", TEXT(Table3[[#This Row],[RL_A]],"0"), "-", TEXT(Table3[[#This Row],[OTL_A]]+Table3[[#This Row],[SOL_A]], "0"))</f>
        <v>13-9-0</v>
      </c>
      <c r="BJ3" s="49">
        <f>((2*(Table3[[#This Row],[W_H]]))+Table3[[#This Row],[OTL_H]]+Table3[[#This Row],[SOL_H]])/(2*Table3[[#This Row],[GP_H]])</f>
        <v>0.75</v>
      </c>
      <c r="BK3" s="49">
        <f>((2*(Table3[[#This Row],[W_A]]))+Table3[[#This Row],[OTL_A]]+Table3[[#This Row],[SOL_A]])/(2*Table3[[#This Row],[GP_A]])</f>
        <v>0.59090909090909094</v>
      </c>
      <c r="BL3" s="21">
        <f>(Table3[[#This Row],[W]]*$CG$3)+(Table3[[#This Row],[L]]*$CG$4)+(Table3[[#This Row],[GF]]*$CG$5)+(Table3[[#This Row],[GA]]*$CG$6)</f>
        <v>57.45</v>
      </c>
      <c r="BM3" s="21">
        <f>(82*(((Table3[[#This Row],[PTS%]]*$CG$3)+((1-Table3[[#This Row],[PTS%]])*$CG$4)+(Table3[[#This Row],[GF]]*$CG$5)+(Table3[[#This Row],[GA]]*$CG$6))/Table3[[#This Row],[GP]])) + (Table3[[#This Row],[W]]*$CG$3)+(Table3[[#This Row],[L]]*$CG$4)+(Table3[[#This Row],[GF]]*$CG$5)+(Table3[[#This Row],[GA]]*$CG$6)</f>
        <v>121.14592013888887</v>
      </c>
      <c r="BN3">
        <f>COUNTIFS(DataRegularSeason20242025!$D$3:$D$1315,$A3,DataRegularSeason20242025!$H$3:$H$1315, $A3)</f>
        <v>17</v>
      </c>
      <c r="BO3">
        <f>COUNTIFS(DataRegularSeason20242025!$E$3:$E$1315,$A3,DataRegularSeason20242025!$H$3:$H$1315, $A3)</f>
        <v>23</v>
      </c>
      <c r="BP3">
        <f>BN3+BO3</f>
        <v>40</v>
      </c>
      <c r="BQ3">
        <f>F3-BN3</f>
        <v>5</v>
      </c>
      <c r="BR3">
        <f>H3-BO3</f>
        <v>3</v>
      </c>
      <c r="BS3">
        <f>BQ3+BR3</f>
        <v>8</v>
      </c>
      <c r="BW3" t="str">
        <f>INDEX(Table2[AwayTeam], Table3[[#This Row],[Column2]])</f>
        <v>NJD</v>
      </c>
      <c r="BX3">
        <f>LARGE((Table2[[#This Row],[AwayTeam]]=Table3[[#This Row],[Teams]]), 1)</f>
        <v>0</v>
      </c>
      <c r="CA3" t="s">
        <v>1459</v>
      </c>
      <c r="CB3">
        <f>SUM($D$2:$D$33)/2</f>
        <v>616</v>
      </c>
      <c r="CF3" t="s">
        <v>97</v>
      </c>
      <c r="CG3" s="21">
        <v>0.5</v>
      </c>
      <c r="CH3">
        <f>INDEX($AB$2:$AB$33,MATCH("CGY",$A$2:$A$33,0),1)</f>
        <v>22</v>
      </c>
      <c r="CJ3" s="21">
        <f>CG3*CH3</f>
        <v>11</v>
      </c>
      <c r="CK3" s="15">
        <f>CJ3/$CJ$7</f>
        <v>0.22403258655804481</v>
      </c>
    </row>
    <row r="4" spans="1:95" x14ac:dyDescent="0.25">
      <c r="A4" t="s">
        <v>23</v>
      </c>
      <c r="B4" t="s">
        <v>97</v>
      </c>
      <c r="C4" t="s">
        <v>100</v>
      </c>
      <c r="D4">
        <f>COUNTIFS(DataRegularSeason20242025!$D$3:$D$1315,$A4,DataRegularSeason20242025!$R$3:$R$1315,1,DataRegularSeason20242025!$N$3:$N$1315,1) + COUNTIFS(DataRegularSeason20242025!$E$3:$E$1315,$A4,DataRegularSeason20242025!$R$3:$R$1315,1,DataRegularSeason20242025!$N$3:$N$1315,1)</f>
        <v>43</v>
      </c>
      <c r="E4" s="15">
        <f>Table3[[#This Row],[Watched]]/Table3[[#This Row],[GP]]</f>
        <v>0.93478260869565222</v>
      </c>
      <c r="F4">
        <f>COUNTIFS(DataRegularSeason20242025!$N$3:$N$1315,1,DataRegularSeason20242025!$D$3:$D$1315,$A4)</f>
        <v>23</v>
      </c>
      <c r="G4">
        <f>41-Table3[[#This Row],[GP_A]]</f>
        <v>18</v>
      </c>
      <c r="H4">
        <f>COUNTIFS(DataRegularSeason20242025!$E$3:$E$1315,$A4,DataRegularSeason20242025!$N$3:$N$1315,1)</f>
        <v>23</v>
      </c>
      <c r="I4">
        <f>41-Table3[[#This Row],[GP_H]]</f>
        <v>18</v>
      </c>
      <c r="J4">
        <f>F4+H4</f>
        <v>46</v>
      </c>
      <c r="K4">
        <f>82-Table3[[#This Row],[GP]]</f>
        <v>36</v>
      </c>
      <c r="L4">
        <f>COUNTIFS(DataRegularSeason20242025!$D$3:$D$1315,$A4, DataRegularSeason20242025!$L$3:$L$1315, $A4,DataRegularSeason20242025!$N$3:$N$1315,1)</f>
        <v>14</v>
      </c>
      <c r="M4">
        <f>COUNTIFS(DataRegularSeason20242025!$D$3:$D$1315,$A4, DataRegularSeason20242025!$L$3:$L$1315, $A4,DataRegularSeason20242025!$N$3:$N$1315,1,DataRegularSeason20242025!$M$3:$M$1315,"REG")</f>
        <v>12</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9</v>
      </c>
      <c r="Q4">
        <f>COUNTIFS(DataRegularSeason20242025!$D$3:$D$1315,$A4, DataRegularSeason20242025!$S$3:$S$1315, $A4,DataRegularSeason20242025!$M$3:$M$1315,"REG")</f>
        <v>7</v>
      </c>
      <c r="R4">
        <f>COUNTIFS(DataRegularSeason20242025!$D$3:$D$1315,$A4, DataRegularSeason20242025!$S$3:$S$1315, $A4,DataRegularSeason20242025!$M$3:$M$1315,"OT")</f>
        <v>2</v>
      </c>
      <c r="S4">
        <f>COUNTIFS(DataRegularSeason20242025!$D$3:$D$1315,$A4, DataRegularSeason20242025!$S$3:$S$1315, $A4,DataRegularSeason20242025!$M$3:$M$1315,"SO")</f>
        <v>0</v>
      </c>
      <c r="T4">
        <f>COUNTIFS(DataRegularSeason20242025!$E$3:$E$1315,$A4, DataRegularSeason20242025!$L$3:$L$1315, $A4, DataRegularSeason20242025!$N$3:$N$1315,1)</f>
        <v>15</v>
      </c>
      <c r="U4">
        <f>COUNTIFS(DataRegularSeason20242025!$E$3:$E$1315,$A4, DataRegularSeason20242025!$L$3:$L$1315, $A4,DataRegularSeason20242025!$N$3:$N$1315,1,DataRegularSeason20242025!$M$3:$M$1315,"REG")</f>
        <v>10</v>
      </c>
      <c r="V4">
        <f>COUNTIFS(DataRegularSeason20242025!$E$3:$E$1315,$A4, DataRegularSeason20242025!$L$3:$L$1315, $A4,DataRegularSeason20242025!$N$3:$N$1315,1,DataRegularSeason20242025!$M$3:$M$1315,"OT")</f>
        <v>5</v>
      </c>
      <c r="W4">
        <f>COUNTIFS(DataRegularSeason20242025!$E$3:$E$1315,$A4, DataRegularSeason20242025!$L$3:$L$1315, $A4,DataRegularSeason20242025!$N$3:$N$1315,1,DataRegularSeason20242025!$M$3:$M$1315,"SO")</f>
        <v>0</v>
      </c>
      <c r="X4">
        <f>H4-T4</f>
        <v>8</v>
      </c>
      <c r="Y4">
        <f>COUNTIFS(DataRegularSeason20242025!$E$3:$E$1315,$A4, DataRegularSeason20242025!$S$3:$S$1315, $A4,DataRegularSeason20242025!$M$3:$M$1315,"REG")</f>
        <v>7</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29</v>
      </c>
      <c r="AC4">
        <f>Table3[[#This Row],[L_A]]+Table3[[#This Row],[L_H]]</f>
        <v>17</v>
      </c>
      <c r="AD4">
        <f>Table3[[#This Row],[RW_A]]+Table3[[#This Row],[RW_H]]</f>
        <v>22</v>
      </c>
      <c r="AE4">
        <f>Table3[[#This Row],[RL_A]]+Table3[[#This Row],[RL_H]]</f>
        <v>14</v>
      </c>
      <c r="AF4">
        <f>Table3[[#This Row],[OTW_A]]+Table3[[#This Row],[OTW_H]]</f>
        <v>7</v>
      </c>
      <c r="AG4">
        <f>Table3[[#This Row],[OTL_A]]+Table3[[#This Row],[OTL_H]]</f>
        <v>3</v>
      </c>
      <c r="AH4">
        <f>Table3[[#This Row],[SOW_A]]+Table3[[#This Row],[SOW_H]]</f>
        <v>0</v>
      </c>
      <c r="AI4">
        <f>Table3[[#This Row],[SOL_A]]+Table3[[#This Row],[SOL_H]]</f>
        <v>0</v>
      </c>
      <c r="AJ4" s="20" t="str">
        <f>_xlfn.CONCAT(TEXT(Table3[[#This Row],[OTW]]+Table3[[#This Row],[SOW]], "0"), "-", TEXT(Table3[[#This Row],[OTL]]+Table3[[#This Row],[SOL]],"0"))</f>
        <v>7-3</v>
      </c>
      <c r="AK4">
        <f>(2*(Table3[[#This Row],[W_A]]+Table3[[#This Row],[W_H]]))+Table3[[#This Row],[OTL_A]]+Table3[[#This Row],[SOL_A]]+Table3[[#This Row],[OTL_H]]+Table3[[#This Row],[SOL_H]]</f>
        <v>61</v>
      </c>
      <c r="AL4">
        <f>(3*(Table3[[#This Row],[RW_A]]+Table3[[#This Row],[RW_H]]))+(2*(Table3[[#This Row],[OTW_A]]+Table3[[#This Row],[SOW_A]]+Table3[[#This Row],[OTW_H]]+Table3[[#This Row],[SOW_H]]))+Table3[[#This Row],[OTL_A]]+Table3[[#This Row],[SOL_A]]+Table3[[#This Row],[OTL_H]]+Table3[[#This Row],[SOL_H]]</f>
        <v>83</v>
      </c>
      <c r="AM4" s="15">
        <f>Table3[[#This Row],[PTS]]/(2*Table3[[#This Row],[GP]])</f>
        <v>0.66304347826086951</v>
      </c>
      <c r="AN4" s="15">
        <f>Table3[[#This Row],[PTS2]]/(3*Table3[[#This Row],[GP]])</f>
        <v>0.60144927536231885</v>
      </c>
      <c r="AO4">
        <f>(2*Table3[[#This Row],[GR]])+Table3[[#This Row],[PTS]]</f>
        <v>133</v>
      </c>
      <c r="AP4">
        <f>(3*Table3[[#This Row],[GR]])+Table3[[#This Row],[PTS2]]</f>
        <v>191</v>
      </c>
      <c r="AQ4">
        <f>Table3[[#This Row],[PTS]]+(2 * Table3[[#This Row],[GR]] * Table3[[#This Row],[PTS%]])</f>
        <v>108.7391304347826</v>
      </c>
      <c r="AR4">
        <f>Table3[[#This Row],[PTS2]]+(3 * Table3[[#This Row],[GR]] * Table3[[#This Row],[PTS%2]])</f>
        <v>147.95652173913044</v>
      </c>
      <c r="AS4" s="20" t="str">
        <f>_xlfn.CONCAT(TEXT(Table3[[#This Row],[W]], "0"), "-", TEXT(Table3[[#This Row],[RL]],"0"), "-", TEXT(Table3[[#This Row],[OTL]]+Table3[[#This Row],[SOL]], "0"))</f>
        <v>29-14-3</v>
      </c>
      <c r="AT4">
        <f>COUNTIFS(DataRegularSeason20242025!$D$3:$D$1315,Table3[[#This Row],[Teams]],DataRegularSeason20242025!$K$3:$K$1315,0)</f>
        <v>1</v>
      </c>
      <c r="AU4">
        <f>SUMIF(DataRegularSeason20242025!$D$3:$D$1315,$A4, DataRegularSeason20242025!$J$3:$J$1315)</f>
        <v>80</v>
      </c>
      <c r="AV4">
        <f>SUMIF(DataRegularSeason20242025!$D$3:$D$1315,$A4, DataRegularSeason20242025!$K$3:$K$1315)</f>
        <v>63</v>
      </c>
      <c r="AW4">
        <f>AU4-AV4</f>
        <v>17</v>
      </c>
      <c r="AX4">
        <f>COUNTIFS(DataRegularSeason20242025!$E$3:$E$1315,Table3[[#This Row],[Teams]],DataRegularSeason20242025!$J$3:$J$1315,0)</f>
        <v>2</v>
      </c>
      <c r="AY4">
        <f>SUMIF(DataRegularSeason20242025!$E$3:$E$1315,$A4,DataRegularSeason20242025!$K$3:$K$1315)</f>
        <v>71</v>
      </c>
      <c r="AZ4">
        <f>SUMIF(DataRegularSeason20242025!$E$3:$E$1315,$A4,DataRegularSeason20242025!$J$3:$J$1315)</f>
        <v>63</v>
      </c>
      <c r="BA4">
        <f>AY4-AZ4</f>
        <v>8</v>
      </c>
      <c r="BB4">
        <f>AU4+AY4</f>
        <v>151</v>
      </c>
      <c r="BC4">
        <f>AV4+AZ4</f>
        <v>126</v>
      </c>
      <c r="BD4">
        <f>BB4-BC4</f>
        <v>25</v>
      </c>
      <c r="BE4" s="17">
        <f>Table3[[#This Row],[GF]]/Table3[[#This Row],[GP]]</f>
        <v>3.2826086956521738</v>
      </c>
      <c r="BF4" s="17">
        <f>Table3[[#This Row],[GA]]/Table3[[#This Row],[GP]]</f>
        <v>2.7391304347826089</v>
      </c>
      <c r="BG4" s="17">
        <f>(Table3[[#This Row],[GF]]-Table3[[#This Row],[GA]])/Table3[[#This Row],[GP]]</f>
        <v>0.54347826086956519</v>
      </c>
      <c r="BH4" s="49" t="str">
        <f>_xlfn.CONCAT(TEXT(Table3[[#This Row],[W_H]], "0"), "-", TEXT(Table3[[#This Row],[RL_H]],"0"), "-", TEXT(Table3[[#This Row],[OTL_H]]+Table3[[#This Row],[SOL_H]], "0"))</f>
        <v>15-7-1</v>
      </c>
      <c r="BI4" s="49" t="str">
        <f>_xlfn.CONCAT(TEXT(Table3[[#This Row],[W_A]], "0"), "-", TEXT(Table3[[#This Row],[RL_A]],"0"), "-", TEXT(Table3[[#This Row],[OTL_A]]+Table3[[#This Row],[SOL_A]], "0"))</f>
        <v>14-7-2</v>
      </c>
      <c r="BJ4" s="49">
        <f>((2*(Table3[[#This Row],[W_H]]))+Table3[[#This Row],[OTL_H]]+Table3[[#This Row],[SOL_H]])/(2*Table3[[#This Row],[GP_H]])</f>
        <v>0.67391304347826086</v>
      </c>
      <c r="BK4" s="49">
        <f>((2*(Table3[[#This Row],[W_A]]))+Table3[[#This Row],[OTL_A]]+Table3[[#This Row],[SOL_A]])/(2*Table3[[#This Row],[GP_A]])</f>
        <v>0.65217391304347827</v>
      </c>
      <c r="BL4" s="21">
        <f>(Table3[[#This Row],[W]]*$CG$3)+(Table3[[#This Row],[L]]*$CG$4)+(Table3[[#This Row],[GF]]*$CG$5)+(Table3[[#This Row],[GA]]*$CG$6)</f>
        <v>54.85</v>
      </c>
      <c r="BM4" s="21">
        <f>(82*(((Table3[[#This Row],[PTS%]]*$CG$3)+((1-Table3[[#This Row],[PTS%]])*$CG$4)+(Table3[[#This Row],[GF]]*$CG$5)+(Table3[[#This Row],[GA]]*$CG$6))/Table3[[#This Row],[GP]])) + (Table3[[#This Row],[W]]*$CG$3)+(Table3[[#This Row],[L]]*$CG$4)+(Table3[[#This Row],[GF]]*$CG$5)+(Table3[[#This Row],[GA]]*$CG$6)</f>
        <v>118.45812854442343</v>
      </c>
      <c r="BN4">
        <f>COUNTIFS(DataRegularSeason20242025!$D$3:$D$1315,$A4,DataRegularSeason20242025!$H$3:$H$1315, $A4)</f>
        <v>16</v>
      </c>
      <c r="BO4">
        <f>COUNTIFS(DataRegularSeason20242025!$E$3:$E$1315,$A4,DataRegularSeason20242025!$H$3:$H$1315, $A4)</f>
        <v>13</v>
      </c>
      <c r="BP4">
        <f>BN4+BO4</f>
        <v>29</v>
      </c>
      <c r="BQ4">
        <f>F4-BN4</f>
        <v>7</v>
      </c>
      <c r="BR4">
        <f>H4-BO4</f>
        <v>10</v>
      </c>
      <c r="BS4">
        <f>BQ4+BR4</f>
        <v>17</v>
      </c>
      <c r="BV4">
        <v>1990</v>
      </c>
      <c r="BW4" t="str">
        <f>INDEX(Table2[AwayTeam], Table3[[#This Row],[Column2]])</f>
        <v>BUF</v>
      </c>
      <c r="BX4">
        <f>LARGE((Table2[[#This Row],[AwayTeam]]=Table3[[#This Row],[Teams]]), 1)</f>
        <v>0</v>
      </c>
      <c r="CA4" t="s">
        <v>1460</v>
      </c>
      <c r="CB4">
        <f>$CB$2-$CB$3</f>
        <v>134</v>
      </c>
      <c r="CF4" t="s">
        <v>1434</v>
      </c>
      <c r="CG4" s="21">
        <v>0.3</v>
      </c>
      <c r="CH4">
        <f>INDEX($AC$2:$AC$33,MATCH("CGY",$A$2:$A$33,0),1)</f>
        <v>23</v>
      </c>
      <c r="CJ4" s="21">
        <f>CG4*CH4</f>
        <v>6.8999999999999995</v>
      </c>
      <c r="CK4" s="15">
        <f>CJ4/$CJ$7</f>
        <v>0.14052953156822809</v>
      </c>
    </row>
    <row r="5" spans="1:95"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39</v>
      </c>
      <c r="E5" s="15">
        <f>Table3[[#This Row],[Watched]]/Table3[[#This Row],[GP]]</f>
        <v>0.82978723404255317</v>
      </c>
      <c r="F5">
        <f>COUNTIFS(DataRegularSeason20242025!$N$3:$N$1315,1,DataRegularSeason20242025!$D$3:$D$1315,$A5)</f>
        <v>22</v>
      </c>
      <c r="G5">
        <f>41-Table3[[#This Row],[GP_A]]</f>
        <v>19</v>
      </c>
      <c r="H5">
        <f>COUNTIFS(DataRegularSeason20242025!$E$3:$E$1315,$A5,DataRegularSeason20242025!$N$3:$N$1315,1)</f>
        <v>25</v>
      </c>
      <c r="I5">
        <f>41-Table3[[#This Row],[GP_H]]</f>
        <v>16</v>
      </c>
      <c r="J5">
        <f>F5+H5</f>
        <v>47</v>
      </c>
      <c r="K5">
        <f>82-Table3[[#This Row],[GP]]</f>
        <v>35</v>
      </c>
      <c r="L5">
        <f>COUNTIFS(DataRegularSeason20242025!$D$3:$D$1315,$A5, DataRegularSeason20242025!$L$3:$L$1315, $A5,DataRegularSeason20242025!$N$3:$N$1315,1)</f>
        <v>11</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11</v>
      </c>
      <c r="Q5">
        <f>COUNTIFS(DataRegularSeason20242025!$D$3:$D$1315,$A5, DataRegularSeason20242025!$S$3:$S$1315, $A5,DataRegularSeason20242025!$M$3:$M$1315,"REG")</f>
        <v>8</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18</v>
      </c>
      <c r="U5">
        <f>COUNTIFS(DataRegularSeason20242025!$E$3:$E$1315,$A5, DataRegularSeason20242025!$L$3:$L$1315, $A5,DataRegularSeason20242025!$N$3:$N$1315,1,DataRegularSeason20242025!$M$3:$M$1315,"REG")</f>
        <v>17</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7</v>
      </c>
      <c r="Y5">
        <f>COUNTIFS(DataRegularSeason20242025!$E$3:$E$1315,$A5, DataRegularSeason20242025!$S$3:$S$1315, $A5,DataRegularSeason20242025!$M$3:$M$1315,"REG")</f>
        <v>6</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29</v>
      </c>
      <c r="AC5">
        <f>Table3[[#This Row],[L_A]]+Table3[[#This Row],[L_H]]</f>
        <v>18</v>
      </c>
      <c r="AD5">
        <f>Table3[[#This Row],[RW_A]]+Table3[[#This Row],[RW_H]]</f>
        <v>26</v>
      </c>
      <c r="AE5">
        <f>Table3[[#This Row],[RL_A]]+Table3[[#This Row],[RL_H]]</f>
        <v>14</v>
      </c>
      <c r="AF5">
        <f>Table3[[#This Row],[OTW_A]]+Table3[[#This Row],[OTW_H]]</f>
        <v>2</v>
      </c>
      <c r="AG5">
        <f>Table3[[#This Row],[OTL_A]]+Table3[[#This Row],[OTL_H]]</f>
        <v>2</v>
      </c>
      <c r="AH5">
        <f>Table3[[#This Row],[SOW_A]]+Table3[[#This Row],[SOW_H]]</f>
        <v>1</v>
      </c>
      <c r="AI5">
        <f>Table3[[#This Row],[SOL_A]]+Table3[[#This Row],[SOL_H]]</f>
        <v>2</v>
      </c>
      <c r="AJ5" s="20" t="str">
        <f>_xlfn.CONCAT(TEXT(Table3[[#This Row],[OTW]]+Table3[[#This Row],[SOW]], "0"), "-", TEXT(Table3[[#This Row],[OTL]]+Table3[[#This Row],[SOL]],"0"))</f>
        <v>3-4</v>
      </c>
      <c r="AK5">
        <f>(2*(Table3[[#This Row],[W_A]]+Table3[[#This Row],[W_H]]))+Table3[[#This Row],[OTL_A]]+Table3[[#This Row],[SOL_A]]+Table3[[#This Row],[OTL_H]]+Table3[[#This Row],[SOL_H]]</f>
        <v>62</v>
      </c>
      <c r="AL5">
        <f>(3*(Table3[[#This Row],[RW_A]]+Table3[[#This Row],[RW_H]]))+(2*(Table3[[#This Row],[OTW_A]]+Table3[[#This Row],[SOW_A]]+Table3[[#This Row],[OTW_H]]+Table3[[#This Row],[SOW_H]]))+Table3[[#This Row],[OTL_A]]+Table3[[#This Row],[SOL_A]]+Table3[[#This Row],[OTL_H]]+Table3[[#This Row],[SOL_H]]</f>
        <v>88</v>
      </c>
      <c r="AM5" s="15">
        <f>Table3[[#This Row],[PTS]]/(2*Table3[[#This Row],[GP]])</f>
        <v>0.65957446808510634</v>
      </c>
      <c r="AN5" s="15">
        <f>Table3[[#This Row],[PTS2]]/(3*Table3[[#This Row],[GP]])</f>
        <v>0.62411347517730498</v>
      </c>
      <c r="AO5">
        <f>(2*Table3[[#This Row],[GR]])+Table3[[#This Row],[PTS]]</f>
        <v>132</v>
      </c>
      <c r="AP5">
        <f>(3*Table3[[#This Row],[GR]])+Table3[[#This Row],[PTS2]]</f>
        <v>193</v>
      </c>
      <c r="AQ5">
        <f>Table3[[#This Row],[PTS]]+(2 * Table3[[#This Row],[GR]] * Table3[[#This Row],[PTS%]])</f>
        <v>108.17021276595744</v>
      </c>
      <c r="AR5">
        <f>Table3[[#This Row],[PTS2]]+(3 * Table3[[#This Row],[GR]] * Table3[[#This Row],[PTS%2]])</f>
        <v>153.53191489361703</v>
      </c>
      <c r="AS5" s="20" t="str">
        <f>_xlfn.CONCAT(TEXT(Table3[[#This Row],[W]], "0"), "-", TEXT(Table3[[#This Row],[RL]],"0"), "-", TEXT(Table3[[#This Row],[OTL]]+Table3[[#This Row],[SOL]], "0"))</f>
        <v>29-14-4</v>
      </c>
      <c r="AT5">
        <f>COUNTIFS(DataRegularSeason20242025!$D$3:$D$1315,Table3[[#This Row],[Teams]],DataRegularSeason20242025!$K$3:$K$1315,0)</f>
        <v>0</v>
      </c>
      <c r="AU5">
        <f>SUMIF(DataRegularSeason20242025!$D$3:$D$1315,$A5, DataRegularSeason20242025!$J$3:$J$1315)</f>
        <v>71</v>
      </c>
      <c r="AV5">
        <f>SUMIF(DataRegularSeason20242025!$D$3:$D$1315,$A5, DataRegularSeason20242025!$K$3:$K$1315)</f>
        <v>70</v>
      </c>
      <c r="AW5">
        <f>AU5-AV5</f>
        <v>1</v>
      </c>
      <c r="AX5">
        <f>COUNTIFS(DataRegularSeason20242025!$E$3:$E$1315,Table3[[#This Row],[Teams]],DataRegularSeason20242025!$J$3:$J$1315,0)</f>
        <v>3</v>
      </c>
      <c r="AY5">
        <f>SUMIF(DataRegularSeason20242025!$E$3:$E$1315,$A5,DataRegularSeason20242025!$K$3:$K$1315)</f>
        <v>89</v>
      </c>
      <c r="AZ5">
        <f>SUMIF(DataRegularSeason20242025!$E$3:$E$1315,$A5,DataRegularSeason20242025!$J$3:$J$1315)</f>
        <v>62</v>
      </c>
      <c r="BA5">
        <f>AY5-AZ5</f>
        <v>27</v>
      </c>
      <c r="BB5">
        <f>AU5+AY5</f>
        <v>160</v>
      </c>
      <c r="BC5">
        <f>AV5+AZ5</f>
        <v>132</v>
      </c>
      <c r="BD5">
        <f>BB5-BC5</f>
        <v>28</v>
      </c>
      <c r="BE5" s="17">
        <f>Table3[[#This Row],[GF]]/Table3[[#This Row],[GP]]</f>
        <v>3.4042553191489362</v>
      </c>
      <c r="BF5" s="17">
        <f>Table3[[#This Row],[GA]]/Table3[[#This Row],[GP]]</f>
        <v>2.8085106382978724</v>
      </c>
      <c r="BG5" s="17">
        <f>(Table3[[#This Row],[GF]]-Table3[[#This Row],[GA]])/Table3[[#This Row],[GP]]</f>
        <v>0.5957446808510638</v>
      </c>
      <c r="BH5" s="49" t="str">
        <f>_xlfn.CONCAT(TEXT(Table3[[#This Row],[W_H]], "0"), "-", TEXT(Table3[[#This Row],[RL_H]],"0"), "-", TEXT(Table3[[#This Row],[OTL_H]]+Table3[[#This Row],[SOL_H]], "0"))</f>
        <v>18-6-1</v>
      </c>
      <c r="BI5" s="49" t="str">
        <f>_xlfn.CONCAT(TEXT(Table3[[#This Row],[W_A]], "0"), "-", TEXT(Table3[[#This Row],[RL_A]],"0"), "-", TEXT(Table3[[#This Row],[OTL_A]]+Table3[[#This Row],[SOL_A]], "0"))</f>
        <v>11-8-3</v>
      </c>
      <c r="BJ5" s="49">
        <f>((2*(Table3[[#This Row],[W_H]]))+Table3[[#This Row],[OTL_H]]+Table3[[#This Row],[SOL_H]])/(2*Table3[[#This Row],[GP_H]])</f>
        <v>0.74</v>
      </c>
      <c r="BK5" s="49">
        <f>((2*(Table3[[#This Row],[W_A]]))+Table3[[#This Row],[OTL_A]]+Table3[[#This Row],[SOL_A]])/(2*Table3[[#This Row],[GP_A]])</f>
        <v>0.56818181818181823</v>
      </c>
      <c r="BL5" s="21">
        <f>(Table3[[#This Row],[W]]*$CG$3)+(Table3[[#This Row],[L]]*$CG$4)+(Table3[[#This Row],[GF]]*$CG$5)+(Table3[[#This Row],[GA]]*$CG$6)</f>
        <v>57.1</v>
      </c>
      <c r="BM5" s="21">
        <f>(82*(((Table3[[#This Row],[PTS%]]*$CG$3)+((1-Table3[[#This Row],[PTS%]])*$CG$4)+(Table3[[#This Row],[GF]]*$CG$5)+(Table3[[#This Row],[GA]]*$CG$6))/Table3[[#This Row],[GP]])) + (Table3[[#This Row],[W]]*$CG$3)+(Table3[[#This Row],[L]]*$CG$4)+(Table3[[#This Row],[GF]]*$CG$5)+(Table3[[#This Row],[GA]]*$CG$6)</f>
        <v>122.75568130375737</v>
      </c>
      <c r="BN5">
        <f>COUNTIFS(DataRegularSeason20242025!$D$3:$D$1315,$A5,DataRegularSeason20242025!$H$3:$H$1315, $A5)</f>
        <v>13</v>
      </c>
      <c r="BO5">
        <f>COUNTIFS(DataRegularSeason20242025!$E$3:$E$1315,$A5,DataRegularSeason20242025!$H$3:$H$1315, $A5)</f>
        <v>17</v>
      </c>
      <c r="BP5">
        <f>BN5+BO5</f>
        <v>30</v>
      </c>
      <c r="BQ5">
        <f>F5-BN5</f>
        <v>9</v>
      </c>
      <c r="BR5">
        <f>H5-BO5</f>
        <v>8</v>
      </c>
      <c r="BS5">
        <f>BQ5+BR5</f>
        <v>17</v>
      </c>
      <c r="BV5">
        <v>2023</v>
      </c>
      <c r="BW5" t="str">
        <f>INDEX(Table2[AwayTeam], Table3[[#This Row],[Column2]])</f>
        <v>STL</v>
      </c>
      <c r="BX5">
        <f>LARGE((Table2[[#This Row],[AwayTeam]]=Table3[[#This Row],[Teams]]), 1)</f>
        <v>0</v>
      </c>
      <c r="CA5" t="s">
        <v>1462</v>
      </c>
      <c r="CB5">
        <f>SUM($BB$2:$BB$33)</f>
        <v>4542</v>
      </c>
      <c r="CF5" t="s">
        <v>73</v>
      </c>
      <c r="CG5" s="21">
        <v>0.15</v>
      </c>
      <c r="CH5">
        <f>INDEX($BB$2:$BB$33,MATCH("CGY",$A$2:$A$33,0),1)</f>
        <v>120</v>
      </c>
      <c r="CI5">
        <f>CH5/CH2</f>
        <v>2.6666666666666665</v>
      </c>
      <c r="CJ5" s="21">
        <f>CG5*CH5</f>
        <v>18</v>
      </c>
      <c r="CK5" s="15">
        <f>CJ5/$CJ$7</f>
        <v>0.36659877800407331</v>
      </c>
    </row>
    <row r="6" spans="1:95" ht="15.75" thickBot="1" x14ac:dyDescent="0.3">
      <c r="A6" t="s">
        <v>28</v>
      </c>
      <c r="B6" t="s">
        <v>97</v>
      </c>
      <c r="C6" t="s">
        <v>100</v>
      </c>
      <c r="D6">
        <f>COUNTIFS(DataRegularSeason20242025!$D$3:$D$1315,$A6,DataRegularSeason20242025!$R$3:$R$1315,1,DataRegularSeason20242025!$N$3:$N$1315,1) + COUNTIFS(DataRegularSeason20242025!$E$3:$E$1315,$A6,DataRegularSeason20242025!$R$3:$R$1315,1,DataRegularSeason20242025!$N$3:$N$1315,1)</f>
        <v>38</v>
      </c>
      <c r="E6" s="15">
        <f>Table3[[#This Row],[Watched]]/Table3[[#This Row],[GP]]</f>
        <v>0.86363636363636365</v>
      </c>
      <c r="F6">
        <f>COUNTIFS(DataRegularSeason20242025!$N$3:$N$1315,1,DataRegularSeason20242025!$D$3:$D$1315,$A6)</f>
        <v>26</v>
      </c>
      <c r="G6">
        <f>41-Table3[[#This Row],[GP_A]]</f>
        <v>15</v>
      </c>
      <c r="H6">
        <f>COUNTIFS(DataRegularSeason20242025!$E$3:$E$1315,$A6,DataRegularSeason20242025!$N$3:$N$1315,1)</f>
        <v>18</v>
      </c>
      <c r="I6">
        <f>41-Table3[[#This Row],[GP_H]]</f>
        <v>23</v>
      </c>
      <c r="J6">
        <f>F6+H6</f>
        <v>44</v>
      </c>
      <c r="K6">
        <f>82-Table3[[#This Row],[GP]]</f>
        <v>38</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15</v>
      </c>
      <c r="Q6">
        <f>COUNTIFS(DataRegularSeason20242025!$D$3:$D$1315,$A6, DataRegularSeason20242025!$S$3:$S$1315, $A6,DataRegularSeason20242025!$M$3:$M$1315,"REG")</f>
        <v>11</v>
      </c>
      <c r="R6">
        <f>COUNTIFS(DataRegularSeason20242025!$D$3:$D$1315,$A6, DataRegularSeason20242025!$S$3:$S$1315, $A6,DataRegularSeason20242025!$M$3:$M$1315,"OT")</f>
        <v>4</v>
      </c>
      <c r="S6">
        <f>COUNTIFS(DataRegularSeason20242025!$D$3:$D$1315,$A6, DataRegularSeason20242025!$S$3:$S$1315, $A6,DataRegularSeason20242025!$M$3:$M$1315,"SO")</f>
        <v>0</v>
      </c>
      <c r="T6">
        <f>COUNTIFS(DataRegularSeason20242025!$E$3:$E$1315,$A6, DataRegularSeason20242025!$L$3:$L$1315, $A6, DataRegularSeason20242025!$N$3:$N$1315,1)</f>
        <v>14</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4</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25</v>
      </c>
      <c r="AC6">
        <f>Table3[[#This Row],[L_A]]+Table3[[#This Row],[L_H]]</f>
        <v>19</v>
      </c>
      <c r="AD6">
        <f>Table3[[#This Row],[RW_A]]+Table3[[#This Row],[RW_H]]</f>
        <v>23</v>
      </c>
      <c r="AE6">
        <f>Table3[[#This Row],[RL_A]]+Table3[[#This Row],[RL_H]]</f>
        <v>14</v>
      </c>
      <c r="AF6">
        <f>Table3[[#This Row],[OTW_A]]+Table3[[#This Row],[OTW_H]]</f>
        <v>2</v>
      </c>
      <c r="AG6">
        <f>Table3[[#This Row],[OTL_A]]+Table3[[#This Row],[OTL_H]]</f>
        <v>4</v>
      </c>
      <c r="AH6">
        <f>Table3[[#This Row],[SOW_A]]+Table3[[#This Row],[SOW_H]]</f>
        <v>0</v>
      </c>
      <c r="AI6">
        <f>Table3[[#This Row],[SOL_A]]+Table3[[#This Row],[SOL_H]]</f>
        <v>1</v>
      </c>
      <c r="AJ6" s="20" t="str">
        <f>_xlfn.CONCAT(TEXT(Table3[[#This Row],[OTW]]+Table3[[#This Row],[SOW]], "0"), "-", TEXT(Table3[[#This Row],[OTL]]+Table3[[#This Row],[SOL]],"0"))</f>
        <v>2-5</v>
      </c>
      <c r="AK6">
        <f>(2*(Table3[[#This Row],[W_A]]+Table3[[#This Row],[W_H]]))+Table3[[#This Row],[OTL_A]]+Table3[[#This Row],[SOL_A]]+Table3[[#This Row],[OTL_H]]+Table3[[#This Row],[SOL_H]]</f>
        <v>55</v>
      </c>
      <c r="AL6">
        <f>(3*(Table3[[#This Row],[RW_A]]+Table3[[#This Row],[RW_H]]))+(2*(Table3[[#This Row],[OTW_A]]+Table3[[#This Row],[SOW_A]]+Table3[[#This Row],[OTW_H]]+Table3[[#This Row],[SOW_H]]))+Table3[[#This Row],[OTL_A]]+Table3[[#This Row],[SOL_A]]+Table3[[#This Row],[OTL_H]]+Table3[[#This Row],[SOL_H]]</f>
        <v>78</v>
      </c>
      <c r="AM6" s="15">
        <f>Table3[[#This Row],[PTS]]/(2*Table3[[#This Row],[GP]])</f>
        <v>0.625</v>
      </c>
      <c r="AN6" s="15">
        <f>Table3[[#This Row],[PTS2]]/(3*Table3[[#This Row],[GP]])</f>
        <v>0.59090909090909094</v>
      </c>
      <c r="AO6">
        <f>(2*Table3[[#This Row],[GR]])+Table3[[#This Row],[PTS]]</f>
        <v>131</v>
      </c>
      <c r="AP6">
        <f>(3*Table3[[#This Row],[GR]])+Table3[[#This Row],[PTS2]]</f>
        <v>192</v>
      </c>
      <c r="AQ6">
        <f>Table3[[#This Row],[PTS]]+(2 * Table3[[#This Row],[GR]] * Table3[[#This Row],[PTS%]])</f>
        <v>102.5</v>
      </c>
      <c r="AR6">
        <f>Table3[[#This Row],[PTS2]]+(3 * Table3[[#This Row],[GR]] * Table3[[#This Row],[PTS%2]])</f>
        <v>145.36363636363637</v>
      </c>
      <c r="AS6" s="20" t="str">
        <f>_xlfn.CONCAT(TEXT(Table3[[#This Row],[W]], "0"), "-", TEXT(Table3[[#This Row],[RL]],"0"), "-", TEXT(Table3[[#This Row],[OTL]]+Table3[[#This Row],[SOL]], "0"))</f>
        <v>25-14-5</v>
      </c>
      <c r="AT6">
        <f>COUNTIFS(DataRegularSeason20242025!$D$3:$D$1315,Table3[[#This Row],[Teams]],DataRegularSeason20242025!$K$3:$K$1315,0)</f>
        <v>1</v>
      </c>
      <c r="AU6">
        <f>SUMIF(DataRegularSeason20242025!$D$3:$D$1315,$A6, DataRegularSeason20242025!$J$3:$J$1315)</f>
        <v>70</v>
      </c>
      <c r="AV6">
        <f>SUMIF(DataRegularSeason20242025!$D$3:$D$1315,$A6, DataRegularSeason20242025!$K$3:$K$1315)</f>
        <v>71</v>
      </c>
      <c r="AW6">
        <f>AU6-AV6</f>
        <v>-1</v>
      </c>
      <c r="AX6">
        <f>COUNTIFS(DataRegularSeason20242025!$E$3:$E$1315,Table3[[#This Row],[Teams]],DataRegularSeason20242025!$J$3:$J$1315,0)</f>
        <v>1</v>
      </c>
      <c r="AY6">
        <f>SUMIF(DataRegularSeason20242025!$E$3:$E$1315,$A6,DataRegularSeason20242025!$K$3:$K$1315)</f>
        <v>59</v>
      </c>
      <c r="AZ6">
        <f>SUMIF(DataRegularSeason20242025!$E$3:$E$1315,$A6,DataRegularSeason20242025!$J$3:$J$1315)</f>
        <v>39</v>
      </c>
      <c r="BA6">
        <f>AY6-AZ6</f>
        <v>20</v>
      </c>
      <c r="BB6">
        <f>AU6+AY6</f>
        <v>129</v>
      </c>
      <c r="BC6">
        <f>AV6+AZ6</f>
        <v>110</v>
      </c>
      <c r="BD6">
        <f>BB6-BC6</f>
        <v>19</v>
      </c>
      <c r="BE6" s="17">
        <f>Table3[[#This Row],[GF]]/Table3[[#This Row],[GP]]</f>
        <v>2.9318181818181817</v>
      </c>
      <c r="BF6" s="17">
        <f>Table3[[#This Row],[GA]]/Table3[[#This Row],[GP]]</f>
        <v>2.5</v>
      </c>
      <c r="BG6" s="17">
        <f>(Table3[[#This Row],[GF]]-Table3[[#This Row],[GA]])/Table3[[#This Row],[GP]]</f>
        <v>0.43181818181818182</v>
      </c>
      <c r="BH6" s="49" t="str">
        <f>_xlfn.CONCAT(TEXT(Table3[[#This Row],[W_H]], "0"), "-", TEXT(Table3[[#This Row],[RL_H]],"0"), "-", TEXT(Table3[[#This Row],[OTL_H]]+Table3[[#This Row],[SOL_H]], "0"))</f>
        <v>14-3-1</v>
      </c>
      <c r="BI6" s="49" t="str">
        <f>_xlfn.CONCAT(TEXT(Table3[[#This Row],[W_A]], "0"), "-", TEXT(Table3[[#This Row],[RL_A]],"0"), "-", TEXT(Table3[[#This Row],[OTL_A]]+Table3[[#This Row],[SOL_A]], "0"))</f>
        <v>11-11-4</v>
      </c>
      <c r="BJ6" s="49">
        <f>((2*(Table3[[#This Row],[W_H]]))+Table3[[#This Row],[OTL_H]]+Table3[[#This Row],[SOL_H]])/(2*Table3[[#This Row],[GP_H]])</f>
        <v>0.80555555555555558</v>
      </c>
      <c r="BK6" s="49">
        <f>((2*(Table3[[#This Row],[W_A]]))+Table3[[#This Row],[OTL_A]]+Table3[[#This Row],[SOL_A]])/(2*Table3[[#This Row],[GP_A]])</f>
        <v>0.5</v>
      </c>
      <c r="BL6" s="21">
        <f>(Table3[[#This Row],[W]]*$CG$3)+(Table3[[#This Row],[L]]*$CG$4)+(Table3[[#This Row],[GF]]*$CG$5)+(Table3[[#This Row],[GA]]*$CG$6)</f>
        <v>48.55</v>
      </c>
      <c r="BM6" s="21">
        <f>(82*(((Table3[[#This Row],[PTS%]]*$CG$3)+((1-Table3[[#This Row],[PTS%]])*$CG$4)+(Table3[[#This Row],[GF]]*$CG$5)+(Table3[[#This Row],[GA]]*$CG$6))/Table3[[#This Row],[GP]])) + (Table3[[#This Row],[W]]*$CG$3)+(Table3[[#This Row],[L]]*$CG$4)+(Table3[[#This Row],[GF]]*$CG$5)+(Table3[[#This Row],[GA]]*$CG$6)</f>
        <v>105.90340909090908</v>
      </c>
      <c r="BN6">
        <f>COUNTIFS(DataRegularSeason20242025!$D$3:$D$1315,$A6,DataRegularSeason20242025!$H$3:$H$1315, $A6)</f>
        <v>12</v>
      </c>
      <c r="BO6">
        <f>COUNTIFS(DataRegularSeason20242025!$E$3:$E$1315,$A6,DataRegularSeason20242025!$H$3:$H$1315, $A6)</f>
        <v>8</v>
      </c>
      <c r="BP6">
        <f>BN6+BO6</f>
        <v>20</v>
      </c>
      <c r="BQ6">
        <f>F6-BN6</f>
        <v>14</v>
      </c>
      <c r="BR6">
        <f>H6-BO6</f>
        <v>10</v>
      </c>
      <c r="BS6">
        <f>BQ6+BR6</f>
        <v>24</v>
      </c>
      <c r="BV6">
        <v>2014</v>
      </c>
      <c r="BW6" t="str">
        <f>INDEX(Table2[AwayTeam], Table3[[#This Row],[Column2]])</f>
        <v>BOS</v>
      </c>
      <c r="BX6">
        <f>LARGE((Table2[[#This Row],[AwayTeam]]=Table3[[#This Row],[Teams]]), 1)</f>
        <v>0</v>
      </c>
      <c r="CA6" t="s">
        <v>1463</v>
      </c>
      <c r="CB6">
        <f>SUM($AT$2:$AT$33)+SUM($AX$2:$AX$33)</f>
        <v>90</v>
      </c>
      <c r="CF6" t="s">
        <v>74</v>
      </c>
      <c r="CG6" s="21">
        <v>0.1</v>
      </c>
      <c r="CH6">
        <f>INDEX($BC$2:$BC$33,MATCH("CGY",$A$2:$A$33,0),1)</f>
        <v>132</v>
      </c>
      <c r="CI6">
        <f>CH6/CH2</f>
        <v>2.9333333333333331</v>
      </c>
      <c r="CJ6" s="21">
        <f>CG6*CH6</f>
        <v>13.200000000000001</v>
      </c>
      <c r="CK6" s="15">
        <f>CJ6/$CJ$7</f>
        <v>0.26883910386965376</v>
      </c>
    </row>
    <row r="7" spans="1:95" ht="16.5" thickTop="1"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35</v>
      </c>
      <c r="E7" s="15">
        <f>Table3[[#This Row],[Watched]]/Table3[[#This Row],[GP]]</f>
        <v>0.76086956521739135</v>
      </c>
      <c r="F7">
        <f>COUNTIFS(DataRegularSeason20242025!$N$3:$N$1315,1,DataRegularSeason20242025!$D$3:$D$1315,$A7)</f>
        <v>22</v>
      </c>
      <c r="G7">
        <f>41-Table3[[#This Row],[GP_A]]</f>
        <v>19</v>
      </c>
      <c r="H7">
        <f>COUNTIFS(DataRegularSeason20242025!$E$3:$E$1315,$A7,DataRegularSeason20242025!$N$3:$N$1315,1)</f>
        <v>24</v>
      </c>
      <c r="I7">
        <f>41-Table3[[#This Row],[GP_H]]</f>
        <v>17</v>
      </c>
      <c r="J7">
        <f>F7+H7</f>
        <v>46</v>
      </c>
      <c r="K7">
        <f>82-Table3[[#This Row],[GP]]</f>
        <v>36</v>
      </c>
      <c r="L7">
        <f>COUNTIFS(DataRegularSeason20242025!$D$3:$D$1315,$A7, DataRegularSeason20242025!$L$3:$L$1315, $A7,DataRegularSeason20242025!$N$3:$N$1315,1)</f>
        <v>12</v>
      </c>
      <c r="M7">
        <f>COUNTIFS(DataRegularSeason20242025!$D$3:$D$1315,$A7, DataRegularSeason20242025!$L$3:$L$1315, $A7,DataRegularSeason20242025!$N$3:$N$1315,1,DataRegularSeason20242025!$M$3:$M$1315,"REG")</f>
        <v>10</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1</v>
      </c>
      <c r="P7">
        <f>F7-L7</f>
        <v>10</v>
      </c>
      <c r="Q7">
        <f>COUNTIFS(DataRegularSeason20242025!$D$3:$D$1315,$A7, DataRegularSeason20242025!$S$3:$S$1315, $A7,DataRegularSeason20242025!$M$3:$M$1315,"REG")</f>
        <v>10</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17</v>
      </c>
      <c r="U7">
        <f>COUNTIFS(DataRegularSeason20242025!$E$3:$E$1315,$A7, DataRegularSeason20242025!$L$3:$L$1315, $A7,DataRegularSeason20242025!$N$3:$N$1315,1,DataRegularSeason20242025!$M$3:$M$1315,"REG")</f>
        <v>14</v>
      </c>
      <c r="V7">
        <f>COUNTIFS(DataRegularSeason20242025!$E$3:$E$1315,$A7, DataRegularSeason20242025!$L$3:$L$1315, $A7,DataRegularSeason20242025!$N$3:$N$1315,1,DataRegularSeason20242025!$M$3:$M$1315,"OT")</f>
        <v>2</v>
      </c>
      <c r="W7">
        <f>COUNTIFS(DataRegularSeason20242025!$E$3:$E$1315,$A7, DataRegularSeason20242025!$L$3:$L$1315, $A7,DataRegularSeason20242025!$N$3:$N$1315,1,DataRegularSeason20242025!$M$3:$M$1315,"SO")</f>
        <v>1</v>
      </c>
      <c r="X7">
        <f>H7-T7</f>
        <v>7</v>
      </c>
      <c r="Y7">
        <f>COUNTIFS(DataRegularSeason20242025!$E$3:$E$1315,$A7, DataRegularSeason20242025!$S$3:$S$1315, $A7,DataRegularSeason20242025!$M$3:$M$1315,"REG")</f>
        <v>6</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29</v>
      </c>
      <c r="AC7">
        <f>Table3[[#This Row],[L_A]]+Table3[[#This Row],[L_H]]</f>
        <v>17</v>
      </c>
      <c r="AD7">
        <f>Table3[[#This Row],[RW_A]]+Table3[[#This Row],[RW_H]]</f>
        <v>24</v>
      </c>
      <c r="AE7">
        <f>Table3[[#This Row],[RL_A]]+Table3[[#This Row],[RL_H]]</f>
        <v>16</v>
      </c>
      <c r="AF7">
        <f>Table3[[#This Row],[OTW_A]]+Table3[[#This Row],[OTW_H]]</f>
        <v>3</v>
      </c>
      <c r="AG7">
        <f>Table3[[#This Row],[OTL_A]]+Table3[[#This Row],[OTL_H]]</f>
        <v>1</v>
      </c>
      <c r="AH7">
        <f>Table3[[#This Row],[SOW_A]]+Table3[[#This Row],[SOW_H]]</f>
        <v>2</v>
      </c>
      <c r="AI7">
        <f>Table3[[#This Row],[SOL_A]]+Table3[[#This Row],[SOL_H]]</f>
        <v>0</v>
      </c>
      <c r="AJ7" s="20" t="str">
        <f>_xlfn.CONCAT(TEXT(Table3[[#This Row],[OTW]]+Table3[[#This Row],[SOW]], "0"), "-", TEXT(Table3[[#This Row],[OTL]]+Table3[[#This Row],[SOL]],"0"))</f>
        <v>5-1</v>
      </c>
      <c r="AK7">
        <f>(2*(Table3[[#This Row],[W_A]]+Table3[[#This Row],[W_H]]))+Table3[[#This Row],[OTL_A]]+Table3[[#This Row],[SOL_A]]+Table3[[#This Row],[OTL_H]]+Table3[[#This Row],[SOL_H]]</f>
        <v>59</v>
      </c>
      <c r="AL7">
        <f>(3*(Table3[[#This Row],[RW_A]]+Table3[[#This Row],[RW_H]]))+(2*(Table3[[#This Row],[OTW_A]]+Table3[[#This Row],[SOW_A]]+Table3[[#This Row],[OTW_H]]+Table3[[#This Row],[SOW_H]]))+Table3[[#This Row],[OTL_A]]+Table3[[#This Row],[SOL_A]]+Table3[[#This Row],[OTL_H]]+Table3[[#This Row],[SOL_H]]</f>
        <v>83</v>
      </c>
      <c r="AM7" s="15">
        <f>Table3[[#This Row],[PTS]]/(2*Table3[[#This Row],[GP]])</f>
        <v>0.64130434782608692</v>
      </c>
      <c r="AN7" s="15">
        <f>Table3[[#This Row],[PTS2]]/(3*Table3[[#This Row],[GP]])</f>
        <v>0.60144927536231885</v>
      </c>
      <c r="AO7">
        <f>(2*Table3[[#This Row],[GR]])+Table3[[#This Row],[PTS]]</f>
        <v>131</v>
      </c>
      <c r="AP7">
        <f>(3*Table3[[#This Row],[GR]])+Table3[[#This Row],[PTS2]]</f>
        <v>191</v>
      </c>
      <c r="AQ7">
        <f>Table3[[#This Row],[PTS]]+(2 * Table3[[#This Row],[GR]] * Table3[[#This Row],[PTS%]])</f>
        <v>105.17391304347825</v>
      </c>
      <c r="AR7">
        <f>Table3[[#This Row],[PTS2]]+(3 * Table3[[#This Row],[GR]] * Table3[[#This Row],[PTS%2]])</f>
        <v>147.95652173913044</v>
      </c>
      <c r="AS7" s="20" t="str">
        <f>_xlfn.CONCAT(TEXT(Table3[[#This Row],[W]], "0"), "-", TEXT(Table3[[#This Row],[RL]],"0"), "-", TEXT(Table3[[#This Row],[OTL]]+Table3[[#This Row],[SOL]], "0"))</f>
        <v>29-16-1</v>
      </c>
      <c r="AT7">
        <f>COUNTIFS(DataRegularSeason20242025!$D$3:$D$1315,Table3[[#This Row],[Teams]],DataRegularSeason20242025!$K$3:$K$1315,0)</f>
        <v>0</v>
      </c>
      <c r="AU7">
        <f>SUMIF(DataRegularSeason20242025!$D$3:$D$1315,$A7, DataRegularSeason20242025!$J$3:$J$1315)</f>
        <v>69</v>
      </c>
      <c r="AV7">
        <f>SUMIF(DataRegularSeason20242025!$D$3:$D$1315,$A7, DataRegularSeason20242025!$K$3:$K$1315)</f>
        <v>62</v>
      </c>
      <c r="AW7">
        <f>AU7-AV7</f>
        <v>7</v>
      </c>
      <c r="AX7">
        <f>COUNTIFS(DataRegularSeason20242025!$E$3:$E$1315,Table3[[#This Row],[Teams]],DataRegularSeason20242025!$J$3:$J$1315,0)</f>
        <v>3</v>
      </c>
      <c r="AY7">
        <f>SUMIF(DataRegularSeason20242025!$E$3:$E$1315,$A7,DataRegularSeason20242025!$K$3:$K$1315)</f>
        <v>79</v>
      </c>
      <c r="AZ7">
        <f>SUMIF(DataRegularSeason20242025!$E$3:$E$1315,$A7,DataRegularSeason20242025!$J$3:$J$1315)</f>
        <v>53</v>
      </c>
      <c r="BA7">
        <f>AY7-AZ7</f>
        <v>26</v>
      </c>
      <c r="BB7">
        <f>AU7+AY7</f>
        <v>148</v>
      </c>
      <c r="BC7">
        <f>AV7+AZ7</f>
        <v>115</v>
      </c>
      <c r="BD7">
        <f>BB7-BC7</f>
        <v>33</v>
      </c>
      <c r="BE7" s="17">
        <f>Table3[[#This Row],[GF]]/Table3[[#This Row],[GP]]</f>
        <v>3.2173913043478262</v>
      </c>
      <c r="BF7" s="17">
        <f>Table3[[#This Row],[GA]]/Table3[[#This Row],[GP]]</f>
        <v>2.5</v>
      </c>
      <c r="BG7" s="17">
        <f>(Table3[[#This Row],[GF]]-Table3[[#This Row],[GA]])/Table3[[#This Row],[GP]]</f>
        <v>0.71739130434782605</v>
      </c>
      <c r="BH7" s="49" t="str">
        <f>_xlfn.CONCAT(TEXT(Table3[[#This Row],[W_H]], "0"), "-", TEXT(Table3[[#This Row],[RL_H]],"0"), "-", TEXT(Table3[[#This Row],[OTL_H]]+Table3[[#This Row],[SOL_H]], "0"))</f>
        <v>17-6-1</v>
      </c>
      <c r="BI7" s="49" t="str">
        <f>_xlfn.CONCAT(TEXT(Table3[[#This Row],[W_A]], "0"), "-", TEXT(Table3[[#This Row],[RL_A]],"0"), "-", TEXT(Table3[[#This Row],[OTL_A]]+Table3[[#This Row],[SOL_A]], "0"))</f>
        <v>12-10-0</v>
      </c>
      <c r="BJ7" s="49">
        <f>((2*(Table3[[#This Row],[W_H]]))+Table3[[#This Row],[OTL_H]]+Table3[[#This Row],[SOL_H]])/(2*Table3[[#This Row],[GP_H]])</f>
        <v>0.72916666666666663</v>
      </c>
      <c r="BK7" s="49">
        <f>((2*(Table3[[#This Row],[W_A]]))+Table3[[#This Row],[OTL_A]]+Table3[[#This Row],[SOL_A]])/(2*Table3[[#This Row],[GP_A]])</f>
        <v>0.54545454545454541</v>
      </c>
      <c r="BL7" s="21">
        <f>(Table3[[#This Row],[W]]*$CG$3)+(Table3[[#This Row],[L]]*$CG$4)+(Table3[[#This Row],[GF]]*$CG$5)+(Table3[[#This Row],[GA]]*$CG$6)</f>
        <v>53.3</v>
      </c>
      <c r="BM7" s="21">
        <f>(82*(((Table3[[#This Row],[PTS%]]*$CG$3)+((1-Table3[[#This Row],[PTS%]])*$CG$4)+(Table3[[#This Row],[GF]]*$CG$5)+(Table3[[#This Row],[GA]]*$CG$6))/Table3[[#This Row],[GP]])) + (Table3[[#This Row],[W]]*$CG$3)+(Table3[[#This Row],[L]]*$CG$4)+(Table3[[#This Row],[GF]]*$CG$5)+(Table3[[#This Row],[GA]]*$CG$6)</f>
        <v>114.13733459357279</v>
      </c>
      <c r="BN7">
        <f>COUNTIFS(DataRegularSeason20242025!$D$3:$D$1315,$A7,DataRegularSeason20242025!$H$3:$H$1315, $A7)</f>
        <v>12</v>
      </c>
      <c r="BO7">
        <f>COUNTIFS(DataRegularSeason20242025!$E$3:$E$1315,$A7,DataRegularSeason20242025!$H$3:$H$1315, $A7)</f>
        <v>19</v>
      </c>
      <c r="BP7">
        <f>BN7+BO7</f>
        <v>31</v>
      </c>
      <c r="BQ7">
        <f>F7-BN7</f>
        <v>10</v>
      </c>
      <c r="BR7">
        <f>H7-BO7</f>
        <v>5</v>
      </c>
      <c r="BS7">
        <f>BQ7+BR7</f>
        <v>15</v>
      </c>
      <c r="BV7">
        <v>1999</v>
      </c>
      <c r="BW7" t="str">
        <f>INDEX(Table2[AwayTeam], Table3[[#This Row],[Column2]])</f>
        <v>CHI</v>
      </c>
      <c r="BX7">
        <f>LARGE((Table2[[#This Row],[AwayTeam]]=Table3[[#This Row],[Teams]]), 1)</f>
        <v>0</v>
      </c>
      <c r="CA7" t="s">
        <v>1464</v>
      </c>
      <c r="CB7">
        <f>SUM($AF$2:$AF$33)</f>
        <v>114</v>
      </c>
      <c r="CI7" s="22">
        <f>MAX(CG4,CG3*INDEX($AM$2:$AM$33,MATCH("CGY",$A$2:$A$33,0),1))+(CG5*CI5)+(CG6*CI6)</f>
        <v>0.99333333333333329</v>
      </c>
      <c r="CJ7" s="106">
        <f>SUM(CJ3:CJ6)</f>
        <v>49.1</v>
      </c>
    </row>
    <row r="8" spans="1:95" ht="15.75" thickTop="1" x14ac:dyDescent="0.25">
      <c r="A8" t="s">
        <v>18</v>
      </c>
      <c r="B8" t="s">
        <v>98</v>
      </c>
      <c r="C8" t="s">
        <v>81</v>
      </c>
      <c r="D8">
        <f>COUNTIFS(DataRegularSeason20242025!$D$3:$D$1315,$A8,DataRegularSeason20242025!$R$3:$R$1315,1,DataRegularSeason20242025!$N$3:$N$1315,1) + COUNTIFS(DataRegularSeason20242025!$E$3:$E$1315,$A8,DataRegularSeason20242025!$R$3:$R$1315,1,DataRegularSeason20242025!$N$3:$N$1315,1)</f>
        <v>39</v>
      </c>
      <c r="E8" s="15">
        <f>Table3[[#This Row],[Watched]]/Table3[[#This Row],[GP]]</f>
        <v>0.82978723404255317</v>
      </c>
      <c r="F8">
        <f>COUNTIFS(DataRegularSeason20242025!$N$3:$N$1315,1,DataRegularSeason20242025!$D$3:$D$1315,$A8)</f>
        <v>20</v>
      </c>
      <c r="G8">
        <f>41-Table3[[#This Row],[GP_A]]</f>
        <v>21</v>
      </c>
      <c r="H8">
        <f>COUNTIFS(DataRegularSeason20242025!$E$3:$E$1315,$A8,DataRegularSeason20242025!$N$3:$N$1315,1)</f>
        <v>27</v>
      </c>
      <c r="I8">
        <f>41-Table3[[#This Row],[GP_H]]</f>
        <v>14</v>
      </c>
      <c r="J8">
        <f>F8+H8</f>
        <v>47</v>
      </c>
      <c r="K8">
        <f>82-Table3[[#This Row],[GP]]</f>
        <v>35</v>
      </c>
      <c r="L8">
        <f>COUNTIFS(DataRegularSeason20242025!$D$3:$D$1315,$A8, DataRegularSeason20242025!$L$3:$L$1315, $A8,DataRegularSeason20242025!$N$3:$N$1315,1)</f>
        <v>11</v>
      </c>
      <c r="M8">
        <f>COUNTIFS(DataRegularSeason20242025!$D$3:$D$1315,$A8, DataRegularSeason20242025!$L$3:$L$1315, $A8,DataRegularSeason20242025!$N$3:$N$1315,1,DataRegularSeason20242025!$M$3:$M$1315,"REG")</f>
        <v>9</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9</v>
      </c>
      <c r="Q8">
        <f>COUNTIFS(DataRegularSeason20242025!$D$3:$D$1315,$A8, DataRegularSeason20242025!$S$3:$S$1315, $A8,DataRegularSeason20242025!$M$3:$M$1315,"REG")</f>
        <v>7</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18</v>
      </c>
      <c r="U8">
        <f>COUNTIFS(DataRegularSeason20242025!$E$3:$E$1315,$A8, DataRegularSeason20242025!$L$3:$L$1315, $A8,DataRegularSeason20242025!$N$3:$N$1315,1,DataRegularSeason20242025!$M$3:$M$1315,"REG")</f>
        <v>15</v>
      </c>
      <c r="V8">
        <f>COUNTIFS(DataRegularSeason20242025!$E$3:$E$1315,$A8, DataRegularSeason20242025!$L$3:$L$1315, $A8,DataRegularSeason20242025!$N$3:$N$1315,1,DataRegularSeason20242025!$M$3:$M$1315,"OT")</f>
        <v>3</v>
      </c>
      <c r="W8">
        <f>COUNTIFS(DataRegularSeason20242025!$E$3:$E$1315,$A8, DataRegularSeason20242025!$L$3:$L$1315, $A8,DataRegularSeason20242025!$N$3:$N$1315,1,DataRegularSeason20242025!$M$3:$M$1315,"SO")</f>
        <v>0</v>
      </c>
      <c r="X8">
        <f>H8-T8</f>
        <v>9</v>
      </c>
      <c r="Y8">
        <f>COUNTIFS(DataRegularSeason20242025!$E$3:$E$1315,$A8, DataRegularSeason20242025!$S$3:$S$1315, $A8,DataRegularSeason20242025!$M$3:$M$1315,"REG")</f>
        <v>9</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29</v>
      </c>
      <c r="AC8">
        <f>Table3[[#This Row],[L_A]]+Table3[[#This Row],[L_H]]</f>
        <v>18</v>
      </c>
      <c r="AD8">
        <f>Table3[[#This Row],[RW_A]]+Table3[[#This Row],[RW_H]]</f>
        <v>24</v>
      </c>
      <c r="AE8">
        <f>Table3[[#This Row],[RL_A]]+Table3[[#This Row],[RL_H]]</f>
        <v>16</v>
      </c>
      <c r="AF8">
        <f>Table3[[#This Row],[OTW_A]]+Table3[[#This Row],[OTW_H]]</f>
        <v>5</v>
      </c>
      <c r="AG8">
        <f>Table3[[#This Row],[OTL_A]]+Table3[[#This Row],[OTL_H]]</f>
        <v>2</v>
      </c>
      <c r="AH8">
        <f>Table3[[#This Row],[SOW_A]]+Table3[[#This Row],[SOW_H]]</f>
        <v>0</v>
      </c>
      <c r="AI8">
        <f>Table3[[#This Row],[SOL_A]]+Table3[[#This Row],[SOL_H]]</f>
        <v>0</v>
      </c>
      <c r="AJ8" s="20" t="str">
        <f>_xlfn.CONCAT(TEXT(Table3[[#This Row],[OTW]]+Table3[[#This Row],[SOW]], "0"), "-", TEXT(Table3[[#This Row],[OTL]]+Table3[[#This Row],[SOL]],"0"))</f>
        <v>5-2</v>
      </c>
      <c r="AK8">
        <f>(2*(Table3[[#This Row],[W_A]]+Table3[[#This Row],[W_H]]))+Table3[[#This Row],[OTL_A]]+Table3[[#This Row],[SOL_A]]+Table3[[#This Row],[OTL_H]]+Table3[[#This Row],[SOL_H]]</f>
        <v>60</v>
      </c>
      <c r="AL8">
        <f>(3*(Table3[[#This Row],[RW_A]]+Table3[[#This Row],[RW_H]]))+(2*(Table3[[#This Row],[OTW_A]]+Table3[[#This Row],[SOW_A]]+Table3[[#This Row],[OTW_H]]+Table3[[#This Row],[SOW_H]]))+Table3[[#This Row],[OTL_A]]+Table3[[#This Row],[SOL_A]]+Table3[[#This Row],[OTL_H]]+Table3[[#This Row],[SOL_H]]</f>
        <v>84</v>
      </c>
      <c r="AM8" s="15">
        <f>Table3[[#This Row],[PTS]]/(2*Table3[[#This Row],[GP]])</f>
        <v>0.63829787234042556</v>
      </c>
      <c r="AN8" s="15">
        <f>Table3[[#This Row],[PTS2]]/(3*Table3[[#This Row],[GP]])</f>
        <v>0.5957446808510638</v>
      </c>
      <c r="AO8">
        <f>(2*Table3[[#This Row],[GR]])+Table3[[#This Row],[PTS]]</f>
        <v>130</v>
      </c>
      <c r="AP8">
        <f>(3*Table3[[#This Row],[GR]])+Table3[[#This Row],[PTS2]]</f>
        <v>189</v>
      </c>
      <c r="AQ8">
        <f>Table3[[#This Row],[PTS]]+(2 * Table3[[#This Row],[GR]] * Table3[[#This Row],[PTS%]])</f>
        <v>104.68085106382979</v>
      </c>
      <c r="AR8">
        <f>Table3[[#This Row],[PTS2]]+(3 * Table3[[#This Row],[GR]] * Table3[[#This Row],[PTS%2]])</f>
        <v>146.55319148936169</v>
      </c>
      <c r="AS8" s="20" t="str">
        <f>_xlfn.CONCAT(TEXT(Table3[[#This Row],[W]], "0"), "-", TEXT(Table3[[#This Row],[RL]],"0"), "-", TEXT(Table3[[#This Row],[OTL]]+Table3[[#This Row],[SOL]], "0"))</f>
        <v>29-16-2</v>
      </c>
      <c r="AT8">
        <f>COUNTIFS(DataRegularSeason20242025!$D$3:$D$1315,Table3[[#This Row],[Teams]],DataRegularSeason20242025!$K$3:$K$1315,0)</f>
        <v>0</v>
      </c>
      <c r="AU8">
        <f>SUMIF(DataRegularSeason20242025!$D$3:$D$1315,$A8, DataRegularSeason20242025!$J$3:$J$1315)</f>
        <v>65</v>
      </c>
      <c r="AV8">
        <f>SUMIF(DataRegularSeason20242025!$D$3:$D$1315,$A8, DataRegularSeason20242025!$K$3:$K$1315)</f>
        <v>64</v>
      </c>
      <c r="AW8">
        <f>AU8-AV8</f>
        <v>1</v>
      </c>
      <c r="AX8">
        <f>COUNTIFS(DataRegularSeason20242025!$E$3:$E$1315,Table3[[#This Row],[Teams]],DataRegularSeason20242025!$J$3:$J$1315,0)</f>
        <v>2</v>
      </c>
      <c r="AY8">
        <f>SUMIF(DataRegularSeason20242025!$E$3:$E$1315,$A8,DataRegularSeason20242025!$K$3:$K$1315)</f>
        <v>86</v>
      </c>
      <c r="AZ8">
        <f>SUMIF(DataRegularSeason20242025!$E$3:$E$1315,$A8,DataRegularSeason20242025!$J$3:$J$1315)</f>
        <v>73</v>
      </c>
      <c r="BA8">
        <f>AY8-AZ8</f>
        <v>13</v>
      </c>
      <c r="BB8">
        <f>AU8+AY8</f>
        <v>151</v>
      </c>
      <c r="BC8">
        <f>AV8+AZ8</f>
        <v>137</v>
      </c>
      <c r="BD8">
        <f>BB8-BC8</f>
        <v>14</v>
      </c>
      <c r="BE8" s="17">
        <f>Table3[[#This Row],[GF]]/Table3[[#This Row],[GP]]</f>
        <v>3.2127659574468086</v>
      </c>
      <c r="BF8" s="17">
        <f>Table3[[#This Row],[GA]]/Table3[[#This Row],[GP]]</f>
        <v>2.9148936170212765</v>
      </c>
      <c r="BG8" s="17">
        <f>(Table3[[#This Row],[GF]]-Table3[[#This Row],[GA]])/Table3[[#This Row],[GP]]</f>
        <v>0.2978723404255319</v>
      </c>
      <c r="BH8" s="49" t="str">
        <f>_xlfn.CONCAT(TEXT(Table3[[#This Row],[W_H]], "0"), "-", TEXT(Table3[[#This Row],[RL_H]],"0"), "-", TEXT(Table3[[#This Row],[OTL_H]]+Table3[[#This Row],[SOL_H]], "0"))</f>
        <v>18-9-0</v>
      </c>
      <c r="BI8" s="49" t="str">
        <f>_xlfn.CONCAT(TEXT(Table3[[#This Row],[W_A]], "0"), "-", TEXT(Table3[[#This Row],[RL_A]],"0"), "-", TEXT(Table3[[#This Row],[OTL_A]]+Table3[[#This Row],[SOL_A]], "0"))</f>
        <v>11-7-2</v>
      </c>
      <c r="BJ8" s="49">
        <f>((2*(Table3[[#This Row],[W_H]]))+Table3[[#This Row],[OTL_H]]+Table3[[#This Row],[SOL_H]])/(2*Table3[[#This Row],[GP_H]])</f>
        <v>0.66666666666666663</v>
      </c>
      <c r="BK8" s="49">
        <f>((2*(Table3[[#This Row],[W_A]]))+Table3[[#This Row],[OTL_A]]+Table3[[#This Row],[SOL_A]])/(2*Table3[[#This Row],[GP_A]])</f>
        <v>0.6</v>
      </c>
      <c r="BL8" s="21">
        <f>(Table3[[#This Row],[W]]*$CG$3)+(Table3[[#This Row],[L]]*$CG$4)+(Table3[[#This Row],[GF]]*$CG$5)+(Table3[[#This Row],[GA]]*$CG$6)</f>
        <v>56.25</v>
      </c>
      <c r="BM8" s="21">
        <f>(82*(((Table3[[#This Row],[PTS%]]*$CG$3)+((1-Table3[[#This Row],[PTS%]])*$CG$4)+(Table3[[#This Row],[GF]]*$CG$5)+(Table3[[#This Row],[GA]]*$CG$6))/Table3[[#This Row],[GP]])) + (Table3[[#This Row],[W]]*$CG$3)+(Table3[[#This Row],[L]]*$CG$4)+(Table3[[#This Row],[GF]]*$CG$5)+(Table3[[#This Row],[GA]]*$CG$6)</f>
        <v>120.41527840651879</v>
      </c>
      <c r="BN8">
        <f>COUNTIFS(DataRegularSeason20242025!$D$3:$D$1315,$A8,DataRegularSeason20242025!$H$3:$H$1315, $A8)</f>
        <v>15</v>
      </c>
      <c r="BO8">
        <f>COUNTIFS(DataRegularSeason20242025!$E$3:$E$1315,$A8,DataRegularSeason20242025!$H$3:$H$1315, $A8)</f>
        <v>22</v>
      </c>
      <c r="BP8">
        <f>BN8+BO8</f>
        <v>37</v>
      </c>
      <c r="BQ8">
        <f>F8-BN8</f>
        <v>5</v>
      </c>
      <c r="BR8">
        <f>H8-BO8</f>
        <v>5</v>
      </c>
      <c r="BS8">
        <f>BQ8+BR8</f>
        <v>10</v>
      </c>
      <c r="BV8">
        <v>1967</v>
      </c>
      <c r="BW8" t="str">
        <f>INDEX(Table2[AwayTeam], Table3[[#This Row],[Column2]])</f>
        <v>NJD</v>
      </c>
      <c r="BX8">
        <f>LARGE((Table2[[#This Row],[AwayTeam]]=Table3[[#This Row],[Teams]]), 1)</f>
        <v>1</v>
      </c>
      <c r="CA8" t="s">
        <v>1465</v>
      </c>
      <c r="CB8">
        <f>SUM($AH$2:$AH$33)</f>
        <v>39</v>
      </c>
      <c r="CH8" t="s">
        <v>1475</v>
      </c>
      <c r="CI8" s="22">
        <f>CI7*82</f>
        <v>81.453333333333333</v>
      </c>
      <c r="CJ8" s="21">
        <f>CJ7+((82-CH2)*CI7)</f>
        <v>85.853333333333325</v>
      </c>
    </row>
    <row r="9" spans="1:95" x14ac:dyDescent="0.25">
      <c r="A9" t="s">
        <v>37</v>
      </c>
      <c r="B9" t="s">
        <v>97</v>
      </c>
      <c r="C9" t="s">
        <v>95</v>
      </c>
      <c r="D9">
        <f>COUNTIFS(DataRegularSeason20242025!$D$3:$D$1315,$A9,DataRegularSeason20242025!$R$3:$R$1315,1,DataRegularSeason20242025!$N$3:$N$1315,1) + COUNTIFS(DataRegularSeason20242025!$E$3:$E$1315,$A9,DataRegularSeason20242025!$R$3:$R$1315,1,DataRegularSeason20242025!$N$3:$N$1315,1)</f>
        <v>41</v>
      </c>
      <c r="E9" s="15">
        <f>Table3[[#This Row],[Watched]]/Table3[[#This Row],[GP]]</f>
        <v>0.87234042553191493</v>
      </c>
      <c r="F9">
        <f>COUNTIFS(DataRegularSeason20242025!$N$3:$N$1315,1,DataRegularSeason20242025!$D$3:$D$1315,$A9)</f>
        <v>25</v>
      </c>
      <c r="G9">
        <f>41-Table3[[#This Row],[GP_A]]</f>
        <v>16</v>
      </c>
      <c r="H9">
        <f>COUNTIFS(DataRegularSeason20242025!$E$3:$E$1315,$A9,DataRegularSeason20242025!$N$3:$N$1315,1)</f>
        <v>22</v>
      </c>
      <c r="I9">
        <f>41-Table3[[#This Row],[GP_H]]</f>
        <v>19</v>
      </c>
      <c r="J9">
        <f>F9+H9</f>
        <v>47</v>
      </c>
      <c r="K9">
        <f>82-Table3[[#This Row],[GP]]</f>
        <v>35</v>
      </c>
      <c r="L9">
        <f>COUNTIFS(DataRegularSeason20242025!$D$3:$D$1315,$A9, DataRegularSeason20242025!$L$3:$L$1315, $A9,DataRegularSeason20242025!$N$3:$N$1315,1)</f>
        <v>17</v>
      </c>
      <c r="M9">
        <f>COUNTIFS(DataRegularSeason20242025!$D$3:$D$1315,$A9, DataRegularSeason20242025!$L$3:$L$1315, $A9,DataRegularSeason20242025!$N$3:$N$1315,1,DataRegularSeason20242025!$M$3:$M$1315,"REG")</f>
        <v>14</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2</v>
      </c>
      <c r="P9">
        <f>F9-L9</f>
        <v>8</v>
      </c>
      <c r="Q9">
        <f>COUNTIFS(DataRegularSeason20242025!$D$3:$D$1315,$A9, DataRegularSeason20242025!$S$3:$S$1315, $A9,DataRegularSeason20242025!$M$3:$M$1315,"REG")</f>
        <v>5</v>
      </c>
      <c r="R9">
        <f>COUNTIFS(DataRegularSeason20242025!$D$3:$D$1315,$A9, DataRegularSeason20242025!$S$3:$S$1315, $A9,DataRegularSeason20242025!$M$3:$M$1315,"OT")</f>
        <v>2</v>
      </c>
      <c r="S9">
        <f>COUNTIFS(DataRegularSeason20242025!$D$3:$D$1315,$A9, DataRegularSeason20242025!$S$3:$S$1315, $A9,DataRegularSeason20242025!$M$3:$M$1315,"SO")</f>
        <v>1</v>
      </c>
      <c r="T9">
        <f>COUNTIFS(DataRegularSeason20242025!$E$3:$E$1315,$A9, DataRegularSeason20242025!$L$3:$L$1315, $A9, DataRegularSeason20242025!$N$3:$N$1315,1)</f>
        <v>11</v>
      </c>
      <c r="U9">
        <f>COUNTIFS(DataRegularSeason20242025!$E$3:$E$1315,$A9, DataRegularSeason20242025!$L$3:$L$1315, $A9,DataRegularSeason20242025!$N$3:$N$1315,1,DataRegularSeason20242025!$M$3:$M$1315,"REG")</f>
        <v>8</v>
      </c>
      <c r="V9">
        <f>COUNTIFS(DataRegularSeason20242025!$E$3:$E$1315,$A9, DataRegularSeason20242025!$L$3:$L$1315, $A9,DataRegularSeason20242025!$N$3:$N$1315,1,DataRegularSeason20242025!$M$3:$M$1315,"OT")</f>
        <v>3</v>
      </c>
      <c r="W9">
        <f>COUNTIFS(DataRegularSeason20242025!$E$3:$E$1315,$A9, DataRegularSeason20242025!$L$3:$L$1315, $A9,DataRegularSeason20242025!$N$3:$N$1315,1,DataRegularSeason20242025!$M$3:$M$1315,"SO")</f>
        <v>0</v>
      </c>
      <c r="X9">
        <f>H9-T9</f>
        <v>11</v>
      </c>
      <c r="Y9">
        <f>COUNTIFS(DataRegularSeason20242025!$E$3:$E$1315,$A9, DataRegularSeason20242025!$S$3:$S$1315, $A9,DataRegularSeason20242025!$M$3:$M$1315,"REG")</f>
        <v>10</v>
      </c>
      <c r="Z9">
        <f>COUNTIFS(DataRegularSeason20242025!$E$3:$E$1315,$A9, DataRegularSeason20242025!$S$3:$S$1315, $A9,DataRegularSeason20242025!$M$3:$M$1315,"OT")</f>
        <v>0</v>
      </c>
      <c r="AA9">
        <f>COUNTIFS(DataRegularSeason20242025!$E$3:$E$1315,$A9, DataRegularSeason20242025!$S$3:$S$1315, $A9,DataRegularSeason20242025!$M$3:$M$1315,"SO")</f>
        <v>1</v>
      </c>
      <c r="AB9">
        <f>Table3[[#This Row],[W_A]]+Table3[[#This Row],[W_H]]</f>
        <v>28</v>
      </c>
      <c r="AC9">
        <f>Table3[[#This Row],[L_A]]+Table3[[#This Row],[L_H]]</f>
        <v>19</v>
      </c>
      <c r="AD9">
        <f>Table3[[#This Row],[RW_A]]+Table3[[#This Row],[RW_H]]</f>
        <v>22</v>
      </c>
      <c r="AE9">
        <f>Table3[[#This Row],[RL_A]]+Table3[[#This Row],[RL_H]]</f>
        <v>15</v>
      </c>
      <c r="AF9">
        <f>Table3[[#This Row],[OTW_A]]+Table3[[#This Row],[OTW_H]]</f>
        <v>4</v>
      </c>
      <c r="AG9">
        <f>Table3[[#This Row],[OTL_A]]+Table3[[#This Row],[OTL_H]]</f>
        <v>2</v>
      </c>
      <c r="AH9">
        <f>Table3[[#This Row],[SOW_A]]+Table3[[#This Row],[SOW_H]]</f>
        <v>2</v>
      </c>
      <c r="AI9">
        <f>Table3[[#This Row],[SOL_A]]+Table3[[#This Row],[SOL_H]]</f>
        <v>2</v>
      </c>
      <c r="AJ9" s="20" t="str">
        <f>_xlfn.CONCAT(TEXT(Table3[[#This Row],[OTW]]+Table3[[#This Row],[SOW]], "0"), "-", TEXT(Table3[[#This Row],[OTL]]+Table3[[#This Row],[SOL]],"0"))</f>
        <v>6-4</v>
      </c>
      <c r="AK9">
        <f>(2*(Table3[[#This Row],[W_A]]+Table3[[#This Row],[W_H]]))+Table3[[#This Row],[OTL_A]]+Table3[[#This Row],[SOL_A]]+Table3[[#This Row],[OTL_H]]+Table3[[#This Row],[SOL_H]]</f>
        <v>60</v>
      </c>
      <c r="AL9">
        <f>(3*(Table3[[#This Row],[RW_A]]+Table3[[#This Row],[RW_H]]))+(2*(Table3[[#This Row],[OTW_A]]+Table3[[#This Row],[SOW_A]]+Table3[[#This Row],[OTW_H]]+Table3[[#This Row],[SOW_H]]))+Table3[[#This Row],[OTL_A]]+Table3[[#This Row],[SOL_A]]+Table3[[#This Row],[OTL_H]]+Table3[[#This Row],[SOL_H]]</f>
        <v>82</v>
      </c>
      <c r="AM9" s="15">
        <f>Table3[[#This Row],[PTS]]/(2*Table3[[#This Row],[GP]])</f>
        <v>0.63829787234042556</v>
      </c>
      <c r="AN9" s="15">
        <f>Table3[[#This Row],[PTS2]]/(3*Table3[[#This Row],[GP]])</f>
        <v>0.58156028368794321</v>
      </c>
      <c r="AO9">
        <f>(2*Table3[[#This Row],[GR]])+Table3[[#This Row],[PTS]]</f>
        <v>130</v>
      </c>
      <c r="AP9">
        <f>(3*Table3[[#This Row],[GR]])+Table3[[#This Row],[PTS2]]</f>
        <v>187</v>
      </c>
      <c r="AQ9">
        <f>Table3[[#This Row],[PTS]]+(2 * Table3[[#This Row],[GR]] * Table3[[#This Row],[PTS%]])</f>
        <v>104.68085106382979</v>
      </c>
      <c r="AR9">
        <f>Table3[[#This Row],[PTS2]]+(3 * Table3[[#This Row],[GR]] * Table3[[#This Row],[PTS%2]])</f>
        <v>143.06382978723403</v>
      </c>
      <c r="AS9" s="20" t="str">
        <f>_xlfn.CONCAT(TEXT(Table3[[#This Row],[W]], "0"), "-", TEXT(Table3[[#This Row],[RL]],"0"), "-", TEXT(Table3[[#This Row],[OTL]]+Table3[[#This Row],[SOL]], "0"))</f>
        <v>28-15-4</v>
      </c>
      <c r="AT9">
        <f>COUNTIFS(DataRegularSeason20242025!$D$3:$D$1315,Table3[[#This Row],[Teams]],DataRegularSeason20242025!$K$3:$K$1315,0)</f>
        <v>2</v>
      </c>
      <c r="AU9">
        <f>SUMIF(DataRegularSeason20242025!$D$3:$D$1315,$A9, DataRegularSeason20242025!$J$3:$J$1315)</f>
        <v>82</v>
      </c>
      <c r="AV9">
        <f>SUMIF(DataRegularSeason20242025!$D$3:$D$1315,$A9, DataRegularSeason20242025!$K$3:$K$1315)</f>
        <v>63</v>
      </c>
      <c r="AW9">
        <f>AU9-AV9</f>
        <v>19</v>
      </c>
      <c r="AX9">
        <f>COUNTIFS(DataRegularSeason20242025!$E$3:$E$1315,Table3[[#This Row],[Teams]],DataRegularSeason20242025!$J$3:$J$1315,0)</f>
        <v>1</v>
      </c>
      <c r="AY9">
        <f>SUMIF(DataRegularSeason20242025!$E$3:$E$1315,$A9,DataRegularSeason20242025!$K$3:$K$1315)</f>
        <v>58</v>
      </c>
      <c r="AZ9">
        <f>SUMIF(DataRegularSeason20242025!$E$3:$E$1315,$A9,DataRegularSeason20242025!$J$3:$J$1315)</f>
        <v>71</v>
      </c>
      <c r="BA9">
        <f>AY9-AZ9</f>
        <v>-13</v>
      </c>
      <c r="BB9">
        <f>AU9+AY9</f>
        <v>140</v>
      </c>
      <c r="BC9">
        <f>AV9+AZ9</f>
        <v>134</v>
      </c>
      <c r="BD9">
        <f>BB9-BC9</f>
        <v>6</v>
      </c>
      <c r="BE9" s="17">
        <f>Table3[[#This Row],[GF]]/Table3[[#This Row],[GP]]</f>
        <v>2.978723404255319</v>
      </c>
      <c r="BF9" s="17">
        <f>Table3[[#This Row],[GA]]/Table3[[#This Row],[GP]]</f>
        <v>2.8510638297872339</v>
      </c>
      <c r="BG9" s="17">
        <f>(Table3[[#This Row],[GF]]-Table3[[#This Row],[GA]])/Table3[[#This Row],[GP]]</f>
        <v>0.1276595744680851</v>
      </c>
      <c r="BH9" s="49" t="str">
        <f>_xlfn.CONCAT(TEXT(Table3[[#This Row],[W_H]], "0"), "-", TEXT(Table3[[#This Row],[RL_H]],"0"), "-", TEXT(Table3[[#This Row],[OTL_H]]+Table3[[#This Row],[SOL_H]], "0"))</f>
        <v>11-10-1</v>
      </c>
      <c r="BI9" s="49" t="str">
        <f>_xlfn.CONCAT(TEXT(Table3[[#This Row],[W_A]], "0"), "-", TEXT(Table3[[#This Row],[RL_A]],"0"), "-", TEXT(Table3[[#This Row],[OTL_A]]+Table3[[#This Row],[SOL_A]], "0"))</f>
        <v>17-5-3</v>
      </c>
      <c r="BJ9" s="49">
        <f>((2*(Table3[[#This Row],[W_H]]))+Table3[[#This Row],[OTL_H]]+Table3[[#This Row],[SOL_H]])/(2*Table3[[#This Row],[GP_H]])</f>
        <v>0.52272727272727271</v>
      </c>
      <c r="BK9" s="49">
        <f>((2*(Table3[[#This Row],[W_A]]))+Table3[[#This Row],[OTL_A]]+Table3[[#This Row],[SOL_A]])/(2*Table3[[#This Row],[GP_A]])</f>
        <v>0.74</v>
      </c>
      <c r="BL9" s="21">
        <f>(Table3[[#This Row],[W]]*$CG$3)+(Table3[[#This Row],[L]]*$CG$4)+(Table3[[#This Row],[GF]]*$CG$5)+(Table3[[#This Row],[GA]]*$CG$6)</f>
        <v>54.1</v>
      </c>
      <c r="BM9" s="21">
        <f>(82*(((Table3[[#This Row],[PTS%]]*$CG$3)+((1-Table3[[#This Row],[PTS%]])*$CG$4)+(Table3[[#This Row],[GF]]*$CG$5)+(Table3[[#This Row],[GA]]*$CG$6))/Table3[[#This Row],[GP]])) + (Table3[[#This Row],[W]]*$CG$3)+(Table3[[#This Row],[L]]*$CG$4)+(Table3[[#This Row],[GF]]*$CG$5)+(Table3[[#This Row],[GA]]*$CG$6)</f>
        <v>114.86315074694433</v>
      </c>
      <c r="BN9">
        <f>COUNTIFS(DataRegularSeason20242025!$D$3:$D$1315,$A9,DataRegularSeason20242025!$H$3:$H$1315, $A9)</f>
        <v>18</v>
      </c>
      <c r="BO9">
        <f>COUNTIFS(DataRegularSeason20242025!$E$3:$E$1315,$A9,DataRegularSeason20242025!$H$3:$H$1315, $A9)</f>
        <v>18</v>
      </c>
      <c r="BP9">
        <f>BN9+BO9</f>
        <v>36</v>
      </c>
      <c r="BQ9">
        <f>F9-BN9</f>
        <v>7</v>
      </c>
      <c r="BR9">
        <f>H9-BO9</f>
        <v>4</v>
      </c>
      <c r="BS9">
        <f>BQ9+BR9</f>
        <v>11</v>
      </c>
      <c r="BW9" t="str">
        <f>INDEX(Table2[AwayTeam], Table3[[#This Row],[Column2]])</f>
        <v>NYR</v>
      </c>
      <c r="BX9">
        <f>LARGE((Table2[[#This Row],[AwayTeam]]=Table3[[#This Row],[Teams]]), 1)</f>
        <v>0</v>
      </c>
      <c r="CA9" t="s">
        <v>1468</v>
      </c>
      <c r="CB9" s="1">
        <f>_xlfn.MINIFS(DataRegularSeason20242025!$B$3:$B$1315,DataRegularSeason20242025!$N$3:$N$1315,1)</f>
        <v>45569</v>
      </c>
    </row>
    <row r="10" spans="1:95"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41</v>
      </c>
      <c r="E10" s="15">
        <f>Table3[[#This Row],[Watched]]/Table3[[#This Row],[GP]]</f>
        <v>0.87234042553191493</v>
      </c>
      <c r="F10">
        <f>COUNTIFS(DataRegularSeason20242025!$N$3:$N$1315,1,DataRegularSeason20242025!$D$3:$D$1315,$A10)</f>
        <v>23</v>
      </c>
      <c r="G10">
        <f>41-Table3[[#This Row],[GP_A]]</f>
        <v>18</v>
      </c>
      <c r="H10">
        <f>COUNTIFS(DataRegularSeason20242025!$E$3:$E$1315,$A10,DataRegularSeason20242025!$N$3:$N$1315,1)</f>
        <v>24</v>
      </c>
      <c r="I10">
        <f>41-Table3[[#This Row],[GP_H]]</f>
        <v>17</v>
      </c>
      <c r="J10">
        <f>F10+H10</f>
        <v>47</v>
      </c>
      <c r="K10">
        <f>82-Table3[[#This Row],[GP]]</f>
        <v>35</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3</v>
      </c>
      <c r="O10">
        <f>COUNTIFS(DataRegularSeason20242025!$D$3:$D$1315,$A10, DataRegularSeason20242025!$L$3:$L$1315, $A10,DataRegularSeason20242025!$N$3:$N$1315,1,DataRegularSeason20242025!$M$3:$M$1315,"SO")</f>
        <v>0</v>
      </c>
      <c r="P10">
        <f>F10-L10</f>
        <v>13</v>
      </c>
      <c r="Q10">
        <f>COUNTIFS(DataRegularSeason20242025!$D$3:$D$1315,$A10, DataRegularSeason20242025!$S$3:$S$1315, $A10,DataRegularSeason20242025!$M$3:$M$1315,"REG")</f>
        <v>11</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18</v>
      </c>
      <c r="U10">
        <f>COUNTIFS(DataRegularSeason20242025!$E$3:$E$1315,$A10, DataRegularSeason20242025!$L$3:$L$1315, $A10,DataRegularSeason20242025!$N$3:$N$1315,1,DataRegularSeason20242025!$M$3:$M$1315,"REG")</f>
        <v>17</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6</v>
      </c>
      <c r="Y10">
        <f>COUNTIFS(DataRegularSeason20242025!$E$3:$E$1315,$A10, DataRegularSeason20242025!$S$3:$S$1315, $A10,DataRegularSeason20242025!$M$3:$M$1315,"REG")</f>
        <v>5</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28</v>
      </c>
      <c r="AC10">
        <f>Table3[[#This Row],[L_A]]+Table3[[#This Row],[L_H]]</f>
        <v>19</v>
      </c>
      <c r="AD10">
        <f>Table3[[#This Row],[RW_A]]+Table3[[#This Row],[RW_H]]</f>
        <v>24</v>
      </c>
      <c r="AE10">
        <f>Table3[[#This Row],[RL_A]]+Table3[[#This Row],[RL_H]]</f>
        <v>16</v>
      </c>
      <c r="AF10">
        <f>Table3[[#This Row],[OTW_A]]+Table3[[#This Row],[OTW_H]]</f>
        <v>4</v>
      </c>
      <c r="AG10">
        <f>Table3[[#This Row],[OTL_A]]+Table3[[#This Row],[OTL_H]]</f>
        <v>1</v>
      </c>
      <c r="AH10">
        <f>Table3[[#This Row],[SOW_A]]+Table3[[#This Row],[SOW_H]]</f>
        <v>0</v>
      </c>
      <c r="AI10">
        <f>Table3[[#This Row],[SOL_A]]+Table3[[#This Row],[SOL_H]]</f>
        <v>2</v>
      </c>
      <c r="AJ10" s="20" t="str">
        <f>_xlfn.CONCAT(TEXT(Table3[[#This Row],[OTW]]+Table3[[#This Row],[SOW]], "0"), "-", TEXT(Table3[[#This Row],[OTL]]+Table3[[#This Row],[SOL]],"0"))</f>
        <v>4-3</v>
      </c>
      <c r="AK10">
        <f>(2*(Table3[[#This Row],[W_A]]+Table3[[#This Row],[W_H]]))+Table3[[#This Row],[OTL_A]]+Table3[[#This Row],[SOL_A]]+Table3[[#This Row],[OTL_H]]+Table3[[#This Row],[SOL_H]]</f>
        <v>59</v>
      </c>
      <c r="AL10">
        <f>(3*(Table3[[#This Row],[RW_A]]+Table3[[#This Row],[RW_H]]))+(2*(Table3[[#This Row],[OTW_A]]+Table3[[#This Row],[SOW_A]]+Table3[[#This Row],[OTW_H]]+Table3[[#This Row],[SOW_H]]))+Table3[[#This Row],[OTL_A]]+Table3[[#This Row],[SOL_A]]+Table3[[#This Row],[OTL_H]]+Table3[[#This Row],[SOL_H]]</f>
        <v>83</v>
      </c>
      <c r="AM10" s="15">
        <f>Table3[[#This Row],[PTS]]/(2*Table3[[#This Row],[GP]])</f>
        <v>0.62765957446808507</v>
      </c>
      <c r="AN10" s="15">
        <f>Table3[[#This Row],[PTS2]]/(3*Table3[[#This Row],[GP]])</f>
        <v>0.58865248226950351</v>
      </c>
      <c r="AO10">
        <f>(2*Table3[[#This Row],[GR]])+Table3[[#This Row],[PTS]]</f>
        <v>129</v>
      </c>
      <c r="AP10">
        <f>(3*Table3[[#This Row],[GR]])+Table3[[#This Row],[PTS2]]</f>
        <v>188</v>
      </c>
      <c r="AQ10">
        <f>Table3[[#This Row],[PTS]]+(2 * Table3[[#This Row],[GR]] * Table3[[#This Row],[PTS%]])</f>
        <v>102.93617021276596</v>
      </c>
      <c r="AR10">
        <f>Table3[[#This Row],[PTS2]]+(3 * Table3[[#This Row],[GR]] * Table3[[#This Row],[PTS%2]])</f>
        <v>144.80851063829786</v>
      </c>
      <c r="AS10" s="20" t="str">
        <f>_xlfn.CONCAT(TEXT(Table3[[#This Row],[W]], "0"), "-", TEXT(Table3[[#This Row],[RL]],"0"), "-", TEXT(Table3[[#This Row],[OTL]]+Table3[[#This Row],[SOL]], "0"))</f>
        <v>28-16-3</v>
      </c>
      <c r="AT10">
        <f>COUNTIFS(DataRegularSeason20242025!$D$3:$D$1315,Table3[[#This Row],[Teams]],DataRegularSeason20242025!$K$3:$K$1315,0)</f>
        <v>1</v>
      </c>
      <c r="AU10">
        <f>SUMIF(DataRegularSeason20242025!$D$3:$D$1315,$A10, DataRegularSeason20242025!$J$3:$J$1315)</f>
        <v>67</v>
      </c>
      <c r="AV10">
        <f>SUMIF(DataRegularSeason20242025!$D$3:$D$1315,$A10, DataRegularSeason20242025!$K$3:$K$1315)</f>
        <v>73</v>
      </c>
      <c r="AW10">
        <f>AU10-AV10</f>
        <v>-6</v>
      </c>
      <c r="AX10">
        <f>COUNTIFS(DataRegularSeason20242025!$E$3:$E$1315,Table3[[#This Row],[Teams]],DataRegularSeason20242025!$J$3:$J$1315,0)</f>
        <v>3</v>
      </c>
      <c r="AY10">
        <f>SUMIF(DataRegularSeason20242025!$E$3:$E$1315,$A10,DataRegularSeason20242025!$K$3:$K$1315)</f>
        <v>89</v>
      </c>
      <c r="AZ10">
        <f>SUMIF(DataRegularSeason20242025!$E$3:$E$1315,$A10,DataRegularSeason20242025!$J$3:$J$1315)</f>
        <v>59</v>
      </c>
      <c r="BA10">
        <f>AY10-AZ10</f>
        <v>30</v>
      </c>
      <c r="BB10">
        <f>AU10+AY10</f>
        <v>156</v>
      </c>
      <c r="BC10">
        <f>AV10+AZ10</f>
        <v>132</v>
      </c>
      <c r="BD10">
        <f>BB10-BC10</f>
        <v>24</v>
      </c>
      <c r="BE10" s="17">
        <f>Table3[[#This Row],[GF]]/Table3[[#This Row],[GP]]</f>
        <v>3.3191489361702127</v>
      </c>
      <c r="BF10" s="17">
        <f>Table3[[#This Row],[GA]]/Table3[[#This Row],[GP]]</f>
        <v>2.8085106382978724</v>
      </c>
      <c r="BG10" s="17">
        <f>(Table3[[#This Row],[GF]]-Table3[[#This Row],[GA]])/Table3[[#This Row],[GP]]</f>
        <v>0.51063829787234039</v>
      </c>
      <c r="BH10" s="49" t="str">
        <f>_xlfn.CONCAT(TEXT(Table3[[#This Row],[W_H]], "0"), "-", TEXT(Table3[[#This Row],[RL_H]],"0"), "-", TEXT(Table3[[#This Row],[OTL_H]]+Table3[[#This Row],[SOL_H]], "0"))</f>
        <v>18-5-1</v>
      </c>
      <c r="BI10" s="49" t="str">
        <f>_xlfn.CONCAT(TEXT(Table3[[#This Row],[W_A]], "0"), "-", TEXT(Table3[[#This Row],[RL_A]],"0"), "-", TEXT(Table3[[#This Row],[OTL_A]]+Table3[[#This Row],[SOL_A]], "0"))</f>
        <v>10-11-2</v>
      </c>
      <c r="BJ10" s="49">
        <f>((2*(Table3[[#This Row],[W_H]]))+Table3[[#This Row],[OTL_H]]+Table3[[#This Row],[SOL_H]])/(2*Table3[[#This Row],[GP_H]])</f>
        <v>0.77083333333333337</v>
      </c>
      <c r="BK10" s="49">
        <f>((2*(Table3[[#This Row],[W_A]]))+Table3[[#This Row],[OTL_A]]+Table3[[#This Row],[SOL_A]])/(2*Table3[[#This Row],[GP_A]])</f>
        <v>0.47826086956521741</v>
      </c>
      <c r="BL10" s="21">
        <f>(Table3[[#This Row],[W]]*$CG$3)+(Table3[[#This Row],[L]]*$CG$4)+(Table3[[#This Row],[GF]]*$CG$5)+(Table3[[#This Row],[GA]]*$CG$6)</f>
        <v>56.3</v>
      </c>
      <c r="BM10" s="21">
        <f>(82*(((Table3[[#This Row],[PTS%]]*$CG$3)+((1-Table3[[#This Row],[PTS%]])*$CG$4)+(Table3[[#This Row],[GF]]*$CG$5)+(Table3[[#This Row],[GA]]*$CG$6))/Table3[[#This Row],[GP]])) + (Table3[[#This Row],[W]]*$CG$3)+(Table3[[#This Row],[L]]*$CG$4)+(Table3[[#This Row],[GF]]*$CG$5)+(Table3[[#This Row],[GA]]*$CG$6)</f>
        <v>120.8977365323676</v>
      </c>
      <c r="BN10">
        <f>COUNTIFS(DataRegularSeason20242025!$D$3:$D$1315,$A10,DataRegularSeason20242025!$H$3:$H$1315, $A10)</f>
        <v>14</v>
      </c>
      <c r="BO10">
        <f>COUNTIFS(DataRegularSeason20242025!$E$3:$E$1315,$A10,DataRegularSeason20242025!$H$3:$H$1315, $A10)</f>
        <v>18</v>
      </c>
      <c r="BP10">
        <f>BN10+BO10</f>
        <v>32</v>
      </c>
      <c r="BQ10">
        <f>F10-BN10</f>
        <v>9</v>
      </c>
      <c r="BR10">
        <f>H10-BO10</f>
        <v>6</v>
      </c>
      <c r="BS10">
        <f>BQ10+BR10</f>
        <v>15</v>
      </c>
      <c r="BV10">
        <v>2006</v>
      </c>
      <c r="BW10" t="str">
        <f>INDEX(Table2[AwayTeam], Table3[[#This Row],[Column2]])</f>
        <v>WPG</v>
      </c>
      <c r="BX10">
        <f>LARGE((Table2[[#This Row],[AwayTeam]]=Table3[[#This Row],[Teams]]), 1)</f>
        <v>0</v>
      </c>
      <c r="CA10" t="s">
        <v>1469</v>
      </c>
      <c r="CB10" s="1">
        <f>_xlfn.MAXIFS(DataRegularSeason20242025!$B$3:$B$1315,DataRegularSeason20242025!$N$3:$N$1315,1)</f>
        <v>45678</v>
      </c>
    </row>
    <row r="11" spans="1:95" x14ac:dyDescent="0.25">
      <c r="A11" t="s">
        <v>43</v>
      </c>
      <c r="B11" t="s">
        <v>98</v>
      </c>
      <c r="C11" t="s">
        <v>81</v>
      </c>
      <c r="D11">
        <f>COUNTIFS(DataRegularSeason20242025!$D$3:$D$1315,$A11,DataRegularSeason20242025!$R$3:$R$1315,1,DataRegularSeason20242025!$N$3:$N$1315,1) + COUNTIFS(DataRegularSeason20242025!$E$3:$E$1315,$A11,DataRegularSeason20242025!$R$3:$R$1315,1,DataRegularSeason20242025!$N$3:$N$1315,1)</f>
        <v>39</v>
      </c>
      <c r="E11" s="15">
        <f>Table3[[#This Row],[Watched]]/Table3[[#This Row],[GP]]</f>
        <v>0.8666666666666667</v>
      </c>
      <c r="F11">
        <f>COUNTIFS(DataRegularSeason20242025!$N$3:$N$1315,1,DataRegularSeason20242025!$D$3:$D$1315,$A11)</f>
        <v>23</v>
      </c>
      <c r="G11">
        <f>41-Table3[[#This Row],[GP_A]]</f>
        <v>18</v>
      </c>
      <c r="H11">
        <f>COUNTIFS(DataRegularSeason20242025!$E$3:$E$1315,$A11,DataRegularSeason20242025!$N$3:$N$1315,1)</f>
        <v>22</v>
      </c>
      <c r="I11">
        <f>41-Table3[[#This Row],[GP_H]]</f>
        <v>19</v>
      </c>
      <c r="J11">
        <f>F11+H11</f>
        <v>45</v>
      </c>
      <c r="K11">
        <f>82-Table3[[#This Row],[GP]]</f>
        <v>37</v>
      </c>
      <c r="L11">
        <f>COUNTIFS(DataRegularSeason20242025!$D$3:$D$1315,$A11, DataRegularSeason20242025!$L$3:$L$1315, $A11,DataRegularSeason20242025!$N$3:$N$1315,1)</f>
        <v>10</v>
      </c>
      <c r="M11">
        <f>COUNTIFS(DataRegularSeason20242025!$D$3:$D$1315,$A11, DataRegularSeason20242025!$L$3:$L$1315, $A11,DataRegularSeason20242025!$N$3:$N$1315,1,DataRegularSeason20242025!$M$3:$M$1315,"REG")</f>
        <v>8</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13</v>
      </c>
      <c r="Q11">
        <f>COUNTIFS(DataRegularSeason20242025!$D$3:$D$1315,$A11, DataRegularSeason20242025!$S$3:$S$1315, $A11,DataRegularSeason20242025!$M$3:$M$1315,"REG")</f>
        <v>11</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15</v>
      </c>
      <c r="U11">
        <f>COUNTIFS(DataRegularSeason20242025!$E$3:$E$1315,$A11, DataRegularSeason20242025!$L$3:$L$1315, $A11,DataRegularSeason20242025!$N$3:$N$1315,1,DataRegularSeason20242025!$M$3:$M$1315,"REG")</f>
        <v>13</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H11-T11</f>
        <v>7</v>
      </c>
      <c r="Y11">
        <f>COUNTIFS(DataRegularSeason20242025!$E$3:$E$1315,$A11, DataRegularSeason20242025!$S$3:$S$1315, $A11,DataRegularSeason20242025!$M$3:$M$1315,"REG")</f>
        <v>6</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25</v>
      </c>
      <c r="AC11">
        <f>Table3[[#This Row],[L_A]]+Table3[[#This Row],[L_H]]</f>
        <v>20</v>
      </c>
      <c r="AD11">
        <f>Table3[[#This Row],[RW_A]]+Table3[[#This Row],[RW_H]]</f>
        <v>21</v>
      </c>
      <c r="AE11">
        <f>Table3[[#This Row],[RL_A]]+Table3[[#This Row],[RL_H]]</f>
        <v>17</v>
      </c>
      <c r="AF11">
        <f>Table3[[#This Row],[OTW_A]]+Table3[[#This Row],[OTW_H]]</f>
        <v>3</v>
      </c>
      <c r="AG11">
        <f>Table3[[#This Row],[OTL_A]]+Table3[[#This Row],[OTL_H]]</f>
        <v>2</v>
      </c>
      <c r="AH11">
        <f>Table3[[#This Row],[SOW_A]]+Table3[[#This Row],[SOW_H]]</f>
        <v>1</v>
      </c>
      <c r="AI11">
        <f>Table3[[#This Row],[SOL_A]]+Table3[[#This Row],[SOL_H]]</f>
        <v>1</v>
      </c>
      <c r="AJ11" s="20" t="str">
        <f>_xlfn.CONCAT(TEXT(Table3[[#This Row],[OTW]]+Table3[[#This Row],[SOW]], "0"), "-", TEXT(Table3[[#This Row],[OTL]]+Table3[[#This Row],[SOL]],"0"))</f>
        <v>4-3</v>
      </c>
      <c r="AK11">
        <f>(2*(Table3[[#This Row],[W_A]]+Table3[[#This Row],[W_H]]))+Table3[[#This Row],[OTL_A]]+Table3[[#This Row],[SOL_A]]+Table3[[#This Row],[OTL_H]]+Table3[[#This Row],[SOL_H]]</f>
        <v>53</v>
      </c>
      <c r="AL11">
        <f>(3*(Table3[[#This Row],[RW_A]]+Table3[[#This Row],[RW_H]]))+(2*(Table3[[#This Row],[OTW_A]]+Table3[[#This Row],[SOW_A]]+Table3[[#This Row],[OTW_H]]+Table3[[#This Row],[SOW_H]]))+Table3[[#This Row],[OTL_A]]+Table3[[#This Row],[SOL_A]]+Table3[[#This Row],[OTL_H]]+Table3[[#This Row],[SOL_H]]</f>
        <v>74</v>
      </c>
      <c r="AM11" s="15">
        <f>Table3[[#This Row],[PTS]]/(2*Table3[[#This Row],[GP]])</f>
        <v>0.58888888888888891</v>
      </c>
      <c r="AN11" s="15">
        <f>Table3[[#This Row],[PTS2]]/(3*Table3[[#This Row],[GP]])</f>
        <v>0.54814814814814816</v>
      </c>
      <c r="AO11">
        <f>(2*Table3[[#This Row],[GR]])+Table3[[#This Row],[PTS]]</f>
        <v>127</v>
      </c>
      <c r="AP11">
        <f>(3*Table3[[#This Row],[GR]])+Table3[[#This Row],[PTS2]]</f>
        <v>185</v>
      </c>
      <c r="AQ11">
        <f>Table3[[#This Row],[PTS]]+(2 * Table3[[#This Row],[GR]] * Table3[[#This Row],[PTS%]])</f>
        <v>96.577777777777783</v>
      </c>
      <c r="AR11">
        <f>Table3[[#This Row],[PTS2]]+(3 * Table3[[#This Row],[GR]] * Table3[[#This Row],[PTS%2]])</f>
        <v>134.84444444444443</v>
      </c>
      <c r="AS11" s="20" t="str">
        <f>_xlfn.CONCAT(TEXT(Table3[[#This Row],[W]], "0"), "-", TEXT(Table3[[#This Row],[RL]],"0"), "-", TEXT(Table3[[#This Row],[OTL]]+Table3[[#This Row],[SOL]], "0"))</f>
        <v>25-17-3</v>
      </c>
      <c r="AT11">
        <f>COUNTIFS(DataRegularSeason20242025!$D$3:$D$1315,Table3[[#This Row],[Teams]],DataRegularSeason20242025!$K$3:$K$1315,0)</f>
        <v>1</v>
      </c>
      <c r="AU11">
        <f>SUMIF(DataRegularSeason20242025!$D$3:$D$1315,$A11, DataRegularSeason20242025!$J$3:$J$1315)</f>
        <v>83</v>
      </c>
      <c r="AV11">
        <f>SUMIF(DataRegularSeason20242025!$D$3:$D$1315,$A11, DataRegularSeason20242025!$K$3:$K$1315)</f>
        <v>78</v>
      </c>
      <c r="AW11">
        <f>AU11-AV11</f>
        <v>5</v>
      </c>
      <c r="AX11">
        <f>COUNTIFS(DataRegularSeason20242025!$E$3:$E$1315,Table3[[#This Row],[Teams]],DataRegularSeason20242025!$J$3:$J$1315,0)</f>
        <v>2</v>
      </c>
      <c r="AY11">
        <f>SUMIF(DataRegularSeason20242025!$E$3:$E$1315,$A11,DataRegularSeason20242025!$K$3:$K$1315)</f>
        <v>84</v>
      </c>
      <c r="AZ11">
        <f>SUMIF(DataRegularSeason20242025!$E$3:$E$1315,$A11,DataRegularSeason20242025!$J$3:$J$1315)</f>
        <v>52</v>
      </c>
      <c r="BA11">
        <f>AY11-AZ11</f>
        <v>32</v>
      </c>
      <c r="BB11">
        <f>AU11+AY11</f>
        <v>167</v>
      </c>
      <c r="BC11">
        <f>AV11+AZ11</f>
        <v>130</v>
      </c>
      <c r="BD11">
        <f>BB11-BC11</f>
        <v>37</v>
      </c>
      <c r="BE11" s="17">
        <f>Table3[[#This Row],[GF]]/Table3[[#This Row],[GP]]</f>
        <v>3.7111111111111112</v>
      </c>
      <c r="BF11" s="17">
        <f>Table3[[#This Row],[GA]]/Table3[[#This Row],[GP]]</f>
        <v>2.8888888888888888</v>
      </c>
      <c r="BG11" s="17">
        <f>(Table3[[#This Row],[GF]]-Table3[[#This Row],[GA]])/Table3[[#This Row],[GP]]</f>
        <v>0.82222222222222219</v>
      </c>
      <c r="BH11" s="49" t="str">
        <f>_xlfn.CONCAT(TEXT(Table3[[#This Row],[W_H]], "0"), "-", TEXT(Table3[[#This Row],[RL_H]],"0"), "-", TEXT(Table3[[#This Row],[OTL_H]]+Table3[[#This Row],[SOL_H]], "0"))</f>
        <v>15-6-1</v>
      </c>
      <c r="BI11" s="49" t="str">
        <f>_xlfn.CONCAT(TEXT(Table3[[#This Row],[W_A]], "0"), "-", TEXT(Table3[[#This Row],[RL_A]],"0"), "-", TEXT(Table3[[#This Row],[OTL_A]]+Table3[[#This Row],[SOL_A]], "0"))</f>
        <v>10-11-2</v>
      </c>
      <c r="BJ11" s="49">
        <f>((2*(Table3[[#This Row],[W_H]]))+Table3[[#This Row],[OTL_H]]+Table3[[#This Row],[SOL_H]])/(2*Table3[[#This Row],[GP_H]])</f>
        <v>0.70454545454545459</v>
      </c>
      <c r="BK11" s="49">
        <f>((2*(Table3[[#This Row],[W_A]]))+Table3[[#This Row],[OTL_A]]+Table3[[#This Row],[SOL_A]])/(2*Table3[[#This Row],[GP_A]])</f>
        <v>0.47826086956521741</v>
      </c>
      <c r="BL11" s="21">
        <f>(Table3[[#This Row],[W]]*$CG$3)+(Table3[[#This Row],[L]]*$CG$4)+(Table3[[#This Row],[GF]]*$CG$5)+(Table3[[#This Row],[GA]]*$CG$6)</f>
        <v>56.55</v>
      </c>
      <c r="BM11" s="21">
        <f>(82*(((Table3[[#This Row],[PTS%]]*$CG$3)+((1-Table3[[#This Row],[PTS%]])*$CG$4)+(Table3[[#This Row],[GF]]*$CG$5)+(Table3[[#This Row],[GA]]*$CG$6))/Table3[[#This Row],[GP]])) + (Table3[[#This Row],[W]]*$CG$3)+(Table3[[#This Row],[L]]*$CG$4)+(Table3[[#This Row],[GF]]*$CG$5)+(Table3[[#This Row],[GA]]*$CG$6)</f>
        <v>126.64683950617285</v>
      </c>
      <c r="BN11">
        <f>COUNTIFS(DataRegularSeason20242025!$D$3:$D$1315,$A11,DataRegularSeason20242025!$H$3:$H$1315, $A11)</f>
        <v>12</v>
      </c>
      <c r="BO11">
        <f>COUNTIFS(DataRegularSeason20242025!$E$3:$E$1315,$A11,DataRegularSeason20242025!$H$3:$H$1315, $A11)</f>
        <v>12</v>
      </c>
      <c r="BP11">
        <f>BN11+BO11</f>
        <v>24</v>
      </c>
      <c r="BQ11">
        <f>F11-BN11</f>
        <v>11</v>
      </c>
      <c r="BR11">
        <f>H11-BO11</f>
        <v>10</v>
      </c>
      <c r="BS11">
        <f>BQ11+BR11</f>
        <v>21</v>
      </c>
      <c r="BV11">
        <v>2021</v>
      </c>
      <c r="BW11" t="str">
        <f>INDEX(Table2[AwayTeam], Table3[[#This Row],[Column2]])</f>
        <v>CGY</v>
      </c>
      <c r="BX11">
        <f>LARGE((Table2[[#This Row],[AwayTeam]]=Table3[[#This Row],[Teams]]), 1)</f>
        <v>0</v>
      </c>
      <c r="CA11" t="s">
        <v>1470</v>
      </c>
      <c r="CB11">
        <f>$CB$2/($CB$10-$CB$9)</f>
        <v>6.8807339449541285</v>
      </c>
    </row>
    <row r="12" spans="1:95"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45</v>
      </c>
      <c r="E12" s="15">
        <f>Table3[[#This Row],[Watched]]/Table3[[#This Row],[GP]]</f>
        <v>0.95744680851063835</v>
      </c>
      <c r="F12">
        <f>COUNTIFS(DataRegularSeason20242025!$N$3:$N$1315,1,DataRegularSeason20242025!$D$3:$D$1315,$A12)</f>
        <v>23</v>
      </c>
      <c r="G12">
        <f>41-Table3[[#This Row],[GP_A]]</f>
        <v>18</v>
      </c>
      <c r="H12">
        <f>COUNTIFS(DataRegularSeason20242025!$E$3:$E$1315,$A12,DataRegularSeason20242025!$N$3:$N$1315,1)</f>
        <v>24</v>
      </c>
      <c r="I12">
        <f>41-Table3[[#This Row],[GP_H]]</f>
        <v>17</v>
      </c>
      <c r="J12">
        <f>F12+H12</f>
        <v>47</v>
      </c>
      <c r="K12">
        <f>82-Table3[[#This Row],[GP]]</f>
        <v>35</v>
      </c>
      <c r="L12">
        <f>COUNTIFS(DataRegularSeason20242025!$D$3:$D$1315,$A12, DataRegularSeason20242025!$L$3:$L$1315, $A12,DataRegularSeason20242025!$N$3:$N$1315,1)</f>
        <v>14</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2</v>
      </c>
      <c r="P12">
        <f>F12-L12</f>
        <v>9</v>
      </c>
      <c r="Q12">
        <f>COUNTIFS(DataRegularSeason20242025!$D$3:$D$1315,$A12, DataRegularSeason20242025!$S$3:$S$1315, $A12,DataRegularSeason20242025!$M$3:$M$1315,"REG")</f>
        <v>8</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13</v>
      </c>
      <c r="U12">
        <f>COUNTIFS(DataRegularSeason20242025!$E$3:$E$1315,$A12, DataRegularSeason20242025!$L$3:$L$1315, $A12,DataRegularSeason20242025!$N$3:$N$1315,1,DataRegularSeason20242025!$M$3:$M$1315,"REG")</f>
        <v>9</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H12-T12</f>
        <v>11</v>
      </c>
      <c r="Y12">
        <f>COUNTIFS(DataRegularSeason20242025!$E$3:$E$1315,$A12, DataRegularSeason20242025!$S$3:$S$1315, $A12,DataRegularSeason20242025!$M$3:$M$1315,"REG")</f>
        <v>9</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27</v>
      </c>
      <c r="AC12">
        <f>Table3[[#This Row],[L_A]]+Table3[[#This Row],[L_H]]</f>
        <v>20</v>
      </c>
      <c r="AD12">
        <f>Table3[[#This Row],[RW_A]]+Table3[[#This Row],[RW_H]]</f>
        <v>21</v>
      </c>
      <c r="AE12">
        <f>Table3[[#This Row],[RL_A]]+Table3[[#This Row],[RL_H]]</f>
        <v>17</v>
      </c>
      <c r="AF12">
        <f>Table3[[#This Row],[OTW_A]]+Table3[[#This Row],[OTW_H]]</f>
        <v>2</v>
      </c>
      <c r="AG12">
        <f>Table3[[#This Row],[OTL_A]]+Table3[[#This Row],[OTL_H]]</f>
        <v>3</v>
      </c>
      <c r="AH12">
        <f>Table3[[#This Row],[SOW_A]]+Table3[[#This Row],[SOW_H]]</f>
        <v>4</v>
      </c>
      <c r="AI12">
        <f>Table3[[#This Row],[SOL_A]]+Table3[[#This Row],[SOL_H]]</f>
        <v>0</v>
      </c>
      <c r="AJ12" s="20" t="str">
        <f>_xlfn.CONCAT(TEXT(Table3[[#This Row],[OTW]]+Table3[[#This Row],[SOW]], "0"), "-", TEXT(Table3[[#This Row],[OTL]]+Table3[[#This Row],[SOL]],"0"))</f>
        <v>6-3</v>
      </c>
      <c r="AK12">
        <f>(2*(Table3[[#This Row],[W_A]]+Table3[[#This Row],[W_H]]))+Table3[[#This Row],[OTL_A]]+Table3[[#This Row],[SOL_A]]+Table3[[#This Row],[OTL_H]]+Table3[[#This Row],[SOL_H]]</f>
        <v>57</v>
      </c>
      <c r="AL12">
        <f>(3*(Table3[[#This Row],[RW_A]]+Table3[[#This Row],[RW_H]]))+(2*(Table3[[#This Row],[OTW_A]]+Table3[[#This Row],[SOW_A]]+Table3[[#This Row],[OTW_H]]+Table3[[#This Row],[SOW_H]]))+Table3[[#This Row],[OTL_A]]+Table3[[#This Row],[SOL_A]]+Table3[[#This Row],[OTL_H]]+Table3[[#This Row],[SOL_H]]</f>
        <v>78</v>
      </c>
      <c r="AM12" s="15">
        <f>Table3[[#This Row],[PTS]]/(2*Table3[[#This Row],[GP]])</f>
        <v>0.6063829787234043</v>
      </c>
      <c r="AN12" s="15">
        <f>Table3[[#This Row],[PTS2]]/(3*Table3[[#This Row],[GP]])</f>
        <v>0.55319148936170215</v>
      </c>
      <c r="AO12">
        <f>(2*Table3[[#This Row],[GR]])+Table3[[#This Row],[PTS]]</f>
        <v>127</v>
      </c>
      <c r="AP12">
        <f>(3*Table3[[#This Row],[GR]])+Table3[[#This Row],[PTS2]]</f>
        <v>183</v>
      </c>
      <c r="AQ12">
        <f>Table3[[#This Row],[PTS]]+(2 * Table3[[#This Row],[GR]] * Table3[[#This Row],[PTS%]])</f>
        <v>99.446808510638306</v>
      </c>
      <c r="AR12">
        <f>Table3[[#This Row],[PTS2]]+(3 * Table3[[#This Row],[GR]] * Table3[[#This Row],[PTS%2]])</f>
        <v>136.08510638297872</v>
      </c>
      <c r="AS12" s="20" t="str">
        <f>_xlfn.CONCAT(TEXT(Table3[[#This Row],[W]], "0"), "-", TEXT(Table3[[#This Row],[RL]],"0"), "-", TEXT(Table3[[#This Row],[OTL]]+Table3[[#This Row],[SOL]], "0"))</f>
        <v>27-17-3</v>
      </c>
      <c r="AT12">
        <f>COUNTIFS(DataRegularSeason20242025!$D$3:$D$1315,Table3[[#This Row],[Teams]],DataRegularSeason20242025!$K$3:$K$1315,0)</f>
        <v>0</v>
      </c>
      <c r="AU12">
        <f>SUMIF(DataRegularSeason20242025!$D$3:$D$1315,$A12, DataRegularSeason20242025!$J$3:$J$1315)</f>
        <v>80</v>
      </c>
      <c r="AV12">
        <f>SUMIF(DataRegularSeason20242025!$D$3:$D$1315,$A12, DataRegularSeason20242025!$K$3:$K$1315)</f>
        <v>71</v>
      </c>
      <c r="AW12">
        <f>AU12-AV12</f>
        <v>9</v>
      </c>
      <c r="AX12">
        <f>COUNTIFS(DataRegularSeason20242025!$E$3:$E$1315,Table3[[#This Row],[Teams]],DataRegularSeason20242025!$J$3:$J$1315,0)</f>
        <v>3</v>
      </c>
      <c r="AY12">
        <f>SUMIF(DataRegularSeason20242025!$E$3:$E$1315,$A12,DataRegularSeason20242025!$K$3:$K$1315)</f>
        <v>73</v>
      </c>
      <c r="AZ12">
        <f>SUMIF(DataRegularSeason20242025!$E$3:$E$1315,$A12,DataRegularSeason20242025!$J$3:$J$1315)</f>
        <v>71</v>
      </c>
      <c r="BA12">
        <f>AY12-AZ12</f>
        <v>2</v>
      </c>
      <c r="BB12">
        <f>AU12+AY12</f>
        <v>153</v>
      </c>
      <c r="BC12">
        <f>AV12+AZ12</f>
        <v>142</v>
      </c>
      <c r="BD12">
        <f>BB12-BC12</f>
        <v>11</v>
      </c>
      <c r="BE12" s="17">
        <f>Table3[[#This Row],[GF]]/Table3[[#This Row],[GP]]</f>
        <v>3.2553191489361701</v>
      </c>
      <c r="BF12" s="17">
        <f>Table3[[#This Row],[GA]]/Table3[[#This Row],[GP]]</f>
        <v>3.021276595744681</v>
      </c>
      <c r="BG12" s="17">
        <f>(Table3[[#This Row],[GF]]-Table3[[#This Row],[GA]])/Table3[[#This Row],[GP]]</f>
        <v>0.23404255319148937</v>
      </c>
      <c r="BH12" s="49" t="str">
        <f>_xlfn.CONCAT(TEXT(Table3[[#This Row],[W_H]], "0"), "-", TEXT(Table3[[#This Row],[RL_H]],"0"), "-", TEXT(Table3[[#This Row],[OTL_H]]+Table3[[#This Row],[SOL_H]], "0"))</f>
        <v>13-9-2</v>
      </c>
      <c r="BI12" s="49" t="str">
        <f>_xlfn.CONCAT(TEXT(Table3[[#This Row],[W_A]], "0"), "-", TEXT(Table3[[#This Row],[RL_A]],"0"), "-", TEXT(Table3[[#This Row],[OTL_A]]+Table3[[#This Row],[SOL_A]], "0"))</f>
        <v>14-8-1</v>
      </c>
      <c r="BJ12" s="49">
        <f>((2*(Table3[[#This Row],[W_H]]))+Table3[[#This Row],[OTL_H]]+Table3[[#This Row],[SOL_H]])/(2*Table3[[#This Row],[GP_H]])</f>
        <v>0.58333333333333337</v>
      </c>
      <c r="BK12" s="49">
        <f>((2*(Table3[[#This Row],[W_A]]))+Table3[[#This Row],[OTL_A]]+Table3[[#This Row],[SOL_A]])/(2*Table3[[#This Row],[GP_A]])</f>
        <v>0.63043478260869568</v>
      </c>
      <c r="BL12" s="21">
        <f>(Table3[[#This Row],[W]]*$CG$3)+(Table3[[#This Row],[L]]*$CG$4)+(Table3[[#This Row],[GF]]*$CG$5)+(Table3[[#This Row],[GA]]*$CG$6)</f>
        <v>56.650000000000006</v>
      </c>
      <c r="BM12" s="21">
        <f>(82*(((Table3[[#This Row],[PTS%]]*$CG$3)+((1-Table3[[#This Row],[PTS%]])*$CG$4)+(Table3[[#This Row],[GF]]*$CG$5)+(Table3[[#This Row],[GA]]*$CG$6))/Table3[[#This Row],[GP]])) + (Table3[[#This Row],[W]]*$CG$3)+(Table3[[#This Row],[L]]*$CG$4)+(Table3[[#This Row],[GF]]*$CG$5)+(Table3[[#This Row],[GA]]*$CG$6)</f>
        <v>122.19988682661838</v>
      </c>
      <c r="BN12">
        <f>COUNTIFS(DataRegularSeason20242025!$D$3:$D$1315,$A12,DataRegularSeason20242025!$H$3:$H$1315, $A12)</f>
        <v>15</v>
      </c>
      <c r="BO12">
        <f>COUNTIFS(DataRegularSeason20242025!$E$3:$E$1315,$A12,DataRegularSeason20242025!$H$3:$H$1315, $A12)</f>
        <v>18</v>
      </c>
      <c r="BP12">
        <f>BN12+BO12</f>
        <v>33</v>
      </c>
      <c r="BQ12">
        <f>F12-BN12</f>
        <v>8</v>
      </c>
      <c r="BR12">
        <f>H12-BO12</f>
        <v>6</v>
      </c>
      <c r="BS12">
        <f>BQ12+BR12</f>
        <v>14</v>
      </c>
      <c r="BV12">
        <v>2024</v>
      </c>
      <c r="BW12" t="str">
        <f>INDEX(Table2[AwayTeam], Table3[[#This Row],[Column2]])</f>
        <v>COL</v>
      </c>
      <c r="BX12">
        <f>LARGE((Table2[[#This Row],[AwayTeam]]=Table3[[#This Row],[Teams]]), 1)</f>
        <v>0</v>
      </c>
      <c r="CA12" t="s">
        <v>1471</v>
      </c>
      <c r="CB12">
        <f>$CB$3/($CB$10-$CB$9)</f>
        <v>5.6513761467889907</v>
      </c>
    </row>
    <row r="13" spans="1:95" x14ac:dyDescent="0.25">
      <c r="A13" t="s">
        <v>26</v>
      </c>
      <c r="B13" t="s">
        <v>97</v>
      </c>
      <c r="C13" t="s">
        <v>95</v>
      </c>
      <c r="D13">
        <f>COUNTIFS(DataRegularSeason20242025!$D$3:$D$1315,$A13,DataRegularSeason20242025!$R$3:$R$1315,1,DataRegularSeason20242025!$N$3:$N$1315,1) + COUNTIFS(DataRegularSeason20242025!$E$3:$E$1315,$A13,DataRegularSeason20242025!$R$3:$R$1315,1,DataRegularSeason20242025!$N$3:$N$1315,1)</f>
        <v>42</v>
      </c>
      <c r="E13" s="15">
        <f>Table3[[#This Row],[Watched]]/Table3[[#This Row],[GP]]</f>
        <v>0.875</v>
      </c>
      <c r="F13">
        <f>COUNTIFS(DataRegularSeason20242025!$N$3:$N$1315,1,DataRegularSeason20242025!$D$3:$D$1315,$A13)</f>
        <v>23</v>
      </c>
      <c r="G13">
        <f>41-Table3[[#This Row],[GP_A]]</f>
        <v>18</v>
      </c>
      <c r="H13">
        <f>COUNTIFS(DataRegularSeason20242025!$E$3:$E$1315,$A13,DataRegularSeason20242025!$N$3:$N$1315,1)</f>
        <v>25</v>
      </c>
      <c r="I13">
        <f>41-Table3[[#This Row],[GP_H]]</f>
        <v>16</v>
      </c>
      <c r="J13">
        <f>F13+H13</f>
        <v>48</v>
      </c>
      <c r="K13">
        <f>82-Table3[[#This Row],[GP]]</f>
        <v>34</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14</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9</v>
      </c>
      <c r="Q13">
        <f>COUNTIFS(DataRegularSeason20242025!$D$3:$D$1315,$A13, DataRegularSeason20242025!$S$3:$S$1315, $A13,DataRegularSeason20242025!$M$3:$M$1315,"REG")</f>
        <v>9</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14</v>
      </c>
      <c r="U13">
        <f>COUNTIFS(DataRegularSeason20242025!$E$3:$E$1315,$A13, DataRegularSeason20242025!$L$3:$L$1315, $A13,DataRegularSeason20242025!$N$3:$N$1315,1,DataRegularSeason20242025!$M$3:$M$1315,"REG")</f>
        <v>9</v>
      </c>
      <c r="V13">
        <f>COUNTIFS(DataRegularSeason20242025!$E$3:$E$1315,$A13, DataRegularSeason20242025!$L$3:$L$1315, $A13,DataRegularSeason20242025!$N$3:$N$1315,1,DataRegularSeason20242025!$M$3:$M$1315,"OT")</f>
        <v>4</v>
      </c>
      <c r="W13">
        <f>COUNTIFS(DataRegularSeason20242025!$E$3:$E$1315,$A13, DataRegularSeason20242025!$L$3:$L$1315, $A13,DataRegularSeason20242025!$N$3:$N$1315,1,DataRegularSeason20242025!$M$3:$M$1315,"SO")</f>
        <v>1</v>
      </c>
      <c r="X13">
        <f>H13-T13</f>
        <v>11</v>
      </c>
      <c r="Y13">
        <f>COUNTIFS(DataRegularSeason20242025!$E$3:$E$1315,$A13, DataRegularSeason20242025!$S$3:$S$1315, $A13,DataRegularSeason20242025!$M$3:$M$1315,"REG")</f>
        <v>10</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28</v>
      </c>
      <c r="AC13">
        <f>Table3[[#This Row],[L_A]]+Table3[[#This Row],[L_H]]</f>
        <v>20</v>
      </c>
      <c r="AD13">
        <f>Table3[[#This Row],[RW_A]]+Table3[[#This Row],[RW_H]]</f>
        <v>23</v>
      </c>
      <c r="AE13">
        <f>Table3[[#This Row],[RL_A]]+Table3[[#This Row],[RL_H]]</f>
        <v>19</v>
      </c>
      <c r="AF13">
        <f>Table3[[#This Row],[OTW_A]]+Table3[[#This Row],[OTW_H]]</f>
        <v>4</v>
      </c>
      <c r="AG13">
        <f>Table3[[#This Row],[OTL_A]]+Table3[[#This Row],[OTL_H]]</f>
        <v>0</v>
      </c>
      <c r="AH13">
        <f>Table3[[#This Row],[SOW_A]]+Table3[[#This Row],[SOW_H]]</f>
        <v>1</v>
      </c>
      <c r="AI13">
        <f>Table3[[#This Row],[SOL_A]]+Table3[[#This Row],[SOL_H]]</f>
        <v>1</v>
      </c>
      <c r="AJ13" s="20" t="str">
        <f>_xlfn.CONCAT(TEXT(Table3[[#This Row],[OTW]]+Table3[[#This Row],[SOW]], "0"), "-", TEXT(Table3[[#This Row],[OTL]]+Table3[[#This Row],[SOL]],"0"))</f>
        <v>5-1</v>
      </c>
      <c r="AK13">
        <f>(2*(Table3[[#This Row],[W_A]]+Table3[[#This Row],[W_H]]))+Table3[[#This Row],[OTL_A]]+Table3[[#This Row],[SOL_A]]+Table3[[#This Row],[OTL_H]]+Table3[[#This Row],[SOL_H]]</f>
        <v>57</v>
      </c>
      <c r="AL13">
        <f>(3*(Table3[[#This Row],[RW_A]]+Table3[[#This Row],[RW_H]]))+(2*(Table3[[#This Row],[OTW_A]]+Table3[[#This Row],[SOW_A]]+Table3[[#This Row],[OTW_H]]+Table3[[#This Row],[SOW_H]]))+Table3[[#This Row],[OTL_A]]+Table3[[#This Row],[SOL_A]]+Table3[[#This Row],[OTL_H]]+Table3[[#This Row],[SOL_H]]</f>
        <v>80</v>
      </c>
      <c r="AM13" s="15">
        <f>Table3[[#This Row],[PTS]]/(2*Table3[[#This Row],[GP]])</f>
        <v>0.59375</v>
      </c>
      <c r="AN13" s="15">
        <f>Table3[[#This Row],[PTS2]]/(3*Table3[[#This Row],[GP]])</f>
        <v>0.55555555555555558</v>
      </c>
      <c r="AO13">
        <f>(2*Table3[[#This Row],[GR]])+Table3[[#This Row],[PTS]]</f>
        <v>125</v>
      </c>
      <c r="AP13">
        <f>(3*Table3[[#This Row],[GR]])+Table3[[#This Row],[PTS2]]</f>
        <v>182</v>
      </c>
      <c r="AQ13">
        <f>Table3[[#This Row],[PTS]]+(2 * Table3[[#This Row],[GR]] * Table3[[#This Row],[PTS%]])</f>
        <v>97.375</v>
      </c>
      <c r="AR13">
        <f>Table3[[#This Row],[PTS2]]+(3 * Table3[[#This Row],[GR]] * Table3[[#This Row],[PTS%2]])</f>
        <v>136.66666666666669</v>
      </c>
      <c r="AS13" s="20" t="str">
        <f>_xlfn.CONCAT(TEXT(Table3[[#This Row],[W]], "0"), "-", TEXT(Table3[[#This Row],[RL]],"0"), "-", TEXT(Table3[[#This Row],[OTL]]+Table3[[#This Row],[SOL]], "0"))</f>
        <v>28-19-1</v>
      </c>
      <c r="AT13">
        <f>COUNTIFS(DataRegularSeason20242025!$D$3:$D$1315,Table3[[#This Row],[Teams]],DataRegularSeason20242025!$K$3:$K$1315,0)</f>
        <v>1</v>
      </c>
      <c r="AU13">
        <f>SUMIF(DataRegularSeason20242025!$D$3:$D$1315,$A13, DataRegularSeason20242025!$J$3:$J$1315)</f>
        <v>75</v>
      </c>
      <c r="AV13">
        <f>SUMIF(DataRegularSeason20242025!$D$3:$D$1315,$A13, DataRegularSeason20242025!$K$3:$K$1315)</f>
        <v>65</v>
      </c>
      <c r="AW13">
        <f>AU13-AV13</f>
        <v>10</v>
      </c>
      <c r="AX13">
        <f>COUNTIFS(DataRegularSeason20242025!$E$3:$E$1315,Table3[[#This Row],[Teams]],DataRegularSeason20242025!$J$3:$J$1315,0)</f>
        <v>0</v>
      </c>
      <c r="AY13">
        <f>SUMIF(DataRegularSeason20242025!$E$3:$E$1315,$A13,DataRegularSeason20242025!$K$3:$K$1315)</f>
        <v>85</v>
      </c>
      <c r="AZ13">
        <f>SUMIF(DataRegularSeason20242025!$E$3:$E$1315,$A13,DataRegularSeason20242025!$J$3:$J$1315)</f>
        <v>85</v>
      </c>
      <c r="BA13">
        <f>AY13-AZ13</f>
        <v>0</v>
      </c>
      <c r="BB13">
        <f>AU13+AY13</f>
        <v>160</v>
      </c>
      <c r="BC13">
        <f>AV13+AZ13</f>
        <v>150</v>
      </c>
      <c r="BD13">
        <f>BB13-BC13</f>
        <v>10</v>
      </c>
      <c r="BE13" s="17">
        <f>Table3[[#This Row],[GF]]/Table3[[#This Row],[GP]]</f>
        <v>3.3333333333333335</v>
      </c>
      <c r="BF13" s="17">
        <f>Table3[[#This Row],[GA]]/Table3[[#This Row],[GP]]</f>
        <v>3.125</v>
      </c>
      <c r="BG13" s="17">
        <f>(Table3[[#This Row],[GF]]-Table3[[#This Row],[GA]])/Table3[[#This Row],[GP]]</f>
        <v>0.20833333333333334</v>
      </c>
      <c r="BH13" s="49" t="str">
        <f>_xlfn.CONCAT(TEXT(Table3[[#This Row],[W_H]], "0"), "-", TEXT(Table3[[#This Row],[RL_H]],"0"), "-", TEXT(Table3[[#This Row],[OTL_H]]+Table3[[#This Row],[SOL_H]], "0"))</f>
        <v>14-10-1</v>
      </c>
      <c r="BI13" s="49" t="str">
        <f>_xlfn.CONCAT(TEXT(Table3[[#This Row],[W_A]], "0"), "-", TEXT(Table3[[#This Row],[RL_A]],"0"), "-", TEXT(Table3[[#This Row],[OTL_A]]+Table3[[#This Row],[SOL_A]], "0"))</f>
        <v>14-9-0</v>
      </c>
      <c r="BJ13" s="49">
        <f>((2*(Table3[[#This Row],[W_H]]))+Table3[[#This Row],[OTL_H]]+Table3[[#This Row],[SOL_H]])/(2*Table3[[#This Row],[GP_H]])</f>
        <v>0.57999999999999996</v>
      </c>
      <c r="BK13" s="49">
        <f>((2*(Table3[[#This Row],[W_A]]))+Table3[[#This Row],[OTL_A]]+Table3[[#This Row],[SOL_A]])/(2*Table3[[#This Row],[GP_A]])</f>
        <v>0.60869565217391308</v>
      </c>
      <c r="BL13" s="21">
        <f>(Table3[[#This Row],[W]]*$CG$3)+(Table3[[#This Row],[L]]*$CG$4)+(Table3[[#This Row],[GF]]*$CG$5)+(Table3[[#This Row],[GA]]*$CG$6)</f>
        <v>59</v>
      </c>
      <c r="BM13" s="21">
        <f>(82*(((Table3[[#This Row],[PTS%]]*$CG$3)+((1-Table3[[#This Row],[PTS%]])*$CG$4)+(Table3[[#This Row],[GF]]*$CG$5)+(Table3[[#This Row],[GA]]*$CG$6))/Table3[[#This Row],[GP]])) + (Table3[[#This Row],[W]]*$CG$3)+(Table3[[#This Row],[L]]*$CG$4)+(Table3[[#This Row],[GF]]*$CG$5)+(Table3[[#This Row],[GA]]*$CG$6)</f>
        <v>126.34036458333334</v>
      </c>
      <c r="BN13">
        <f>COUNTIFS(DataRegularSeason20242025!$D$3:$D$1315,$A13,DataRegularSeason20242025!$H$3:$H$1315, $A13)</f>
        <v>10</v>
      </c>
      <c r="BO13">
        <f>COUNTIFS(DataRegularSeason20242025!$E$3:$E$1315,$A13,DataRegularSeason20242025!$H$3:$H$1315, $A13)</f>
        <v>19</v>
      </c>
      <c r="BP13">
        <f>BN13+BO13</f>
        <v>29</v>
      </c>
      <c r="BQ13">
        <f>F13-BN13</f>
        <v>13</v>
      </c>
      <c r="BR13">
        <f>H13-BO13</f>
        <v>6</v>
      </c>
      <c r="BS13">
        <f>BQ13+BR13</f>
        <v>19</v>
      </c>
      <c r="BV13">
        <v>2022</v>
      </c>
      <c r="BW13" t="str">
        <f>INDEX(Table2[AwayTeam], Table3[[#This Row],[Column2]])</f>
        <v>MTL</v>
      </c>
      <c r="BX13">
        <f>LARGE((Table2[[#This Row],[AwayTeam]]=Table3[[#This Row],[Teams]]), 1)</f>
        <v>0</v>
      </c>
      <c r="CA13" t="s">
        <v>1478</v>
      </c>
      <c r="CB13">
        <f>(CB5/CB2)/2</f>
        <v>3.028</v>
      </c>
    </row>
    <row r="14" spans="1:95" x14ac:dyDescent="0.25">
      <c r="A14" t="s">
        <v>24</v>
      </c>
      <c r="B14" t="s">
        <v>97</v>
      </c>
      <c r="C14" t="s">
        <v>100</v>
      </c>
      <c r="D14">
        <f>COUNTIFS(DataRegularSeason20242025!$D$3:$D$1315,$A14,DataRegularSeason20242025!$R$3:$R$1315,1,DataRegularSeason20242025!$N$3:$N$1315,1) + COUNTIFS(DataRegularSeason20242025!$E$3:$E$1315,$A14,DataRegularSeason20242025!$R$3:$R$1315,1,DataRegularSeason20242025!$N$3:$N$1315,1)</f>
        <v>43</v>
      </c>
      <c r="E14" s="15">
        <f>Table3[[#This Row],[Watched]]/Table3[[#This Row],[GP]]</f>
        <v>0.9555555555555556</v>
      </c>
      <c r="F14">
        <f>COUNTIFS(DataRegularSeason20242025!$N$3:$N$1315,1,DataRegularSeason20242025!$D$3:$D$1315,$A14)</f>
        <v>22</v>
      </c>
      <c r="G14">
        <f>41-Table3[[#This Row],[GP_A]]</f>
        <v>19</v>
      </c>
      <c r="H14">
        <f>COUNTIFS(DataRegularSeason20242025!$E$3:$E$1315,$A14,DataRegularSeason20242025!$N$3:$N$1315,1)</f>
        <v>23</v>
      </c>
      <c r="I14">
        <f>41-Table3[[#This Row],[GP_H]]</f>
        <v>18</v>
      </c>
      <c r="J14">
        <f>F14+H14</f>
        <v>45</v>
      </c>
      <c r="K14">
        <f>82-Table3[[#This Row],[GP]]</f>
        <v>37</v>
      </c>
      <c r="L14">
        <f>COUNTIFS(DataRegularSeason20242025!$D$3:$D$1315,$A14, DataRegularSeason20242025!$L$3:$L$1315, $A14,DataRegularSeason20242025!$N$3:$N$1315,1)</f>
        <v>8</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0</v>
      </c>
      <c r="P14">
        <f>F14-L14</f>
        <v>14</v>
      </c>
      <c r="Q14">
        <f>COUNTIFS(DataRegularSeason20242025!$D$3:$D$1315,$A14, DataRegularSeason20242025!$S$3:$S$1315, $A14,DataRegularSeason20242025!$M$3:$M$1315,"REG")</f>
        <v>10</v>
      </c>
      <c r="R14">
        <f>COUNTIFS(DataRegularSeason20242025!$D$3:$D$1315,$A14, DataRegularSeason20242025!$S$3:$S$1315, $A14,DataRegularSeason20242025!$M$3:$M$1315,"OT")</f>
        <v>3</v>
      </c>
      <c r="S14">
        <f>COUNTIFS(DataRegularSeason20242025!$D$3:$D$1315,$A14, DataRegularSeason20242025!$S$3:$S$1315, $A14,DataRegularSeason20242025!$M$3:$M$1315,"SO")</f>
        <v>1</v>
      </c>
      <c r="T14">
        <f>COUNTIFS(DataRegularSeason20242025!$E$3:$E$1315,$A14, DataRegularSeason20242025!$L$3:$L$1315, $A14, DataRegularSeason20242025!$N$3:$N$1315,1)</f>
        <v>14</v>
      </c>
      <c r="U14">
        <f>COUNTIFS(DataRegularSeason20242025!$E$3:$E$1315,$A14, DataRegularSeason20242025!$L$3:$L$1315, $A14,DataRegularSeason20242025!$N$3:$N$1315,1,DataRegularSeason20242025!$M$3:$M$1315,"REG")</f>
        <v>11</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3</v>
      </c>
      <c r="X14">
        <f>H14-T14</f>
        <v>9</v>
      </c>
      <c r="Y14">
        <f>COUNTIFS(DataRegularSeason20242025!$E$3:$E$1315,$A14, DataRegularSeason20242025!$S$3:$S$1315, $A14,DataRegularSeason20242025!$M$3:$M$1315,"REG")</f>
        <v>6</v>
      </c>
      <c r="Z14">
        <f>COUNTIFS(DataRegularSeason20242025!$E$3:$E$1315,$A14, DataRegularSeason20242025!$S$3:$S$1315, $A14,DataRegularSeason20242025!$M$3:$M$1315,"OT")</f>
        <v>3</v>
      </c>
      <c r="AA14">
        <f>COUNTIFS(DataRegularSeason20242025!$E$3:$E$1315,$A14, DataRegularSeason20242025!$S$3:$S$1315, $A14,DataRegularSeason20242025!$M$3:$M$1315,"SO")</f>
        <v>0</v>
      </c>
      <c r="AB14">
        <f>Table3[[#This Row],[W_A]]+Table3[[#This Row],[W_H]]</f>
        <v>22</v>
      </c>
      <c r="AC14">
        <f>Table3[[#This Row],[L_A]]+Table3[[#This Row],[L_H]]</f>
        <v>23</v>
      </c>
      <c r="AD14">
        <f>Table3[[#This Row],[RW_A]]+Table3[[#This Row],[RW_H]]</f>
        <v>16</v>
      </c>
      <c r="AE14">
        <f>Table3[[#This Row],[RL_A]]+Table3[[#This Row],[RL_H]]</f>
        <v>16</v>
      </c>
      <c r="AF14">
        <f>Table3[[#This Row],[OTW_A]]+Table3[[#This Row],[OTW_H]]</f>
        <v>3</v>
      </c>
      <c r="AG14">
        <f>Table3[[#This Row],[OTL_A]]+Table3[[#This Row],[OTL_H]]</f>
        <v>6</v>
      </c>
      <c r="AH14">
        <f>Table3[[#This Row],[SOW_A]]+Table3[[#This Row],[SOW_H]]</f>
        <v>3</v>
      </c>
      <c r="AI14">
        <f>Table3[[#This Row],[SOL_A]]+Table3[[#This Row],[SOL_H]]</f>
        <v>1</v>
      </c>
      <c r="AJ14" s="20" t="str">
        <f>_xlfn.CONCAT(TEXT(Table3[[#This Row],[OTW]]+Table3[[#This Row],[SOW]], "0"), "-", TEXT(Table3[[#This Row],[OTL]]+Table3[[#This Row],[SOL]],"0"))</f>
        <v>6-7</v>
      </c>
      <c r="AK14">
        <f>(2*(Table3[[#This Row],[W_A]]+Table3[[#This Row],[W_H]]))+Table3[[#This Row],[OTL_A]]+Table3[[#This Row],[SOL_A]]+Table3[[#This Row],[OTL_H]]+Table3[[#This Row],[SOL_H]]</f>
        <v>51</v>
      </c>
      <c r="AL14">
        <f>(3*(Table3[[#This Row],[RW_A]]+Table3[[#This Row],[RW_H]]))+(2*(Table3[[#This Row],[OTW_A]]+Table3[[#This Row],[SOW_A]]+Table3[[#This Row],[OTW_H]]+Table3[[#This Row],[SOW_H]]))+Table3[[#This Row],[OTL_A]]+Table3[[#This Row],[SOL_A]]+Table3[[#This Row],[OTL_H]]+Table3[[#This Row],[SOL_H]]</f>
        <v>67</v>
      </c>
      <c r="AM14" s="15">
        <f>Table3[[#This Row],[PTS]]/(2*Table3[[#This Row],[GP]])</f>
        <v>0.56666666666666665</v>
      </c>
      <c r="AN14" s="15">
        <f>Table3[[#This Row],[PTS2]]/(3*Table3[[#This Row],[GP]])</f>
        <v>0.49629629629629629</v>
      </c>
      <c r="AO14">
        <f>(2*Table3[[#This Row],[GR]])+Table3[[#This Row],[PTS]]</f>
        <v>125</v>
      </c>
      <c r="AP14">
        <f>(3*Table3[[#This Row],[GR]])+Table3[[#This Row],[PTS2]]</f>
        <v>178</v>
      </c>
      <c r="AQ14">
        <f>Table3[[#This Row],[PTS]]+(2 * Table3[[#This Row],[GR]] * Table3[[#This Row],[PTS%]])</f>
        <v>92.933333333333337</v>
      </c>
      <c r="AR14">
        <f>Table3[[#This Row],[PTS2]]+(3 * Table3[[#This Row],[GR]] * Table3[[#This Row],[PTS%2]])</f>
        <v>122.08888888888889</v>
      </c>
      <c r="AS14" s="20" t="str">
        <f>_xlfn.CONCAT(TEXT(Table3[[#This Row],[W]], "0"), "-", TEXT(Table3[[#This Row],[RL]],"0"), "-", TEXT(Table3[[#This Row],[OTL]]+Table3[[#This Row],[SOL]], "0"))</f>
        <v>22-16-7</v>
      </c>
      <c r="AT14">
        <f>COUNTIFS(DataRegularSeason20242025!$D$3:$D$1315,Table3[[#This Row],[Teams]],DataRegularSeason20242025!$K$3:$K$1315,0)</f>
        <v>0</v>
      </c>
      <c r="AU14">
        <f>SUMIF(DataRegularSeason20242025!$D$3:$D$1315,$A14, DataRegularSeason20242025!$J$3:$J$1315)</f>
        <v>51</v>
      </c>
      <c r="AV14">
        <f>SUMIF(DataRegularSeason20242025!$D$3:$D$1315,$A14, DataRegularSeason20242025!$K$3:$K$1315)</f>
        <v>71</v>
      </c>
      <c r="AW14">
        <f>AU14-AV14</f>
        <v>-20</v>
      </c>
      <c r="AX14">
        <f>COUNTIFS(DataRegularSeason20242025!$E$3:$E$1315,Table3[[#This Row],[Teams]],DataRegularSeason20242025!$J$3:$J$1315,0)</f>
        <v>4</v>
      </c>
      <c r="AY14">
        <f>SUMIF(DataRegularSeason20242025!$E$3:$E$1315,$A14,DataRegularSeason20242025!$K$3:$K$1315)</f>
        <v>69</v>
      </c>
      <c r="AZ14">
        <f>SUMIF(DataRegularSeason20242025!$E$3:$E$1315,$A14,DataRegularSeason20242025!$J$3:$J$1315)</f>
        <v>61</v>
      </c>
      <c r="BA14">
        <f>AY14-AZ14</f>
        <v>8</v>
      </c>
      <c r="BB14">
        <f>AU14+AY14</f>
        <v>120</v>
      </c>
      <c r="BC14">
        <f>AV14+AZ14</f>
        <v>132</v>
      </c>
      <c r="BD14">
        <f>BB14-BC14</f>
        <v>-12</v>
      </c>
      <c r="BE14" s="17">
        <f>Table3[[#This Row],[GF]]/Table3[[#This Row],[GP]]</f>
        <v>2.6666666666666665</v>
      </c>
      <c r="BF14" s="17">
        <f>Table3[[#This Row],[GA]]/Table3[[#This Row],[GP]]</f>
        <v>2.9333333333333331</v>
      </c>
      <c r="BG14" s="17">
        <f>(Table3[[#This Row],[GF]]-Table3[[#This Row],[GA]])/Table3[[#This Row],[GP]]</f>
        <v>-0.26666666666666666</v>
      </c>
      <c r="BH14" s="49" t="str">
        <f>_xlfn.CONCAT(TEXT(Table3[[#This Row],[W_H]], "0"), "-", TEXT(Table3[[#This Row],[RL_H]],"0"), "-", TEXT(Table3[[#This Row],[OTL_H]]+Table3[[#This Row],[SOL_H]], "0"))</f>
        <v>14-6-3</v>
      </c>
      <c r="BI14" s="49" t="str">
        <f>_xlfn.CONCAT(TEXT(Table3[[#This Row],[W_A]], "0"), "-", TEXT(Table3[[#This Row],[RL_A]],"0"), "-", TEXT(Table3[[#This Row],[OTL_A]]+Table3[[#This Row],[SOL_A]], "0"))</f>
        <v>8-10-4</v>
      </c>
      <c r="BJ14" s="49">
        <f>((2*(Table3[[#This Row],[W_H]]))+Table3[[#This Row],[OTL_H]]+Table3[[#This Row],[SOL_H]])/(2*Table3[[#This Row],[GP_H]])</f>
        <v>0.67391304347826086</v>
      </c>
      <c r="BK14" s="49">
        <f>((2*(Table3[[#This Row],[W_A]]))+Table3[[#This Row],[OTL_A]]+Table3[[#This Row],[SOL_A]])/(2*Table3[[#This Row],[GP_A]])</f>
        <v>0.45454545454545453</v>
      </c>
      <c r="BL14" s="21">
        <f>(Table3[[#This Row],[W]]*$CG$3)+(Table3[[#This Row],[L]]*$CG$4)+(Table3[[#This Row],[GF]]*$CG$5)+(Table3[[#This Row],[GA]]*$CG$6)</f>
        <v>49.1</v>
      </c>
      <c r="BM14" s="21">
        <f>(82*(((Table3[[#This Row],[PTS%]]*$CG$3)+((1-Table3[[#This Row],[PTS%]])*$CG$4)+(Table3[[#This Row],[GF]]*$CG$5)+(Table3[[#This Row],[GA]]*$CG$6))/Table3[[#This Row],[GP]])) + (Table3[[#This Row],[W]]*$CG$3)+(Table3[[#This Row],[L]]*$CG$4)+(Table3[[#This Row],[GF]]*$CG$5)+(Table3[[#This Row],[GA]]*$CG$6)</f>
        <v>106.70651851851854</v>
      </c>
      <c r="BN14">
        <f>COUNTIFS(DataRegularSeason20242025!$D$3:$D$1315,$A14,DataRegularSeason20242025!$H$3:$H$1315, $A14)</f>
        <v>22</v>
      </c>
      <c r="BO14">
        <f>COUNTIFS(DataRegularSeason20242025!$E$3:$E$1315,$A14,DataRegularSeason20242025!$H$3:$H$1315, $A14)</f>
        <v>23</v>
      </c>
      <c r="BP14">
        <f>BN14+BO14</f>
        <v>45</v>
      </c>
      <c r="BQ14">
        <f>F14-BN14</f>
        <v>0</v>
      </c>
      <c r="BR14">
        <f>H14-BO14</f>
        <v>0</v>
      </c>
      <c r="BS14">
        <f>BQ14+BR14</f>
        <v>0</v>
      </c>
      <c r="BV14">
        <v>1989</v>
      </c>
      <c r="BW14" t="str">
        <f>INDEX(Table2[AwayTeam], Table3[[#This Row],[Column2]])</f>
        <v>LAK</v>
      </c>
      <c r="BX14">
        <f>LARGE((Table2[[#This Row],[AwayTeam]]=Table3[[#This Row],[Teams]]), 1)</f>
        <v>0</v>
      </c>
      <c r="CA14" t="s">
        <v>1799</v>
      </c>
      <c r="CB14">
        <f>CB7+CB8</f>
        <v>153</v>
      </c>
    </row>
    <row r="15" spans="1:95" ht="15.75" thickBot="1" x14ac:dyDescent="0.3">
      <c r="A15" t="s">
        <v>32</v>
      </c>
      <c r="B15" t="s">
        <v>98</v>
      </c>
      <c r="C15" t="s">
        <v>99</v>
      </c>
      <c r="D15">
        <f>COUNTIFS(DataRegularSeason20242025!$D$3:$D$1315,$A15,DataRegularSeason20242025!$R$3:$R$1315,1,DataRegularSeason20242025!$N$3:$N$1315,1) + COUNTIFS(DataRegularSeason20242025!$E$3:$E$1315,$A15,DataRegularSeason20242025!$R$3:$R$1315,1,DataRegularSeason20242025!$N$3:$N$1315,1)</f>
        <v>40</v>
      </c>
      <c r="E15" s="15">
        <f>Table3[[#This Row],[Watched]]/Table3[[#This Row],[GP]]</f>
        <v>0.81632653061224492</v>
      </c>
      <c r="F15">
        <f>COUNTIFS(DataRegularSeason20242025!$N$3:$N$1315,1,DataRegularSeason20242025!$D$3:$D$1315,$A15)</f>
        <v>24</v>
      </c>
      <c r="G15">
        <f>41-Table3[[#This Row],[GP_A]]</f>
        <v>17</v>
      </c>
      <c r="H15">
        <f>COUNTIFS(DataRegularSeason20242025!$E$3:$E$1315,$A15,DataRegularSeason20242025!$N$3:$N$1315,1)</f>
        <v>25</v>
      </c>
      <c r="I15">
        <f>41-Table3[[#This Row],[GP_H]]</f>
        <v>16</v>
      </c>
      <c r="J15">
        <f>F15+H15</f>
        <v>49</v>
      </c>
      <c r="K15">
        <f>82-Table3[[#This Row],[GP]]</f>
        <v>33</v>
      </c>
      <c r="L15">
        <f>COUNTIFS(DataRegularSeason20242025!$D$3:$D$1315,$A15, DataRegularSeason20242025!$L$3:$L$1315, $A15,DataRegularSeason20242025!$N$3:$N$1315,1)</f>
        <v>13</v>
      </c>
      <c r="M15">
        <f>COUNTIFS(DataRegularSeason20242025!$D$3:$D$1315,$A15, DataRegularSeason20242025!$L$3:$L$1315, $A15,DataRegularSeason20242025!$N$3:$N$1315,1,DataRegularSeason20242025!$M$3:$M$1315,"REG")</f>
        <v>12</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F15-L15</f>
        <v>11</v>
      </c>
      <c r="Q15">
        <f>COUNTIFS(DataRegularSeason20242025!$D$3:$D$1315,$A15, DataRegularSeason20242025!$S$3:$S$1315, $A15,DataRegularSeason20242025!$M$3:$M$1315,"REG")</f>
        <v>9</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13</v>
      </c>
      <c r="U15">
        <f>COUNTIFS(DataRegularSeason20242025!$E$3:$E$1315,$A15, DataRegularSeason20242025!$L$3:$L$1315, $A15,DataRegularSeason20242025!$N$3:$N$1315,1,DataRegularSeason20242025!$M$3:$M$1315,"REG")</f>
        <v>12</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12</v>
      </c>
      <c r="Y15">
        <f>COUNTIFS(DataRegularSeason20242025!$E$3:$E$1315,$A15, DataRegularSeason20242025!$S$3:$S$1315, $A15,DataRegularSeason20242025!$M$3:$M$1315,"REG")</f>
        <v>8</v>
      </c>
      <c r="Z15">
        <f>COUNTIFS(DataRegularSeason20242025!$E$3:$E$1315,$A15, DataRegularSeason20242025!$S$3:$S$1315, $A15,DataRegularSeason20242025!$M$3:$M$1315,"OT")</f>
        <v>3</v>
      </c>
      <c r="AA15">
        <f>COUNTIFS(DataRegularSeason20242025!$E$3:$E$1315,$A15, DataRegularSeason20242025!$S$3:$S$1315, $A15,DataRegularSeason20242025!$M$3:$M$1315,"SO")</f>
        <v>1</v>
      </c>
      <c r="AB15">
        <f>Table3[[#This Row],[W_A]]+Table3[[#This Row],[W_H]]</f>
        <v>26</v>
      </c>
      <c r="AC15">
        <f>Table3[[#This Row],[L_A]]+Table3[[#This Row],[L_H]]</f>
        <v>23</v>
      </c>
      <c r="AD15">
        <f>Table3[[#This Row],[RW_A]]+Table3[[#This Row],[RW_H]]</f>
        <v>24</v>
      </c>
      <c r="AE15">
        <f>Table3[[#This Row],[RL_A]]+Table3[[#This Row],[RL_H]]</f>
        <v>17</v>
      </c>
      <c r="AF15">
        <f>Table3[[#This Row],[OTW_A]]+Table3[[#This Row],[OTW_H]]</f>
        <v>2</v>
      </c>
      <c r="AG15">
        <f>Table3[[#This Row],[OTL_A]]+Table3[[#This Row],[OTL_H]]</f>
        <v>5</v>
      </c>
      <c r="AH15">
        <f>Table3[[#This Row],[SOW_A]]+Table3[[#This Row],[SOW_H]]</f>
        <v>0</v>
      </c>
      <c r="AI15">
        <f>Table3[[#This Row],[SOL_A]]+Table3[[#This Row],[SOL_H]]</f>
        <v>1</v>
      </c>
      <c r="AJ15" s="20" t="str">
        <f>_xlfn.CONCAT(TEXT(Table3[[#This Row],[OTW]]+Table3[[#This Row],[SOW]], "0"), "-", TEXT(Table3[[#This Row],[OTL]]+Table3[[#This Row],[SOL]],"0"))</f>
        <v>2-6</v>
      </c>
      <c r="AK15">
        <f>(2*(Table3[[#This Row],[W_A]]+Table3[[#This Row],[W_H]]))+Table3[[#This Row],[OTL_A]]+Table3[[#This Row],[SOL_A]]+Table3[[#This Row],[OTL_H]]+Table3[[#This Row],[SOL_H]]</f>
        <v>58</v>
      </c>
      <c r="AL15">
        <f>(3*(Table3[[#This Row],[RW_A]]+Table3[[#This Row],[RW_H]]))+(2*(Table3[[#This Row],[OTW_A]]+Table3[[#This Row],[SOW_A]]+Table3[[#This Row],[OTW_H]]+Table3[[#This Row],[SOW_H]]))+Table3[[#This Row],[OTL_A]]+Table3[[#This Row],[SOL_A]]+Table3[[#This Row],[OTL_H]]+Table3[[#This Row],[SOL_H]]</f>
        <v>82</v>
      </c>
      <c r="AM15" s="15">
        <f>Table3[[#This Row],[PTS]]/(2*Table3[[#This Row],[GP]])</f>
        <v>0.59183673469387754</v>
      </c>
      <c r="AN15" s="15">
        <f>Table3[[#This Row],[PTS2]]/(3*Table3[[#This Row],[GP]])</f>
        <v>0.55782312925170063</v>
      </c>
      <c r="AO15">
        <f>(2*Table3[[#This Row],[GR]])+Table3[[#This Row],[PTS]]</f>
        <v>124</v>
      </c>
      <c r="AP15">
        <f>(3*Table3[[#This Row],[GR]])+Table3[[#This Row],[PTS2]]</f>
        <v>181</v>
      </c>
      <c r="AQ15">
        <f>Table3[[#This Row],[PTS]]+(2 * Table3[[#This Row],[GR]] * Table3[[#This Row],[PTS%]])</f>
        <v>97.061224489795919</v>
      </c>
      <c r="AR15">
        <f>Table3[[#This Row],[PTS2]]+(3 * Table3[[#This Row],[GR]] * Table3[[#This Row],[PTS%2]])</f>
        <v>137.22448979591837</v>
      </c>
      <c r="AS15" s="20" t="str">
        <f>_xlfn.CONCAT(TEXT(Table3[[#This Row],[W]], "0"), "-", TEXT(Table3[[#This Row],[RL]],"0"), "-", TEXT(Table3[[#This Row],[OTL]]+Table3[[#This Row],[SOL]], "0"))</f>
        <v>26-17-6</v>
      </c>
      <c r="AT15">
        <f>COUNTIFS(DataRegularSeason20242025!$D$3:$D$1315,Table3[[#This Row],[Teams]],DataRegularSeason20242025!$K$3:$K$1315,0)</f>
        <v>2</v>
      </c>
      <c r="AU15">
        <f>SUMIF(DataRegularSeason20242025!$D$3:$D$1315,$A15, DataRegularSeason20242025!$J$3:$J$1315)</f>
        <v>73</v>
      </c>
      <c r="AV15">
        <f>SUMIF(DataRegularSeason20242025!$D$3:$D$1315,$A15, DataRegularSeason20242025!$K$3:$K$1315)</f>
        <v>62</v>
      </c>
      <c r="AW15">
        <f>AU15-AV15</f>
        <v>11</v>
      </c>
      <c r="AX15">
        <f>COUNTIFS(DataRegularSeason20242025!$E$3:$E$1315,Table3[[#This Row],[Teams]],DataRegularSeason20242025!$J$3:$J$1315,0)</f>
        <v>3</v>
      </c>
      <c r="AY15">
        <f>SUMIF(DataRegularSeason20242025!$E$3:$E$1315,$A15,DataRegularSeason20242025!$K$3:$K$1315)</f>
        <v>75</v>
      </c>
      <c r="AZ15">
        <f>SUMIF(DataRegularSeason20242025!$E$3:$E$1315,$A15,DataRegularSeason20242025!$J$3:$J$1315)</f>
        <v>63</v>
      </c>
      <c r="BA15">
        <f>AY15-AZ15</f>
        <v>12</v>
      </c>
      <c r="BB15">
        <f>AU15+AY15</f>
        <v>148</v>
      </c>
      <c r="BC15">
        <f>AV15+AZ15</f>
        <v>125</v>
      </c>
      <c r="BD15">
        <f>BB15-BC15</f>
        <v>23</v>
      </c>
      <c r="BE15" s="17">
        <f>Table3[[#This Row],[GF]]/Table3[[#This Row],[GP]]</f>
        <v>3.0204081632653059</v>
      </c>
      <c r="BF15" s="17">
        <f>Table3[[#This Row],[GA]]/Table3[[#This Row],[GP]]</f>
        <v>2.5510204081632653</v>
      </c>
      <c r="BG15" s="17">
        <f>(Table3[[#This Row],[GF]]-Table3[[#This Row],[GA]])/Table3[[#This Row],[GP]]</f>
        <v>0.46938775510204084</v>
      </c>
      <c r="BH15" s="49" t="str">
        <f>_xlfn.CONCAT(TEXT(Table3[[#This Row],[W_H]], "0"), "-", TEXT(Table3[[#This Row],[RL_H]],"0"), "-", TEXT(Table3[[#This Row],[OTL_H]]+Table3[[#This Row],[SOL_H]], "0"))</f>
        <v>13-8-4</v>
      </c>
      <c r="BI15" s="49" t="str">
        <f>_xlfn.CONCAT(TEXT(Table3[[#This Row],[W_A]], "0"), "-", TEXT(Table3[[#This Row],[RL_A]],"0"), "-", TEXT(Table3[[#This Row],[OTL_A]]+Table3[[#This Row],[SOL_A]], "0"))</f>
        <v>13-9-2</v>
      </c>
      <c r="BJ15" s="49">
        <f>((2*(Table3[[#This Row],[W_H]]))+Table3[[#This Row],[OTL_H]]+Table3[[#This Row],[SOL_H]])/(2*Table3[[#This Row],[GP_H]])</f>
        <v>0.6</v>
      </c>
      <c r="BK15" s="49">
        <f>((2*(Table3[[#This Row],[W_A]]))+Table3[[#This Row],[OTL_A]]+Table3[[#This Row],[SOL_A]])/(2*Table3[[#This Row],[GP_A]])</f>
        <v>0.58333333333333337</v>
      </c>
      <c r="BL15" s="21">
        <f>(Table3[[#This Row],[W]]*$CG$3)+(Table3[[#This Row],[L]]*$CG$4)+(Table3[[#This Row],[GF]]*$CG$5)+(Table3[[#This Row],[GA]]*$CG$6)</f>
        <v>54.599999999999994</v>
      </c>
      <c r="BM15" s="21">
        <f>(82*(((Table3[[#This Row],[PTS%]]*$CG$3)+((1-Table3[[#This Row],[PTS%]])*$CG$4)+(Table3[[#This Row],[GF]]*$CG$5)+(Table3[[#This Row],[GA]]*$CG$6))/Table3[[#This Row],[GP]])) + (Table3[[#This Row],[W]]*$CG$3)+(Table3[[#This Row],[L]]*$CG$4)+(Table3[[#This Row],[GF]]*$CG$5)+(Table3[[#This Row],[GA]]*$CG$6)</f>
        <v>113.3695127030404</v>
      </c>
      <c r="BN15">
        <f>COUNTIFS(DataRegularSeason20242025!$D$3:$D$1315,$A15,DataRegularSeason20242025!$H$3:$H$1315, $A15)</f>
        <v>15</v>
      </c>
      <c r="BO15">
        <f>COUNTIFS(DataRegularSeason20242025!$E$3:$E$1315,$A15,DataRegularSeason20242025!$H$3:$H$1315, $A15)</f>
        <v>18</v>
      </c>
      <c r="BP15">
        <f>BN15+BO15</f>
        <v>33</v>
      </c>
      <c r="BQ15">
        <f>F15-BN15</f>
        <v>9</v>
      </c>
      <c r="BR15">
        <f>H15-BO15</f>
        <v>7</v>
      </c>
      <c r="BS15">
        <f>BQ15+BR15</f>
        <v>16</v>
      </c>
      <c r="BV15">
        <v>2003</v>
      </c>
      <c r="BW15" t="str">
        <f>INDEX(Table2[AwayTeam], Table3[[#This Row],[Column2]])</f>
        <v>FLA</v>
      </c>
      <c r="BX15">
        <f>LARGE((Table2[[#This Row],[AwayTeam]]=Table3[[#This Row],[Teams]]), 1)</f>
        <v>0</v>
      </c>
      <c r="CA15" t="s">
        <v>1800</v>
      </c>
      <c r="CB15">
        <f>CB14/CB2</f>
        <v>0.20399999999999999</v>
      </c>
    </row>
    <row r="16" spans="1:95" x14ac:dyDescent="0.25">
      <c r="A16" t="s">
        <v>25</v>
      </c>
      <c r="B16" t="s">
        <v>97</v>
      </c>
      <c r="C16" t="s">
        <v>100</v>
      </c>
      <c r="D16">
        <f>COUNTIFS(DataRegularSeason20242025!$D$3:$D$1315,$A16,DataRegularSeason20242025!$R$3:$R$1315,1,DataRegularSeason20242025!$N$3:$N$1315,1) + COUNTIFS(DataRegularSeason20242025!$E$3:$E$1315,$A16,DataRegularSeason20242025!$R$3:$R$1315,1,DataRegularSeason20242025!$N$3:$N$1315,1)</f>
        <v>41</v>
      </c>
      <c r="E16" s="15">
        <f>Table3[[#This Row],[Watched]]/Table3[[#This Row],[GP]]</f>
        <v>0.91111111111111109</v>
      </c>
      <c r="F16">
        <f>COUNTIFS(DataRegularSeason20242025!$N$3:$N$1315,1,DataRegularSeason20242025!$D$3:$D$1315,$A16)</f>
        <v>22</v>
      </c>
      <c r="G16">
        <f>41-Table3[[#This Row],[GP_A]]</f>
        <v>19</v>
      </c>
      <c r="H16">
        <f>COUNTIFS(DataRegularSeason20242025!$E$3:$E$1315,$A16,DataRegularSeason20242025!$N$3:$N$1315,1)</f>
        <v>23</v>
      </c>
      <c r="I16">
        <f>41-Table3[[#This Row],[GP_H]]</f>
        <v>18</v>
      </c>
      <c r="J16">
        <f>F16+H16</f>
        <v>45</v>
      </c>
      <c r="K16">
        <f>82-Table3[[#This Row],[GP]]</f>
        <v>37</v>
      </c>
      <c r="L16">
        <f>COUNTIFS(DataRegularSeason20242025!$D$3:$D$1315,$A16, DataRegularSeason20242025!$L$3:$L$1315, $A16,DataRegularSeason20242025!$N$3:$N$1315,1)</f>
        <v>12</v>
      </c>
      <c r="M16">
        <f>COUNTIFS(DataRegularSeason20242025!$D$3:$D$1315,$A16, DataRegularSeason20242025!$L$3:$L$1315, $A16,DataRegularSeason20242025!$N$3:$N$1315,1,DataRegularSeason20242025!$M$3:$M$1315,"REG")</f>
        <v>8</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1</v>
      </c>
      <c r="P16">
        <f>F16-L16</f>
        <v>10</v>
      </c>
      <c r="Q16">
        <f>COUNTIFS(DataRegularSeason20242025!$D$3:$D$1315,$A16, DataRegularSeason20242025!$S$3:$S$1315, $A16,DataRegularSeason20242025!$M$3:$M$1315,"REG")</f>
        <v>6</v>
      </c>
      <c r="R16">
        <f>COUNTIFS(DataRegularSeason20242025!$D$3:$D$1315,$A16, DataRegularSeason20242025!$S$3:$S$1315, $A16,DataRegularSeason20242025!$M$3:$M$1315,"OT")</f>
        <v>4</v>
      </c>
      <c r="S16">
        <f>COUNTIFS(DataRegularSeason20242025!$D$3:$D$1315,$A16, DataRegularSeason20242025!$S$3:$S$1315, $A16,DataRegularSeason20242025!$M$3:$M$1315,"SO")</f>
        <v>0</v>
      </c>
      <c r="T16">
        <f>COUNTIFS(DataRegularSeason20242025!$E$3:$E$1315,$A16, DataRegularSeason20242025!$L$3:$L$1315, $A16, DataRegularSeason20242025!$N$3:$N$1315,1)</f>
        <v>8</v>
      </c>
      <c r="U16">
        <f>COUNTIFS(DataRegularSeason20242025!$E$3:$E$1315,$A16, DataRegularSeason20242025!$L$3:$L$1315, $A16,DataRegularSeason20242025!$N$3:$N$1315,1,DataRegularSeason20242025!$M$3:$M$1315,"REG")</f>
        <v>8</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15</v>
      </c>
      <c r="Y16">
        <f>COUNTIFS(DataRegularSeason20242025!$E$3:$E$1315,$A16, DataRegularSeason20242025!$S$3:$S$1315, $A16,DataRegularSeason20242025!$M$3:$M$1315,"REG")</f>
        <v>9</v>
      </c>
      <c r="Z16">
        <f>COUNTIFS(DataRegularSeason20242025!$E$3:$E$1315,$A16, DataRegularSeason20242025!$S$3:$S$1315, $A16,DataRegularSeason20242025!$M$3:$M$1315,"OT")</f>
        <v>5</v>
      </c>
      <c r="AA16">
        <f>COUNTIFS(DataRegularSeason20242025!$E$3:$E$1315,$A16, DataRegularSeason20242025!$S$3:$S$1315, $A16,DataRegularSeason20242025!$M$3:$M$1315,"SO")</f>
        <v>1</v>
      </c>
      <c r="AB16">
        <f>Table3[[#This Row],[W_A]]+Table3[[#This Row],[W_H]]</f>
        <v>20</v>
      </c>
      <c r="AC16">
        <f>Table3[[#This Row],[L_A]]+Table3[[#This Row],[L_H]]</f>
        <v>25</v>
      </c>
      <c r="AD16">
        <f>Table3[[#This Row],[RW_A]]+Table3[[#This Row],[RW_H]]</f>
        <v>16</v>
      </c>
      <c r="AE16">
        <f>Table3[[#This Row],[RL_A]]+Table3[[#This Row],[RL_H]]</f>
        <v>15</v>
      </c>
      <c r="AF16">
        <f>Table3[[#This Row],[OTW_A]]+Table3[[#This Row],[OTW_H]]</f>
        <v>3</v>
      </c>
      <c r="AG16">
        <f>Table3[[#This Row],[OTL_A]]+Table3[[#This Row],[OTL_H]]</f>
        <v>9</v>
      </c>
      <c r="AH16">
        <f>Table3[[#This Row],[SOW_A]]+Table3[[#This Row],[SOW_H]]</f>
        <v>1</v>
      </c>
      <c r="AI16">
        <f>Table3[[#This Row],[SOL_A]]+Table3[[#This Row],[SOL_H]]</f>
        <v>1</v>
      </c>
      <c r="AJ16" s="20" t="str">
        <f>_xlfn.CONCAT(TEXT(Table3[[#This Row],[OTW]]+Table3[[#This Row],[SOW]], "0"), "-", TEXT(Table3[[#This Row],[OTL]]+Table3[[#This Row],[SOL]],"0"))</f>
        <v>4-10</v>
      </c>
      <c r="AK16">
        <f>(2*(Table3[[#This Row],[W_A]]+Table3[[#This Row],[W_H]]))+Table3[[#This Row],[OTL_A]]+Table3[[#This Row],[SOL_A]]+Table3[[#This Row],[OTL_H]]+Table3[[#This Row],[SOL_H]]</f>
        <v>50</v>
      </c>
      <c r="AL16">
        <f>(3*(Table3[[#This Row],[RW_A]]+Table3[[#This Row],[RW_H]]))+(2*(Table3[[#This Row],[OTW_A]]+Table3[[#This Row],[SOW_A]]+Table3[[#This Row],[OTW_H]]+Table3[[#This Row],[SOW_H]]))+Table3[[#This Row],[OTL_A]]+Table3[[#This Row],[SOL_A]]+Table3[[#This Row],[OTL_H]]+Table3[[#This Row],[SOL_H]]</f>
        <v>66</v>
      </c>
      <c r="AM16" s="15">
        <f>Table3[[#This Row],[PTS]]/(2*Table3[[#This Row],[GP]])</f>
        <v>0.55555555555555558</v>
      </c>
      <c r="AN16" s="15">
        <f>Table3[[#This Row],[PTS2]]/(3*Table3[[#This Row],[GP]])</f>
        <v>0.48888888888888887</v>
      </c>
      <c r="AO16">
        <f>(2*Table3[[#This Row],[GR]])+Table3[[#This Row],[PTS]]</f>
        <v>124</v>
      </c>
      <c r="AP16">
        <f>(3*Table3[[#This Row],[GR]])+Table3[[#This Row],[PTS2]]</f>
        <v>177</v>
      </c>
      <c r="AQ16">
        <f>Table3[[#This Row],[PTS]]+(2 * Table3[[#This Row],[GR]] * Table3[[#This Row],[PTS%]])</f>
        <v>91.111111111111114</v>
      </c>
      <c r="AR16">
        <f>Table3[[#This Row],[PTS2]]+(3 * Table3[[#This Row],[GR]] * Table3[[#This Row],[PTS%2]])</f>
        <v>120.26666666666667</v>
      </c>
      <c r="AS16" s="20" t="str">
        <f>_xlfn.CONCAT(TEXT(Table3[[#This Row],[W]], "0"), "-", TEXT(Table3[[#This Row],[RL]],"0"), "-", TEXT(Table3[[#This Row],[OTL]]+Table3[[#This Row],[SOL]], "0"))</f>
        <v>20-15-10</v>
      </c>
      <c r="AT16">
        <f>COUNTIFS(DataRegularSeason20242025!$D$3:$D$1315,Table3[[#This Row],[Teams]],DataRegularSeason20242025!$K$3:$K$1315,0)</f>
        <v>3</v>
      </c>
      <c r="AU16">
        <f>SUMIF(DataRegularSeason20242025!$D$3:$D$1315,$A16, DataRegularSeason20242025!$J$3:$J$1315)</f>
        <v>63</v>
      </c>
      <c r="AV16">
        <f>SUMIF(DataRegularSeason20242025!$D$3:$D$1315,$A16, DataRegularSeason20242025!$K$3:$K$1315)</f>
        <v>59</v>
      </c>
      <c r="AW16">
        <f>AU16-AV16</f>
        <v>4</v>
      </c>
      <c r="AX16">
        <f>COUNTIFS(DataRegularSeason20242025!$E$3:$E$1315,Table3[[#This Row],[Teams]],DataRegularSeason20242025!$J$3:$J$1315,0)</f>
        <v>1</v>
      </c>
      <c r="AY16">
        <f>SUMIF(DataRegularSeason20242025!$E$3:$E$1315,$A16,DataRegularSeason20242025!$K$3:$K$1315)</f>
        <v>66</v>
      </c>
      <c r="AZ16">
        <f>SUMIF(DataRegularSeason20242025!$E$3:$E$1315,$A16,DataRegularSeason20242025!$J$3:$J$1315)</f>
        <v>84</v>
      </c>
      <c r="BA16">
        <f>AY16-AZ16</f>
        <v>-18</v>
      </c>
      <c r="BB16">
        <f>AU16+AY16</f>
        <v>129</v>
      </c>
      <c r="BC16">
        <f>AV16+AZ16</f>
        <v>143</v>
      </c>
      <c r="BD16">
        <f>BB16-BC16</f>
        <v>-14</v>
      </c>
      <c r="BE16" s="17">
        <f>Table3[[#This Row],[GF]]/Table3[[#This Row],[GP]]</f>
        <v>2.8666666666666667</v>
      </c>
      <c r="BF16" s="17">
        <f>Table3[[#This Row],[GA]]/Table3[[#This Row],[GP]]</f>
        <v>3.1777777777777776</v>
      </c>
      <c r="BG16" s="17">
        <f>(Table3[[#This Row],[GF]]-Table3[[#This Row],[GA]])/Table3[[#This Row],[GP]]</f>
        <v>-0.31111111111111112</v>
      </c>
      <c r="BH16" s="49" t="str">
        <f>_xlfn.CONCAT(TEXT(Table3[[#This Row],[W_H]], "0"), "-", TEXT(Table3[[#This Row],[RL_H]],"0"), "-", TEXT(Table3[[#This Row],[OTL_H]]+Table3[[#This Row],[SOL_H]], "0"))</f>
        <v>8-9-6</v>
      </c>
      <c r="BI16" s="49" t="str">
        <f>_xlfn.CONCAT(TEXT(Table3[[#This Row],[W_A]], "0"), "-", TEXT(Table3[[#This Row],[RL_A]],"0"), "-", TEXT(Table3[[#This Row],[OTL_A]]+Table3[[#This Row],[SOL_A]], "0"))</f>
        <v>12-6-4</v>
      </c>
      <c r="BJ16" s="49">
        <f>((2*(Table3[[#This Row],[W_H]]))+Table3[[#This Row],[OTL_H]]+Table3[[#This Row],[SOL_H]])/(2*Table3[[#This Row],[GP_H]])</f>
        <v>0.47826086956521741</v>
      </c>
      <c r="BK16" s="49">
        <f>((2*(Table3[[#This Row],[W_A]]))+Table3[[#This Row],[OTL_A]]+Table3[[#This Row],[SOL_A]])/(2*Table3[[#This Row],[GP_A]])</f>
        <v>0.63636363636363635</v>
      </c>
      <c r="BL16" s="21">
        <f>(Table3[[#This Row],[W]]*$CG$3)+(Table3[[#This Row],[L]]*$CG$4)+(Table3[[#This Row],[GF]]*$CG$5)+(Table3[[#This Row],[GA]]*$CG$6)</f>
        <v>51.149999999999991</v>
      </c>
      <c r="BM16" s="21">
        <f>(82*(((Table3[[#This Row],[PTS%]]*$CG$3)+((1-Table3[[#This Row],[PTS%]])*$CG$4)+(Table3[[#This Row],[GF]]*$CG$5)+(Table3[[#This Row],[GA]]*$CG$6))/Table3[[#This Row],[GP]])) + (Table3[[#This Row],[W]]*$CG$3)+(Table3[[#This Row],[L]]*$CG$4)+(Table3[[#This Row],[GF]]*$CG$5)+(Table3[[#This Row],[GA]]*$CG$6)</f>
        <v>113.2169135802469</v>
      </c>
      <c r="BN16">
        <f>COUNTIFS(DataRegularSeason20242025!$D$3:$D$1315,$A16,DataRegularSeason20242025!$H$3:$H$1315, $A16)</f>
        <v>8</v>
      </c>
      <c r="BO16">
        <f>COUNTIFS(DataRegularSeason20242025!$E$3:$E$1315,$A16,DataRegularSeason20242025!$H$3:$H$1315, $A16)</f>
        <v>12</v>
      </c>
      <c r="BP16">
        <f>BN16+BO16</f>
        <v>20</v>
      </c>
      <c r="BQ16">
        <f>F16-BN16</f>
        <v>14</v>
      </c>
      <c r="BR16">
        <f>H16-BO16</f>
        <v>11</v>
      </c>
      <c r="BS16">
        <f>BQ16+BR16</f>
        <v>25</v>
      </c>
      <c r="BW16" t="str">
        <f>INDEX(Table2[AwayTeam], Table3[[#This Row],[Column2]])</f>
        <v>PIT</v>
      </c>
      <c r="BX16">
        <f>LARGE((Table2[[#This Row],[AwayTeam]]=Table3[[#This Row],[Teams]]), 1)</f>
        <v>0</v>
      </c>
      <c r="CE16" s="82"/>
      <c r="CF16" s="93"/>
      <c r="CG16" s="83" t="s">
        <v>1846</v>
      </c>
      <c r="CH16" s="83"/>
      <c r="CI16" s="83"/>
      <c r="CJ16" s="83"/>
      <c r="CK16" s="83"/>
      <c r="CL16" s="83"/>
      <c r="CM16" s="83"/>
      <c r="CN16" s="83"/>
      <c r="CO16" s="83"/>
      <c r="CP16" s="83"/>
      <c r="CQ16" s="84"/>
    </row>
    <row r="17" spans="1:95" ht="15.75" thickBot="1" x14ac:dyDescent="0.3">
      <c r="A17" t="s">
        <v>30</v>
      </c>
      <c r="B17" t="s">
        <v>98</v>
      </c>
      <c r="C17" t="s">
        <v>81</v>
      </c>
      <c r="D17">
        <f>COUNTIFS(DataRegularSeason20242025!$D$3:$D$1315,$A17,DataRegularSeason20242025!$R$3:$R$1315,1,DataRegularSeason20242025!$N$3:$N$1315,1) + COUNTIFS(DataRegularSeason20242025!$E$3:$E$1315,$A17,DataRegularSeason20242025!$R$3:$R$1315,1,DataRegularSeason20242025!$N$3:$N$1315,1)</f>
        <v>13</v>
      </c>
      <c r="E17" s="15">
        <f>Table3[[#This Row],[Watched]]/Table3[[#This Row],[GP]]</f>
        <v>0.27659574468085107</v>
      </c>
      <c r="F17">
        <f>COUNTIFS(DataRegularSeason20242025!$N$3:$N$1315,1,DataRegularSeason20242025!$D$3:$D$1315,$A17)</f>
        <v>26</v>
      </c>
      <c r="G17">
        <f>41-Table3[[#This Row],[GP_A]]</f>
        <v>15</v>
      </c>
      <c r="H17">
        <f>COUNTIFS(DataRegularSeason20242025!$E$3:$E$1315,$A17,DataRegularSeason20242025!$N$3:$N$1315,1)</f>
        <v>21</v>
      </c>
      <c r="I17">
        <f>41-Table3[[#This Row],[GP_H]]</f>
        <v>20</v>
      </c>
      <c r="J17">
        <f>F17+H17</f>
        <v>47</v>
      </c>
      <c r="K17">
        <f>82-Table3[[#This Row],[GP]]</f>
        <v>35</v>
      </c>
      <c r="L17">
        <f>COUNTIFS(DataRegularSeason20242025!$D$3:$D$1315,$A17, DataRegularSeason20242025!$L$3:$L$1315, $A17,DataRegularSeason20242025!$N$3:$N$1315,1)</f>
        <v>12</v>
      </c>
      <c r="M17">
        <f>COUNTIFS(DataRegularSeason20242025!$D$3:$D$1315,$A17, DataRegularSeason20242025!$L$3:$L$1315, $A17,DataRegularSeason20242025!$N$3:$N$1315,1,DataRegularSeason20242025!$M$3:$M$1315,"REG")</f>
        <v>9</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0</v>
      </c>
      <c r="P17">
        <f>F17-L17</f>
        <v>14</v>
      </c>
      <c r="Q17">
        <f>COUNTIFS(DataRegularSeason20242025!$D$3:$D$1315,$A17, DataRegularSeason20242025!$S$3:$S$1315, $A17,DataRegularSeason20242025!$M$3:$M$1315,"REG")</f>
        <v>12</v>
      </c>
      <c r="R17">
        <f>COUNTIFS(DataRegularSeason20242025!$D$3:$D$1315,$A17, DataRegularSeason20242025!$S$3:$S$1315, $A17,DataRegularSeason20242025!$M$3:$M$1315,"OT")</f>
        <v>1</v>
      </c>
      <c r="S17">
        <f>COUNTIFS(DataRegularSeason20242025!$D$3:$D$1315,$A17, DataRegularSeason20242025!$S$3:$S$1315, $A17,DataRegularSeason20242025!$M$3:$M$1315,"SO")</f>
        <v>1</v>
      </c>
      <c r="T17">
        <f>COUNTIFS(DataRegularSeason20242025!$E$3:$E$1315,$A17, DataRegularSeason20242025!$L$3:$L$1315, $A17, DataRegularSeason20242025!$N$3:$N$1315,1)</f>
        <v>12</v>
      </c>
      <c r="U17">
        <f>COUNTIFS(DataRegularSeason20242025!$E$3:$E$1315,$A17, DataRegularSeason20242025!$L$3:$L$1315, $A17,DataRegularSeason20242025!$N$3:$N$1315,1,DataRegularSeason20242025!$M$3:$M$1315,"REG")</f>
        <v>9</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1</v>
      </c>
      <c r="X17">
        <f>H17-T17</f>
        <v>9</v>
      </c>
      <c r="Y17">
        <f>COUNTIFS(DataRegularSeason20242025!$E$3:$E$1315,$A17, DataRegularSeason20242025!$S$3:$S$1315, $A17,DataRegularSeason20242025!$M$3:$M$1315,"REG")</f>
        <v>7</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24</v>
      </c>
      <c r="AC17">
        <f>Table3[[#This Row],[L_A]]+Table3[[#This Row],[L_H]]</f>
        <v>23</v>
      </c>
      <c r="AD17">
        <f>Table3[[#This Row],[RW_A]]+Table3[[#This Row],[RW_H]]</f>
        <v>18</v>
      </c>
      <c r="AE17">
        <f>Table3[[#This Row],[RL_A]]+Table3[[#This Row],[RL_H]]</f>
        <v>19</v>
      </c>
      <c r="AF17">
        <f>Table3[[#This Row],[OTW_A]]+Table3[[#This Row],[OTW_H]]</f>
        <v>5</v>
      </c>
      <c r="AG17">
        <f>Table3[[#This Row],[OTL_A]]+Table3[[#This Row],[OTL_H]]</f>
        <v>3</v>
      </c>
      <c r="AH17">
        <f>Table3[[#This Row],[SOW_A]]+Table3[[#This Row],[SOW_H]]</f>
        <v>1</v>
      </c>
      <c r="AI17">
        <f>Table3[[#This Row],[SOL_A]]+Table3[[#This Row],[SOL_H]]</f>
        <v>1</v>
      </c>
      <c r="AJ17" s="20" t="str">
        <f>_xlfn.CONCAT(TEXT(Table3[[#This Row],[OTW]]+Table3[[#This Row],[SOW]], "0"), "-", TEXT(Table3[[#This Row],[OTL]]+Table3[[#This Row],[SOL]],"0"))</f>
        <v>6-4</v>
      </c>
      <c r="AK17">
        <f>(2*(Table3[[#This Row],[W_A]]+Table3[[#This Row],[W_H]]))+Table3[[#This Row],[OTL_A]]+Table3[[#This Row],[SOL_A]]+Table3[[#This Row],[OTL_H]]+Table3[[#This Row],[SOL_H]]</f>
        <v>52</v>
      </c>
      <c r="AL17">
        <f>(3*(Table3[[#This Row],[RW_A]]+Table3[[#This Row],[RW_H]]))+(2*(Table3[[#This Row],[OTW_A]]+Table3[[#This Row],[SOW_A]]+Table3[[#This Row],[OTW_H]]+Table3[[#This Row],[SOW_H]]))+Table3[[#This Row],[OTL_A]]+Table3[[#This Row],[SOL_A]]+Table3[[#This Row],[OTL_H]]+Table3[[#This Row],[SOL_H]]</f>
        <v>70</v>
      </c>
      <c r="AM17" s="15">
        <f>Table3[[#This Row],[PTS]]/(2*Table3[[#This Row],[GP]])</f>
        <v>0.55319148936170215</v>
      </c>
      <c r="AN17" s="15">
        <f>Table3[[#This Row],[PTS2]]/(3*Table3[[#This Row],[GP]])</f>
        <v>0.49645390070921985</v>
      </c>
      <c r="AO17">
        <f>(2*Table3[[#This Row],[GR]])+Table3[[#This Row],[PTS]]</f>
        <v>122</v>
      </c>
      <c r="AP17">
        <f>(3*Table3[[#This Row],[GR]])+Table3[[#This Row],[PTS2]]</f>
        <v>175</v>
      </c>
      <c r="AQ17">
        <f>Table3[[#This Row],[PTS]]+(2 * Table3[[#This Row],[GR]] * Table3[[#This Row],[PTS%]])</f>
        <v>90.723404255319153</v>
      </c>
      <c r="AR17">
        <f>Table3[[#This Row],[PTS2]]+(3 * Table3[[#This Row],[GR]] * Table3[[#This Row],[PTS%2]])</f>
        <v>122.12765957446808</v>
      </c>
      <c r="AS17" s="20" t="str">
        <f>_xlfn.CONCAT(TEXT(Table3[[#This Row],[W]], "0"), "-", TEXT(Table3[[#This Row],[RL]],"0"), "-", TEXT(Table3[[#This Row],[OTL]]+Table3[[#This Row],[SOL]], "0"))</f>
        <v>24-19-4</v>
      </c>
      <c r="AT17">
        <f>COUNTIFS(DataRegularSeason20242025!$D$3:$D$1315,Table3[[#This Row],[Teams]],DataRegularSeason20242025!$K$3:$K$1315,0)</f>
        <v>6</v>
      </c>
      <c r="AU17">
        <f>SUMIF(DataRegularSeason20242025!$D$3:$D$1315,$A17, DataRegularSeason20242025!$J$3:$J$1315)</f>
        <v>63</v>
      </c>
      <c r="AV17">
        <f>SUMIF(DataRegularSeason20242025!$D$3:$D$1315,$A17, DataRegularSeason20242025!$K$3:$K$1315)</f>
        <v>71</v>
      </c>
      <c r="AW17">
        <f>AU17-AV17</f>
        <v>-8</v>
      </c>
      <c r="AX17">
        <f>COUNTIFS(DataRegularSeason20242025!$E$3:$E$1315,Table3[[#This Row],[Teams]],DataRegularSeason20242025!$J$3:$J$1315,0)</f>
        <v>1</v>
      </c>
      <c r="AY17">
        <f>SUMIF(DataRegularSeason20242025!$E$3:$E$1315,$A17,DataRegularSeason20242025!$K$3:$K$1315)</f>
        <v>69</v>
      </c>
      <c r="AZ17">
        <f>SUMIF(DataRegularSeason20242025!$E$3:$E$1315,$A17,DataRegularSeason20242025!$J$3:$J$1315)</f>
        <v>61</v>
      </c>
      <c r="BA17">
        <f>AY17-AZ17</f>
        <v>8</v>
      </c>
      <c r="BB17">
        <f>AU17+AY17</f>
        <v>132</v>
      </c>
      <c r="BC17">
        <f>AV17+AZ17</f>
        <v>132</v>
      </c>
      <c r="BD17">
        <f>BB17-BC17</f>
        <v>0</v>
      </c>
      <c r="BE17" s="17">
        <f>Table3[[#This Row],[GF]]/Table3[[#This Row],[GP]]</f>
        <v>2.8085106382978724</v>
      </c>
      <c r="BF17" s="17">
        <f>Table3[[#This Row],[GA]]/Table3[[#This Row],[GP]]</f>
        <v>2.8085106382978724</v>
      </c>
      <c r="BG17" s="17">
        <f>(Table3[[#This Row],[GF]]-Table3[[#This Row],[GA]])/Table3[[#This Row],[GP]]</f>
        <v>0</v>
      </c>
      <c r="BH17" s="49" t="str">
        <f>_xlfn.CONCAT(TEXT(Table3[[#This Row],[W_H]], "0"), "-", TEXT(Table3[[#This Row],[RL_H]],"0"), "-", TEXT(Table3[[#This Row],[OTL_H]]+Table3[[#This Row],[SOL_H]], "0"))</f>
        <v>12-7-2</v>
      </c>
      <c r="BI17" s="49" t="str">
        <f>_xlfn.CONCAT(TEXT(Table3[[#This Row],[W_A]], "0"), "-", TEXT(Table3[[#This Row],[RL_A]],"0"), "-", TEXT(Table3[[#This Row],[OTL_A]]+Table3[[#This Row],[SOL_A]], "0"))</f>
        <v>12-12-2</v>
      </c>
      <c r="BJ17" s="49">
        <f>((2*(Table3[[#This Row],[W_H]]))+Table3[[#This Row],[OTL_H]]+Table3[[#This Row],[SOL_H]])/(2*Table3[[#This Row],[GP_H]])</f>
        <v>0.61904761904761907</v>
      </c>
      <c r="BK17" s="49">
        <f>((2*(Table3[[#This Row],[W_A]]))+Table3[[#This Row],[OTL_A]]+Table3[[#This Row],[SOL_A]])/(2*Table3[[#This Row],[GP_A]])</f>
        <v>0.5</v>
      </c>
      <c r="BL17" s="21">
        <f>(Table3[[#This Row],[W]]*$CG$3)+(Table3[[#This Row],[L]]*$CG$4)+(Table3[[#This Row],[GF]]*$CG$5)+(Table3[[#This Row],[GA]]*$CG$6)</f>
        <v>51.900000000000006</v>
      </c>
      <c r="BM17" s="21">
        <f>(82*(((Table3[[#This Row],[PTS%]]*$CG$3)+((1-Table3[[#This Row],[PTS%]])*$CG$4)+(Table3[[#This Row],[GF]]*$CG$5)+(Table3[[#This Row],[GA]]*$CG$6))/Table3[[#This Row],[GP]])) + (Table3[[#This Row],[W]]*$CG$3)+(Table3[[#This Row],[L]]*$CG$4)+(Table3[[#This Row],[GF]]*$CG$5)+(Table3[[#This Row],[GA]]*$CG$6)</f>
        <v>110.19090086011769</v>
      </c>
      <c r="BN17">
        <f>COUNTIFS(DataRegularSeason20242025!$D$3:$D$1315,$A17,DataRegularSeason20242025!$H$3:$H$1315, $A17)</f>
        <v>10</v>
      </c>
      <c r="BO17">
        <f>COUNTIFS(DataRegularSeason20242025!$E$3:$E$1315,$A17,DataRegularSeason20242025!$H$3:$H$1315, $A17)</f>
        <v>12</v>
      </c>
      <c r="BP17">
        <f>BN17+BO17</f>
        <v>22</v>
      </c>
      <c r="BQ17">
        <f>F17-BN17</f>
        <v>16</v>
      </c>
      <c r="BR17">
        <f>H17-BO17</f>
        <v>9</v>
      </c>
      <c r="BS17">
        <f>BQ17+BR17</f>
        <v>25</v>
      </c>
      <c r="BW17" t="str">
        <f>INDEX(Table2[AwayTeam], Table3[[#This Row],[Column2]])</f>
        <v>TOR</v>
      </c>
      <c r="BX17">
        <f>LARGE((Table2[[#This Row],[AwayTeam]]=Table3[[#This Row],[Teams]]), 1)</f>
        <v>0</v>
      </c>
      <c r="CE17" s="94"/>
      <c r="CF17" s="68"/>
      <c r="CG17" s="67">
        <v>0</v>
      </c>
      <c r="CH17" s="67">
        <v>1</v>
      </c>
      <c r="CI17" s="67">
        <v>2</v>
      </c>
      <c r="CJ17" s="67">
        <v>3</v>
      </c>
      <c r="CK17" s="67">
        <v>4</v>
      </c>
      <c r="CL17" s="67">
        <v>5</v>
      </c>
      <c r="CM17" s="67">
        <v>6</v>
      </c>
      <c r="CN17" s="67">
        <v>7</v>
      </c>
      <c r="CO17" s="67">
        <v>8</v>
      </c>
      <c r="CP17" s="67">
        <v>9</v>
      </c>
      <c r="CQ17" s="91">
        <v>10</v>
      </c>
    </row>
    <row r="18" spans="1:95" ht="15.75" thickTop="1" x14ac:dyDescent="0.25">
      <c r="A18" t="s">
        <v>19</v>
      </c>
      <c r="B18" t="s">
        <v>98</v>
      </c>
      <c r="C18" t="s">
        <v>81</v>
      </c>
      <c r="D18">
        <f>COUNTIFS(DataRegularSeason20242025!$D$3:$D$1315,$A18,DataRegularSeason20242025!$R$3:$R$1315,1,DataRegularSeason20242025!$N$3:$N$1315,1) + COUNTIFS(DataRegularSeason20242025!$E$3:$E$1315,$A18,DataRegularSeason20242025!$R$3:$R$1315,1,DataRegularSeason20242025!$N$3:$N$1315,1)</f>
        <v>17</v>
      </c>
      <c r="E18" s="15">
        <f>Table3[[#This Row],[Watched]]/Table3[[#This Row],[GP]]</f>
        <v>0.36170212765957449</v>
      </c>
      <c r="F18">
        <f>COUNTIFS(DataRegularSeason20242025!$N$3:$N$1315,1,DataRegularSeason20242025!$D$3:$D$1315,$A18)</f>
        <v>23</v>
      </c>
      <c r="G18">
        <f>41-Table3[[#This Row],[GP_A]]</f>
        <v>18</v>
      </c>
      <c r="H18">
        <f>COUNTIFS(DataRegularSeason20242025!$E$3:$E$1315,$A18,DataRegularSeason20242025!$N$3:$N$1315,1)</f>
        <v>24</v>
      </c>
      <c r="I18">
        <f>41-Table3[[#This Row],[GP_H]]</f>
        <v>17</v>
      </c>
      <c r="J18">
        <f>F18+H18</f>
        <v>47</v>
      </c>
      <c r="K18">
        <f>82-Table3[[#This Row],[GP]]</f>
        <v>35</v>
      </c>
      <c r="L18">
        <f>COUNTIFS(DataRegularSeason20242025!$D$3:$D$1315,$A18, DataRegularSeason20242025!$L$3:$L$1315, $A18,DataRegularSeason20242025!$N$3:$N$1315,1)</f>
        <v>11</v>
      </c>
      <c r="M18">
        <f>COUNTIFS(DataRegularSeason20242025!$D$3:$D$1315,$A18, DataRegularSeason20242025!$L$3:$L$1315, $A18,DataRegularSeason20242025!$N$3:$N$1315,1,DataRegularSeason20242025!$M$3:$M$1315,"REG")</f>
        <v>8</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1</v>
      </c>
      <c r="P18">
        <f>F18-L18</f>
        <v>12</v>
      </c>
      <c r="Q18">
        <f>COUNTIFS(DataRegularSeason20242025!$D$3:$D$1315,$A18, DataRegularSeason20242025!$S$3:$S$1315, $A18,DataRegularSeason20242025!$M$3:$M$1315,"REG")</f>
        <v>11</v>
      </c>
      <c r="R18">
        <f>COUNTIFS(DataRegularSeason20242025!$D$3:$D$1315,$A18, DataRegularSeason20242025!$S$3:$S$1315, $A18,DataRegularSeason20242025!$M$3:$M$1315,"OT")</f>
        <v>0</v>
      </c>
      <c r="S18">
        <f>COUNTIFS(DataRegularSeason20242025!$D$3:$D$1315,$A18, DataRegularSeason20242025!$S$3:$S$1315, $A18,DataRegularSeason20242025!$M$3:$M$1315,"SO")</f>
        <v>1</v>
      </c>
      <c r="T18">
        <f>COUNTIFS(DataRegularSeason20242025!$E$3:$E$1315,$A18, DataRegularSeason20242025!$L$3:$L$1315, $A18, DataRegularSeason20242025!$N$3:$N$1315,1)</f>
        <v>13</v>
      </c>
      <c r="U18">
        <f>COUNTIFS(DataRegularSeason20242025!$E$3:$E$1315,$A18, DataRegularSeason20242025!$L$3:$L$1315, $A18,DataRegularSeason20242025!$N$3:$N$1315,1,DataRegularSeason20242025!$M$3:$M$1315,"REG")</f>
        <v>9</v>
      </c>
      <c r="V18">
        <f>COUNTIFS(DataRegularSeason20242025!$E$3:$E$1315,$A18, DataRegularSeason20242025!$L$3:$L$1315, $A18,DataRegularSeason20242025!$N$3:$N$1315,1,DataRegularSeason20242025!$M$3:$M$1315,"OT")</f>
        <v>3</v>
      </c>
      <c r="W18">
        <f>COUNTIFS(DataRegularSeason20242025!$E$3:$E$1315,$A18, DataRegularSeason20242025!$L$3:$L$1315, $A18,DataRegularSeason20242025!$N$3:$N$1315,1,DataRegularSeason20242025!$M$3:$M$1315,"SO")</f>
        <v>1</v>
      </c>
      <c r="X18">
        <f>H18-T18</f>
        <v>11</v>
      </c>
      <c r="Y18">
        <f>COUNTIFS(DataRegularSeason20242025!$E$3:$E$1315,$A18, DataRegularSeason20242025!$S$3:$S$1315, $A18,DataRegularSeason20242025!$M$3:$M$1315,"REG")</f>
        <v>8</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24</v>
      </c>
      <c r="AC18">
        <f>Table3[[#This Row],[L_A]]+Table3[[#This Row],[L_H]]</f>
        <v>23</v>
      </c>
      <c r="AD18">
        <f>Table3[[#This Row],[RW_A]]+Table3[[#This Row],[RW_H]]</f>
        <v>17</v>
      </c>
      <c r="AE18">
        <f>Table3[[#This Row],[RL_A]]+Table3[[#This Row],[RL_H]]</f>
        <v>19</v>
      </c>
      <c r="AF18">
        <f>Table3[[#This Row],[OTW_A]]+Table3[[#This Row],[OTW_H]]</f>
        <v>5</v>
      </c>
      <c r="AG18">
        <f>Table3[[#This Row],[OTL_A]]+Table3[[#This Row],[OTL_H]]</f>
        <v>2</v>
      </c>
      <c r="AH18">
        <f>Table3[[#This Row],[SOW_A]]+Table3[[#This Row],[SOW_H]]</f>
        <v>2</v>
      </c>
      <c r="AI18">
        <f>Table3[[#This Row],[SOL_A]]+Table3[[#This Row],[SOL_H]]</f>
        <v>2</v>
      </c>
      <c r="AJ18" s="20" t="str">
        <f>_xlfn.CONCAT(TEXT(Table3[[#This Row],[OTW]]+Table3[[#This Row],[SOW]], "0"), "-", TEXT(Table3[[#This Row],[OTL]]+Table3[[#This Row],[SOL]],"0"))</f>
        <v>7-4</v>
      </c>
      <c r="AK18">
        <f>(2*(Table3[[#This Row],[W_A]]+Table3[[#This Row],[W_H]]))+Table3[[#This Row],[OTL_A]]+Table3[[#This Row],[SOL_A]]+Table3[[#This Row],[OTL_H]]+Table3[[#This Row],[SOL_H]]</f>
        <v>52</v>
      </c>
      <c r="AL18">
        <f>(3*(Table3[[#This Row],[RW_A]]+Table3[[#This Row],[RW_H]]))+(2*(Table3[[#This Row],[OTW_A]]+Table3[[#This Row],[SOW_A]]+Table3[[#This Row],[OTW_H]]+Table3[[#This Row],[SOW_H]]))+Table3[[#This Row],[OTL_A]]+Table3[[#This Row],[SOL_A]]+Table3[[#This Row],[OTL_H]]+Table3[[#This Row],[SOL_H]]</f>
        <v>69</v>
      </c>
      <c r="AM18" s="15">
        <f>Table3[[#This Row],[PTS]]/(2*Table3[[#This Row],[GP]])</f>
        <v>0.55319148936170215</v>
      </c>
      <c r="AN18" s="15">
        <f>Table3[[#This Row],[PTS2]]/(3*Table3[[#This Row],[GP]])</f>
        <v>0.48936170212765956</v>
      </c>
      <c r="AO18">
        <f>(2*Table3[[#This Row],[GR]])+Table3[[#This Row],[PTS]]</f>
        <v>122</v>
      </c>
      <c r="AP18">
        <f>(3*Table3[[#This Row],[GR]])+Table3[[#This Row],[PTS2]]</f>
        <v>174</v>
      </c>
      <c r="AQ18">
        <f>Table3[[#This Row],[PTS]]+(2 * Table3[[#This Row],[GR]] * Table3[[#This Row],[PTS%]])</f>
        <v>90.723404255319153</v>
      </c>
      <c r="AR18">
        <f>Table3[[#This Row],[PTS2]]+(3 * Table3[[#This Row],[GR]] * Table3[[#This Row],[PTS%2]])</f>
        <v>120.38297872340425</v>
      </c>
      <c r="AS18" s="20" t="str">
        <f>_xlfn.CONCAT(TEXT(Table3[[#This Row],[W]], "0"), "-", TEXT(Table3[[#This Row],[RL]],"0"), "-", TEXT(Table3[[#This Row],[OTL]]+Table3[[#This Row],[SOL]], "0"))</f>
        <v>24-19-4</v>
      </c>
      <c r="AT18">
        <f>COUNTIFS(DataRegularSeason20242025!$D$3:$D$1315,Table3[[#This Row],[Teams]],DataRegularSeason20242025!$K$3:$K$1315,0)</f>
        <v>1</v>
      </c>
      <c r="AU18">
        <f>SUMIF(DataRegularSeason20242025!$D$3:$D$1315,$A18, DataRegularSeason20242025!$J$3:$J$1315)</f>
        <v>73</v>
      </c>
      <c r="AV18">
        <f>SUMIF(DataRegularSeason20242025!$D$3:$D$1315,$A18, DataRegularSeason20242025!$K$3:$K$1315)</f>
        <v>79</v>
      </c>
      <c r="AW18">
        <f>AU18-AV18</f>
        <v>-6</v>
      </c>
      <c r="AX18">
        <f>COUNTIFS(DataRegularSeason20242025!$E$3:$E$1315,Table3[[#This Row],[Teams]],DataRegularSeason20242025!$J$3:$J$1315,0)</f>
        <v>3</v>
      </c>
      <c r="AY18">
        <f>SUMIF(DataRegularSeason20242025!$E$3:$E$1315,$A18,DataRegularSeason20242025!$K$3:$K$1315)</f>
        <v>72</v>
      </c>
      <c r="AZ18">
        <f>SUMIF(DataRegularSeason20242025!$E$3:$E$1315,$A18,DataRegularSeason20242025!$J$3:$J$1315)</f>
        <v>78</v>
      </c>
      <c r="BA18">
        <f>AY18-AZ18</f>
        <v>-6</v>
      </c>
      <c r="BB18">
        <f>AU18+AY18</f>
        <v>145</v>
      </c>
      <c r="BC18">
        <f>AV18+AZ18</f>
        <v>157</v>
      </c>
      <c r="BD18">
        <f>BB18-BC18</f>
        <v>-12</v>
      </c>
      <c r="BE18" s="17">
        <f>Table3[[#This Row],[GF]]/Table3[[#This Row],[GP]]</f>
        <v>3.0851063829787235</v>
      </c>
      <c r="BF18" s="17">
        <f>Table3[[#This Row],[GA]]/Table3[[#This Row],[GP]]</f>
        <v>3.3404255319148937</v>
      </c>
      <c r="BG18" s="17">
        <f>(Table3[[#This Row],[GF]]-Table3[[#This Row],[GA]])/Table3[[#This Row],[GP]]</f>
        <v>-0.25531914893617019</v>
      </c>
      <c r="BH18" s="49" t="str">
        <f>_xlfn.CONCAT(TEXT(Table3[[#This Row],[W_H]], "0"), "-", TEXT(Table3[[#This Row],[RL_H]],"0"), "-", TEXT(Table3[[#This Row],[OTL_H]]+Table3[[#This Row],[SOL_H]], "0"))</f>
        <v>13-8-3</v>
      </c>
      <c r="BI18" s="49" t="str">
        <f>_xlfn.CONCAT(TEXT(Table3[[#This Row],[W_A]], "0"), "-", TEXT(Table3[[#This Row],[RL_A]],"0"), "-", TEXT(Table3[[#This Row],[OTL_A]]+Table3[[#This Row],[SOL_A]], "0"))</f>
        <v>11-11-1</v>
      </c>
      <c r="BJ18" s="49">
        <f>((2*(Table3[[#This Row],[W_H]]))+Table3[[#This Row],[OTL_H]]+Table3[[#This Row],[SOL_H]])/(2*Table3[[#This Row],[GP_H]])</f>
        <v>0.60416666666666663</v>
      </c>
      <c r="BK18" s="49">
        <f>((2*(Table3[[#This Row],[W_A]]))+Table3[[#This Row],[OTL_A]]+Table3[[#This Row],[SOL_A]])/(2*Table3[[#This Row],[GP_A]])</f>
        <v>0.5</v>
      </c>
      <c r="BL18" s="21">
        <f>(Table3[[#This Row],[W]]*$CG$3)+(Table3[[#This Row],[L]]*$CG$4)+(Table3[[#This Row],[GF]]*$CG$5)+(Table3[[#This Row],[GA]]*$CG$6)</f>
        <v>56.35</v>
      </c>
      <c r="BM18" s="21">
        <f>(82*(((Table3[[#This Row],[PTS%]]*$CG$3)+((1-Table3[[#This Row],[PTS%]])*$CG$4)+(Table3[[#This Row],[GF]]*$CG$5)+(Table3[[#This Row],[GA]]*$CG$6))/Table3[[#This Row],[GP]])) + (Table3[[#This Row],[W]]*$CG$3)+(Table3[[#This Row],[L]]*$CG$4)+(Table3[[#This Row],[GF]]*$CG$5)+(Table3[[#This Row],[GA]]*$CG$6)</f>
        <v>122.40473064735176</v>
      </c>
      <c r="BN18">
        <f>COUNTIFS(DataRegularSeason20242025!$D$3:$D$1315,$A18,DataRegularSeason20242025!$H$3:$H$1315, $A18)</f>
        <v>4</v>
      </c>
      <c r="BO18">
        <f>COUNTIFS(DataRegularSeason20242025!$E$3:$E$1315,$A18,DataRegularSeason20242025!$H$3:$H$1315, $A18)</f>
        <v>10</v>
      </c>
      <c r="BP18">
        <f>BN18+BO18</f>
        <v>14</v>
      </c>
      <c r="BQ18">
        <f>F18-BN18</f>
        <v>19</v>
      </c>
      <c r="BR18">
        <f>H18-BO18</f>
        <v>14</v>
      </c>
      <c r="BS18">
        <f>BQ18+BR18</f>
        <v>33</v>
      </c>
      <c r="BV18">
        <v>1993</v>
      </c>
      <c r="BW18" t="str">
        <f>INDEX(Table2[AwayTeam], Table3[[#This Row],[Column2]])</f>
        <v>UTA</v>
      </c>
      <c r="BX18">
        <f>LARGE((Table2[[#This Row],[AwayTeam]]=Table3[[#This Row],[Teams]]), 1)</f>
        <v>0</v>
      </c>
      <c r="CA18">
        <f>LARGE($AK$2:$AK$33,1)</f>
        <v>67</v>
      </c>
      <c r="CE18" s="85" t="s">
        <v>1847</v>
      </c>
      <c r="CF18" s="66">
        <v>0</v>
      </c>
      <c r="CG18" s="86"/>
      <c r="CH18" s="21">
        <f>($CF18*$CG$5)+(CH$17*$CG$6) + IF($CF18&gt;CH$17,$CG$3,$CG$4)</f>
        <v>0.4</v>
      </c>
      <c r="CI18" s="21">
        <f t="shared" ref="CI18:CQ21" si="0">($CF18*$CG$5)+(CI$17*$CG$6) + IF($CF18&gt;CI$17,$CG$3,$CG$4)</f>
        <v>0.5</v>
      </c>
      <c r="CJ18" s="21">
        <f t="shared" si="0"/>
        <v>0.60000000000000009</v>
      </c>
      <c r="CK18" s="21">
        <f t="shared" si="0"/>
        <v>0.7</v>
      </c>
      <c r="CL18" s="21">
        <f t="shared" si="0"/>
        <v>0.8</v>
      </c>
      <c r="CM18" s="21">
        <f t="shared" si="0"/>
        <v>0.90000000000000013</v>
      </c>
      <c r="CN18" s="21">
        <f t="shared" si="0"/>
        <v>1</v>
      </c>
      <c r="CO18" s="21">
        <f t="shared" si="0"/>
        <v>1.1000000000000001</v>
      </c>
      <c r="CP18" s="21">
        <f t="shared" si="0"/>
        <v>1.2</v>
      </c>
      <c r="CQ18" s="87">
        <f t="shared" si="0"/>
        <v>1.3</v>
      </c>
    </row>
    <row r="19" spans="1:95" x14ac:dyDescent="0.25">
      <c r="A19" t="s">
        <v>36</v>
      </c>
      <c r="B19" t="s">
        <v>98</v>
      </c>
      <c r="C19" t="s">
        <v>99</v>
      </c>
      <c r="D19">
        <f>COUNTIFS(DataRegularSeason20242025!$D$3:$D$1315,$A19,DataRegularSeason20242025!$R$3:$R$1315,1,DataRegularSeason20242025!$N$3:$N$1315,1) + COUNTIFS(DataRegularSeason20242025!$E$3:$E$1315,$A19,DataRegularSeason20242025!$R$3:$R$1315,1,DataRegularSeason20242025!$N$3:$N$1315,1)</f>
        <v>38</v>
      </c>
      <c r="E19" s="15">
        <f>Table3[[#This Row],[Watched]]/Table3[[#This Row],[GP]]</f>
        <v>0.80851063829787229</v>
      </c>
      <c r="F19">
        <f>COUNTIFS(DataRegularSeason20242025!$N$3:$N$1315,1,DataRegularSeason20242025!$D$3:$D$1315,$A19)</f>
        <v>23</v>
      </c>
      <c r="G19">
        <f>41-Table3[[#This Row],[GP_A]]</f>
        <v>18</v>
      </c>
      <c r="H19">
        <f>COUNTIFS(DataRegularSeason20242025!$E$3:$E$1315,$A19,DataRegularSeason20242025!$N$3:$N$1315,1)</f>
        <v>24</v>
      </c>
      <c r="I19">
        <f>41-Table3[[#This Row],[GP_H]]</f>
        <v>17</v>
      </c>
      <c r="J19">
        <f>F19+H19</f>
        <v>47</v>
      </c>
      <c r="K19">
        <f>82-Table3[[#This Row],[GP]]</f>
        <v>35</v>
      </c>
      <c r="L19">
        <f>COUNTIFS(DataRegularSeason20242025!$D$3:$D$1315,$A19, DataRegularSeason20242025!$L$3:$L$1315, $A19,DataRegularSeason20242025!$N$3:$N$1315,1)</f>
        <v>6</v>
      </c>
      <c r="M19">
        <f>COUNTIFS(DataRegularSeason20242025!$D$3:$D$1315,$A19, DataRegularSeason20242025!$L$3:$L$1315, $A19,DataRegularSeason20242025!$N$3:$N$1315,1,DataRegularSeason20242025!$M$3:$M$1315,"REG")</f>
        <v>5</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1</v>
      </c>
      <c r="P19">
        <f>F19-L19</f>
        <v>17</v>
      </c>
      <c r="Q19">
        <f>COUNTIFS(DataRegularSeason20242025!$D$3:$D$1315,$A19, DataRegularSeason20242025!$S$3:$S$1315, $A19,DataRegularSeason20242025!$M$3:$M$1315,"REG")</f>
        <v>13</v>
      </c>
      <c r="R19">
        <f>COUNTIFS(DataRegularSeason20242025!$D$3:$D$1315,$A19, DataRegularSeason20242025!$S$3:$S$1315, $A19,DataRegularSeason20242025!$M$3:$M$1315,"OT")</f>
        <v>3</v>
      </c>
      <c r="S19">
        <f>COUNTIFS(DataRegularSeason20242025!$D$3:$D$1315,$A19, DataRegularSeason20242025!$S$3:$S$1315, $A19,DataRegularSeason20242025!$M$3:$M$1315,"SO")</f>
        <v>1</v>
      </c>
      <c r="T19">
        <f>COUNTIFS(DataRegularSeason20242025!$E$3:$E$1315,$A19, DataRegularSeason20242025!$L$3:$L$1315, $A19, DataRegularSeason20242025!$N$3:$N$1315,1)</f>
        <v>16</v>
      </c>
      <c r="U19">
        <f>COUNTIFS(DataRegularSeason20242025!$E$3:$E$1315,$A19, DataRegularSeason20242025!$L$3:$L$1315, $A19,DataRegularSeason20242025!$N$3:$N$1315,1,DataRegularSeason20242025!$M$3:$M$1315,"REG")</f>
        <v>12</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3</v>
      </c>
      <c r="X19">
        <f>H19-T19</f>
        <v>8</v>
      </c>
      <c r="Y19">
        <f>COUNTIFS(DataRegularSeason20242025!$E$3:$E$1315,$A19, DataRegularSeason20242025!$S$3:$S$1315, $A19,DataRegularSeason20242025!$M$3:$M$1315,"REG")</f>
        <v>5</v>
      </c>
      <c r="Z19">
        <f>COUNTIFS(DataRegularSeason20242025!$E$3:$E$1315,$A19, DataRegularSeason20242025!$S$3:$S$1315, $A19,DataRegularSeason20242025!$M$3:$M$1315,"OT")</f>
        <v>3</v>
      </c>
      <c r="AA19">
        <f>COUNTIFS(DataRegularSeason20242025!$E$3:$E$1315,$A19, DataRegularSeason20242025!$S$3:$S$1315, $A19,DataRegularSeason20242025!$M$3:$M$1315,"SO")</f>
        <v>0</v>
      </c>
      <c r="AB19">
        <f>Table3[[#This Row],[W_A]]+Table3[[#This Row],[W_H]]</f>
        <v>22</v>
      </c>
      <c r="AC19">
        <f>Table3[[#This Row],[L_A]]+Table3[[#This Row],[L_H]]</f>
        <v>25</v>
      </c>
      <c r="AD19">
        <f>Table3[[#This Row],[RW_A]]+Table3[[#This Row],[RW_H]]</f>
        <v>17</v>
      </c>
      <c r="AE19">
        <f>Table3[[#This Row],[RL_A]]+Table3[[#This Row],[RL_H]]</f>
        <v>18</v>
      </c>
      <c r="AF19">
        <f>Table3[[#This Row],[OTW_A]]+Table3[[#This Row],[OTW_H]]</f>
        <v>1</v>
      </c>
      <c r="AG19">
        <f>Table3[[#This Row],[OTL_A]]+Table3[[#This Row],[OTL_H]]</f>
        <v>6</v>
      </c>
      <c r="AH19">
        <f>Table3[[#This Row],[SOW_A]]+Table3[[#This Row],[SOW_H]]</f>
        <v>4</v>
      </c>
      <c r="AI19">
        <f>Table3[[#This Row],[SOL_A]]+Table3[[#This Row],[SOL_H]]</f>
        <v>1</v>
      </c>
      <c r="AJ19" s="20" t="str">
        <f>_xlfn.CONCAT(TEXT(Table3[[#This Row],[OTW]]+Table3[[#This Row],[SOW]], "0"), "-", TEXT(Table3[[#This Row],[OTL]]+Table3[[#This Row],[SOL]],"0"))</f>
        <v>5-7</v>
      </c>
      <c r="AK19">
        <f>(2*(Table3[[#This Row],[W_A]]+Table3[[#This Row],[W_H]]))+Table3[[#This Row],[OTL_A]]+Table3[[#This Row],[SOL_A]]+Table3[[#This Row],[OTL_H]]+Table3[[#This Row],[SOL_H]]</f>
        <v>51</v>
      </c>
      <c r="AL19">
        <f>(3*(Table3[[#This Row],[RW_A]]+Table3[[#This Row],[RW_H]]))+(2*(Table3[[#This Row],[OTW_A]]+Table3[[#This Row],[SOW_A]]+Table3[[#This Row],[OTW_H]]+Table3[[#This Row],[SOW_H]]))+Table3[[#This Row],[OTL_A]]+Table3[[#This Row],[SOL_A]]+Table3[[#This Row],[OTL_H]]+Table3[[#This Row],[SOL_H]]</f>
        <v>68</v>
      </c>
      <c r="AM19" s="15">
        <f>Table3[[#This Row],[PTS]]/(2*Table3[[#This Row],[GP]])</f>
        <v>0.54255319148936165</v>
      </c>
      <c r="AN19" s="15">
        <f>Table3[[#This Row],[PTS2]]/(3*Table3[[#This Row],[GP]])</f>
        <v>0.48226950354609927</v>
      </c>
      <c r="AO19">
        <f>(2*Table3[[#This Row],[GR]])+Table3[[#This Row],[PTS]]</f>
        <v>121</v>
      </c>
      <c r="AP19">
        <f>(3*Table3[[#This Row],[GR]])+Table3[[#This Row],[PTS2]]</f>
        <v>173</v>
      </c>
      <c r="AQ19">
        <f>Table3[[#This Row],[PTS]]+(2 * Table3[[#This Row],[GR]] * Table3[[#This Row],[PTS%]])</f>
        <v>88.978723404255305</v>
      </c>
      <c r="AR19">
        <f>Table3[[#This Row],[PTS2]]+(3 * Table3[[#This Row],[GR]] * Table3[[#This Row],[PTS%2]])</f>
        <v>118.63829787234042</v>
      </c>
      <c r="AS19" s="20" t="str">
        <f>_xlfn.CONCAT(TEXT(Table3[[#This Row],[W]], "0"), "-", TEXT(Table3[[#This Row],[RL]],"0"), "-", TEXT(Table3[[#This Row],[OTL]]+Table3[[#This Row],[SOL]], "0"))</f>
        <v>22-18-7</v>
      </c>
      <c r="AT19">
        <f>COUNTIFS(DataRegularSeason20242025!$D$3:$D$1315,Table3[[#This Row],[Teams]],DataRegularSeason20242025!$K$3:$K$1315,0)</f>
        <v>0</v>
      </c>
      <c r="AU19">
        <f>SUMIF(DataRegularSeason20242025!$D$3:$D$1315,$A19, DataRegularSeason20242025!$J$3:$J$1315)</f>
        <v>56</v>
      </c>
      <c r="AV19">
        <f>SUMIF(DataRegularSeason20242025!$D$3:$D$1315,$A19, DataRegularSeason20242025!$K$3:$K$1315)</f>
        <v>84</v>
      </c>
      <c r="AW19">
        <f>AU19-AV19</f>
        <v>-28</v>
      </c>
      <c r="AX19">
        <f>COUNTIFS(DataRegularSeason20242025!$E$3:$E$1315,Table3[[#This Row],[Teams]],DataRegularSeason20242025!$J$3:$J$1315,0)</f>
        <v>1</v>
      </c>
      <c r="AY19">
        <f>SUMIF(DataRegularSeason20242025!$E$3:$E$1315,$A19,DataRegularSeason20242025!$K$3:$K$1315)</f>
        <v>101</v>
      </c>
      <c r="AZ19">
        <f>SUMIF(DataRegularSeason20242025!$E$3:$E$1315,$A19,DataRegularSeason20242025!$J$3:$J$1315)</f>
        <v>74</v>
      </c>
      <c r="BA19">
        <f>AY19-AZ19</f>
        <v>27</v>
      </c>
      <c r="BB19">
        <f>AU19+AY19</f>
        <v>157</v>
      </c>
      <c r="BC19">
        <f>AV19+AZ19</f>
        <v>158</v>
      </c>
      <c r="BD19">
        <f>BB19-BC19</f>
        <v>-1</v>
      </c>
      <c r="BE19" s="17">
        <f>Table3[[#This Row],[GF]]/Table3[[#This Row],[GP]]</f>
        <v>3.3404255319148937</v>
      </c>
      <c r="BF19" s="17">
        <f>Table3[[#This Row],[GA]]/Table3[[#This Row],[GP]]</f>
        <v>3.3617021276595747</v>
      </c>
      <c r="BG19" s="17">
        <f>(Table3[[#This Row],[GF]]-Table3[[#This Row],[GA]])/Table3[[#This Row],[GP]]</f>
        <v>-2.1276595744680851E-2</v>
      </c>
      <c r="BH19" s="49" t="str">
        <f>_xlfn.CONCAT(TEXT(Table3[[#This Row],[W_H]], "0"), "-", TEXT(Table3[[#This Row],[RL_H]],"0"), "-", TEXT(Table3[[#This Row],[OTL_H]]+Table3[[#This Row],[SOL_H]], "0"))</f>
        <v>16-5-3</v>
      </c>
      <c r="BI19" s="49" t="str">
        <f>_xlfn.CONCAT(TEXT(Table3[[#This Row],[W_A]], "0"), "-", TEXT(Table3[[#This Row],[RL_A]],"0"), "-", TEXT(Table3[[#This Row],[OTL_A]]+Table3[[#This Row],[SOL_A]], "0"))</f>
        <v>6-13-4</v>
      </c>
      <c r="BJ19" s="49">
        <f>((2*(Table3[[#This Row],[W_H]]))+Table3[[#This Row],[OTL_H]]+Table3[[#This Row],[SOL_H]])/(2*Table3[[#This Row],[GP_H]])</f>
        <v>0.72916666666666663</v>
      </c>
      <c r="BK19" s="49">
        <f>((2*(Table3[[#This Row],[W_A]]))+Table3[[#This Row],[OTL_A]]+Table3[[#This Row],[SOL_A]])/(2*Table3[[#This Row],[GP_A]])</f>
        <v>0.34782608695652173</v>
      </c>
      <c r="BL19" s="21">
        <f>(Table3[[#This Row],[W]]*$CG$3)+(Table3[[#This Row],[L]]*$CG$4)+(Table3[[#This Row],[GF]]*$CG$5)+(Table3[[#This Row],[GA]]*$CG$6)</f>
        <v>57.849999999999994</v>
      </c>
      <c r="BM19" s="21">
        <f>(82*(((Table3[[#This Row],[PTS%]]*$CG$3)+((1-Table3[[#This Row],[PTS%]])*$CG$4)+(Table3[[#This Row],[GF]]*$CG$5)+(Table3[[#This Row],[GA]]*$CG$6))/Table3[[#This Row],[GP]])) + (Table3[[#This Row],[W]]*$CG$3)+(Table3[[#This Row],[L]]*$CG$4)+(Table3[[#This Row],[GF]]*$CG$5)+(Table3[[#This Row],[GA]]*$CG$6)</f>
        <v>127.21591217745586</v>
      </c>
      <c r="BN19">
        <f>COUNTIFS(DataRegularSeason20242025!$D$3:$D$1315,$A19,DataRegularSeason20242025!$H$3:$H$1315, $A19)</f>
        <v>8</v>
      </c>
      <c r="BO19">
        <f>COUNTIFS(DataRegularSeason20242025!$E$3:$E$1315,$A19,DataRegularSeason20242025!$H$3:$H$1315, $A19)</f>
        <v>13</v>
      </c>
      <c r="BP19">
        <f>BN19+BO19</f>
        <v>21</v>
      </c>
      <c r="BQ19">
        <f>F19-BN19</f>
        <v>15</v>
      </c>
      <c r="BR19">
        <f>H19-BO19</f>
        <v>11</v>
      </c>
      <c r="BS19">
        <f>BQ19+BR19</f>
        <v>26</v>
      </c>
      <c r="BW19" t="str">
        <f>INDEX(Table2[AwayTeam], Table3[[#This Row],[Column2]])</f>
        <v>DAL</v>
      </c>
      <c r="BX19">
        <f>LARGE((Table2[[#This Row],[AwayTeam]]=Table3[[#This Row],[Teams]]), 1)</f>
        <v>0</v>
      </c>
      <c r="CE19" s="85"/>
      <c r="CF19" s="66">
        <v>1</v>
      </c>
      <c r="CG19" s="21">
        <f>($CF19*$CG$5)+(CG$17*$CG$6) + IF($CF19&gt;CG$17,$CG$3,$CG$4)</f>
        <v>0.65</v>
      </c>
      <c r="CH19" s="86"/>
      <c r="CI19" s="21">
        <f t="shared" si="0"/>
        <v>0.64999999999999991</v>
      </c>
      <c r="CJ19" s="21">
        <f t="shared" si="0"/>
        <v>0.75</v>
      </c>
      <c r="CK19" s="21">
        <f t="shared" si="0"/>
        <v>0.85000000000000009</v>
      </c>
      <c r="CL19" s="21">
        <f t="shared" si="0"/>
        <v>0.95</v>
      </c>
      <c r="CM19" s="21">
        <f t="shared" si="0"/>
        <v>1.05</v>
      </c>
      <c r="CN19" s="21">
        <f t="shared" si="0"/>
        <v>1.1500000000000001</v>
      </c>
      <c r="CO19" s="21">
        <f t="shared" si="0"/>
        <v>1.25</v>
      </c>
      <c r="CP19" s="21">
        <f t="shared" si="0"/>
        <v>1.35</v>
      </c>
      <c r="CQ19" s="87">
        <f t="shared" si="0"/>
        <v>1.45</v>
      </c>
    </row>
    <row r="20" spans="1:95"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45</v>
      </c>
      <c r="E20" s="15">
        <f>Table3[[#This Row],[Watched]]/Table3[[#This Row],[GP]]</f>
        <v>0.9375</v>
      </c>
      <c r="F20">
        <f>COUNTIFS(DataRegularSeason20242025!$N$3:$N$1315,1,DataRegularSeason20242025!$D$3:$D$1315,$A20)</f>
        <v>24</v>
      </c>
      <c r="G20">
        <f>41-Table3[[#This Row],[GP_A]]</f>
        <v>17</v>
      </c>
      <c r="H20">
        <f>COUNTIFS(DataRegularSeason20242025!$E$3:$E$1315,$A20,DataRegularSeason20242025!$N$3:$N$1315,1)</f>
        <v>24</v>
      </c>
      <c r="I20">
        <f>41-Table3[[#This Row],[GP_H]]</f>
        <v>17</v>
      </c>
      <c r="J20">
        <f>F20+H20</f>
        <v>48</v>
      </c>
      <c r="K20">
        <f>82-Table3[[#This Row],[GP]]</f>
        <v>34</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F20-L20</f>
        <v>15</v>
      </c>
      <c r="Q20">
        <f>COUNTIFS(DataRegularSeason20242025!$D$3:$D$1315,$A20, DataRegularSeason20242025!$S$3:$S$1315, $A20,DataRegularSeason20242025!$M$3:$M$1315,"REG")</f>
        <v>12</v>
      </c>
      <c r="R20">
        <f>COUNTIFS(DataRegularSeason20242025!$D$3:$D$1315,$A20, DataRegularSeason20242025!$S$3:$S$1315, $A20,DataRegularSeason20242025!$M$3:$M$1315,"OT")</f>
        <v>2</v>
      </c>
      <c r="S20">
        <f>COUNTIFS(DataRegularSeason20242025!$D$3:$D$1315,$A20, DataRegularSeason20242025!$S$3:$S$1315, $A20,DataRegularSeason20242025!$M$3:$M$1315,"SO")</f>
        <v>1</v>
      </c>
      <c r="T20">
        <f>COUNTIFS(DataRegularSeason20242025!$E$3:$E$1315,$A20, DataRegularSeason20242025!$L$3:$L$1315, $A20, DataRegularSeason20242025!$N$3:$N$1315,1)</f>
        <v>14</v>
      </c>
      <c r="U20">
        <f>COUNTIFS(DataRegularSeason20242025!$E$3:$E$1315,$A20, DataRegularSeason20242025!$L$3:$L$1315, $A20,DataRegularSeason20242025!$N$3:$N$1315,1,DataRegularSeason20242025!$M$3:$M$1315,"REG")</f>
        <v>9</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H20-T20</f>
        <v>10</v>
      </c>
      <c r="Y20">
        <f>COUNTIFS(DataRegularSeason20242025!$E$3:$E$1315,$A20, DataRegularSeason20242025!$S$3:$S$1315, $A20,DataRegularSeason20242025!$M$3:$M$1315,"REG")</f>
        <v>7</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23</v>
      </c>
      <c r="AC20">
        <f>Table3[[#This Row],[L_A]]+Table3[[#This Row],[L_H]]</f>
        <v>25</v>
      </c>
      <c r="AD20">
        <f>Table3[[#This Row],[RW_A]]+Table3[[#This Row],[RW_H]]</f>
        <v>16</v>
      </c>
      <c r="AE20">
        <f>Table3[[#This Row],[RL_A]]+Table3[[#This Row],[RL_H]]</f>
        <v>19</v>
      </c>
      <c r="AF20">
        <f>Table3[[#This Row],[OTW_A]]+Table3[[#This Row],[OTW_H]]</f>
        <v>7</v>
      </c>
      <c r="AG20">
        <f>Table3[[#This Row],[OTL_A]]+Table3[[#This Row],[OTL_H]]</f>
        <v>5</v>
      </c>
      <c r="AH20">
        <f>Table3[[#This Row],[SOW_A]]+Table3[[#This Row],[SOW_H]]</f>
        <v>0</v>
      </c>
      <c r="AI20">
        <f>Table3[[#This Row],[SOL_A]]+Table3[[#This Row],[SOL_H]]</f>
        <v>1</v>
      </c>
      <c r="AJ20" s="20" t="str">
        <f>_xlfn.CONCAT(TEXT(Table3[[#This Row],[OTW]]+Table3[[#This Row],[SOW]], "0"), "-", TEXT(Table3[[#This Row],[OTL]]+Table3[[#This Row],[SOL]],"0"))</f>
        <v>7-6</v>
      </c>
      <c r="AK20">
        <f>(2*(Table3[[#This Row],[W_A]]+Table3[[#This Row],[W_H]]))+Table3[[#This Row],[OTL_A]]+Table3[[#This Row],[SOL_A]]+Table3[[#This Row],[OTL_H]]+Table3[[#This Row],[SOL_H]]</f>
        <v>52</v>
      </c>
      <c r="AL20">
        <f>(3*(Table3[[#This Row],[RW_A]]+Table3[[#This Row],[RW_H]]))+(2*(Table3[[#This Row],[OTW_A]]+Table3[[#This Row],[SOW_A]]+Table3[[#This Row],[OTW_H]]+Table3[[#This Row],[SOW_H]]))+Table3[[#This Row],[OTL_A]]+Table3[[#This Row],[SOL_A]]+Table3[[#This Row],[OTL_H]]+Table3[[#This Row],[SOL_H]]</f>
        <v>68</v>
      </c>
      <c r="AM20" s="15">
        <f>Table3[[#This Row],[PTS]]/(2*Table3[[#This Row],[GP]])</f>
        <v>0.54166666666666663</v>
      </c>
      <c r="AN20" s="15">
        <f>Table3[[#This Row],[PTS2]]/(3*Table3[[#This Row],[GP]])</f>
        <v>0.47222222222222221</v>
      </c>
      <c r="AO20">
        <f>(2*Table3[[#This Row],[GR]])+Table3[[#This Row],[PTS]]</f>
        <v>120</v>
      </c>
      <c r="AP20">
        <f>(3*Table3[[#This Row],[GR]])+Table3[[#This Row],[PTS2]]</f>
        <v>170</v>
      </c>
      <c r="AQ20">
        <f>Table3[[#This Row],[PTS]]+(2 * Table3[[#This Row],[GR]] * Table3[[#This Row],[PTS%]])</f>
        <v>88.833333333333329</v>
      </c>
      <c r="AR20">
        <f>Table3[[#This Row],[PTS2]]+(3 * Table3[[#This Row],[GR]] * Table3[[#This Row],[PTS%2]])</f>
        <v>116.16666666666666</v>
      </c>
      <c r="AS20" s="20" t="str">
        <f>_xlfn.CONCAT(TEXT(Table3[[#This Row],[W]], "0"), "-", TEXT(Table3[[#This Row],[RL]],"0"), "-", TEXT(Table3[[#This Row],[OTL]]+Table3[[#This Row],[SOL]], "0"))</f>
        <v>23-19-6</v>
      </c>
      <c r="AT20">
        <f>COUNTIFS(DataRegularSeason20242025!$D$3:$D$1315,Table3[[#This Row],[Teams]],DataRegularSeason20242025!$K$3:$K$1315,0)</f>
        <v>1</v>
      </c>
      <c r="AU20">
        <f>SUMIF(DataRegularSeason20242025!$D$3:$D$1315,$A20, DataRegularSeason20242025!$J$3:$J$1315)</f>
        <v>63</v>
      </c>
      <c r="AV20">
        <f>SUMIF(DataRegularSeason20242025!$D$3:$D$1315,$A20, DataRegularSeason20242025!$K$3:$K$1315)</f>
        <v>92</v>
      </c>
      <c r="AW20">
        <f>AU20-AV20</f>
        <v>-29</v>
      </c>
      <c r="AX20">
        <f>COUNTIFS(DataRegularSeason20242025!$E$3:$E$1315,Table3[[#This Row],[Teams]],DataRegularSeason20242025!$J$3:$J$1315,0)</f>
        <v>3</v>
      </c>
      <c r="AY20">
        <f>SUMIF(DataRegularSeason20242025!$E$3:$E$1315,$A20,DataRegularSeason20242025!$K$3:$K$1315)</f>
        <v>70</v>
      </c>
      <c r="AZ20">
        <f>SUMIF(DataRegularSeason20242025!$E$3:$E$1315,$A20,DataRegularSeason20242025!$J$3:$J$1315)</f>
        <v>61</v>
      </c>
      <c r="BA20">
        <f>AY20-AZ20</f>
        <v>9</v>
      </c>
      <c r="BB20">
        <f>AU20+AY20</f>
        <v>133</v>
      </c>
      <c r="BC20">
        <f>AV20+AZ20</f>
        <v>153</v>
      </c>
      <c r="BD20">
        <f>BB20-BC20</f>
        <v>-20</v>
      </c>
      <c r="BE20" s="17">
        <f>Table3[[#This Row],[GF]]/Table3[[#This Row],[GP]]</f>
        <v>2.7708333333333335</v>
      </c>
      <c r="BF20" s="17">
        <f>Table3[[#This Row],[GA]]/Table3[[#This Row],[GP]]</f>
        <v>3.1875</v>
      </c>
      <c r="BG20" s="17">
        <f>(Table3[[#This Row],[GF]]-Table3[[#This Row],[GA]])/Table3[[#This Row],[GP]]</f>
        <v>-0.41666666666666669</v>
      </c>
      <c r="BH20" s="49" t="str">
        <f>_xlfn.CONCAT(TEXT(Table3[[#This Row],[W_H]], "0"), "-", TEXT(Table3[[#This Row],[RL_H]],"0"), "-", TEXT(Table3[[#This Row],[OTL_H]]+Table3[[#This Row],[SOL_H]], "0"))</f>
        <v>14-7-3</v>
      </c>
      <c r="BI20" s="49" t="str">
        <f>_xlfn.CONCAT(TEXT(Table3[[#This Row],[W_A]], "0"), "-", TEXT(Table3[[#This Row],[RL_A]],"0"), "-", TEXT(Table3[[#This Row],[OTL_A]]+Table3[[#This Row],[SOL_A]], "0"))</f>
        <v>9-12-3</v>
      </c>
      <c r="BJ20" s="49">
        <f>((2*(Table3[[#This Row],[W_H]]))+Table3[[#This Row],[OTL_H]]+Table3[[#This Row],[SOL_H]])/(2*Table3[[#This Row],[GP_H]])</f>
        <v>0.64583333333333337</v>
      </c>
      <c r="BK20" s="49">
        <f>((2*(Table3[[#This Row],[W_A]]))+Table3[[#This Row],[OTL_A]]+Table3[[#This Row],[SOL_A]])/(2*Table3[[#This Row],[GP_A]])</f>
        <v>0.4375</v>
      </c>
      <c r="BL20" s="21">
        <f>(Table3[[#This Row],[W]]*$CG$3)+(Table3[[#This Row],[L]]*$CG$4)+(Table3[[#This Row],[GF]]*$CG$5)+(Table3[[#This Row],[GA]]*$CG$6)</f>
        <v>54.25</v>
      </c>
      <c r="BM20" s="21">
        <f>(82*(((Table3[[#This Row],[PTS%]]*$CG$3)+((1-Table3[[#This Row],[PTS%]])*$CG$4)+(Table3[[#This Row],[GF]]*$CG$5)+(Table3[[#This Row],[GA]]*$CG$6))/Table3[[#This Row],[GP]])) + (Table3[[#This Row],[W]]*$CG$3)+(Table3[[#This Row],[L]]*$CG$4)+(Table3[[#This Row],[GF]]*$CG$5)+(Table3[[#This Row],[GA]]*$CG$6)</f>
        <v>115.16631944444444</v>
      </c>
      <c r="BN20">
        <f>COUNTIFS(DataRegularSeason20242025!$D$3:$D$1315,$A20,DataRegularSeason20242025!$H$3:$H$1315, $A20)</f>
        <v>9</v>
      </c>
      <c r="BO20">
        <f>COUNTIFS(DataRegularSeason20242025!$E$3:$E$1315,$A20,DataRegularSeason20242025!$H$3:$H$1315, $A20)</f>
        <v>11</v>
      </c>
      <c r="BP20">
        <f>BN20+BO20</f>
        <v>20</v>
      </c>
      <c r="BQ20">
        <f>F20-BN20</f>
        <v>15</v>
      </c>
      <c r="BR20">
        <f>H20-BO20</f>
        <v>13</v>
      </c>
      <c r="BS20">
        <f>BQ20+BR20</f>
        <v>28</v>
      </c>
      <c r="BV20">
        <v>2011</v>
      </c>
      <c r="BW20" t="str">
        <f>INDEX(Table2[AwayTeam], Table3[[#This Row],[Column2]])</f>
        <v>CBJ</v>
      </c>
      <c r="BX20">
        <f>LARGE((Table2[[#This Row],[AwayTeam]]=Table3[[#This Row],[Teams]]), 1)</f>
        <v>0</v>
      </c>
      <c r="CE20" s="85"/>
      <c r="CF20" s="66">
        <v>2</v>
      </c>
      <c r="CG20" s="21">
        <f>($CF20*$CG$5)+(CG$17*$CG$6) + IF($CF20&gt;CG$17,$CG$3,$CG$4)</f>
        <v>0.8</v>
      </c>
      <c r="CH20" s="21">
        <f>($CF20*$CG$5)+(CH$17*$CG$6) + IF($CF20&gt;CH$17,$CG$3,$CG$4)</f>
        <v>0.9</v>
      </c>
      <c r="CI20" s="86"/>
      <c r="CJ20" s="21">
        <f t="shared" si="0"/>
        <v>0.90000000000000013</v>
      </c>
      <c r="CK20" s="21">
        <f t="shared" si="0"/>
        <v>1</v>
      </c>
      <c r="CL20" s="21">
        <f t="shared" si="0"/>
        <v>1.1000000000000001</v>
      </c>
      <c r="CM20" s="21">
        <f t="shared" si="0"/>
        <v>1.2000000000000002</v>
      </c>
      <c r="CN20" s="21">
        <f t="shared" si="0"/>
        <v>1.3</v>
      </c>
      <c r="CO20" s="21">
        <f t="shared" si="0"/>
        <v>1.4000000000000001</v>
      </c>
      <c r="CP20" s="21">
        <f t="shared" si="0"/>
        <v>1.5</v>
      </c>
      <c r="CQ20" s="87">
        <f t="shared" si="0"/>
        <v>1.6</v>
      </c>
    </row>
    <row r="21" spans="1:95" x14ac:dyDescent="0.25">
      <c r="A21" t="s">
        <v>20</v>
      </c>
      <c r="B21" t="s">
        <v>98</v>
      </c>
      <c r="C21" t="s">
        <v>99</v>
      </c>
      <c r="D21">
        <f>COUNTIFS(DataRegularSeason20242025!$D$3:$D$1315,$A21,DataRegularSeason20242025!$R$3:$R$1315,1,DataRegularSeason20242025!$N$3:$N$1315,1) + COUNTIFS(DataRegularSeason20242025!$E$3:$E$1315,$A21,DataRegularSeason20242025!$R$3:$R$1315,1,DataRegularSeason20242025!$N$3:$N$1315,1)</f>
        <v>38</v>
      </c>
      <c r="E21" s="15">
        <f>Table3[[#This Row],[Watched]]/Table3[[#This Row],[GP]]</f>
        <v>0.80851063829787229</v>
      </c>
      <c r="F21">
        <f>COUNTIFS(DataRegularSeason20242025!$N$3:$N$1315,1,DataRegularSeason20242025!$D$3:$D$1315,$A21)</f>
        <v>25</v>
      </c>
      <c r="G21">
        <f>41-Table3[[#This Row],[GP_A]]</f>
        <v>16</v>
      </c>
      <c r="H21">
        <f>COUNTIFS(DataRegularSeason20242025!$E$3:$E$1315,$A21,DataRegularSeason20242025!$N$3:$N$1315,1)</f>
        <v>22</v>
      </c>
      <c r="I21">
        <f>41-Table3[[#This Row],[GP_H]]</f>
        <v>19</v>
      </c>
      <c r="J21">
        <f>F21+H21</f>
        <v>47</v>
      </c>
      <c r="K21">
        <f>82-Table3[[#This Row],[GP]]</f>
        <v>35</v>
      </c>
      <c r="L21">
        <f>COUNTIFS(DataRegularSeason20242025!$D$3:$D$1315,$A21, DataRegularSeason20242025!$L$3:$L$1315, $A21,DataRegularSeason20242025!$N$3:$N$1315,1)</f>
        <v>12</v>
      </c>
      <c r="M21">
        <f>COUNTIFS(DataRegularSeason20242025!$D$3:$D$1315,$A21, DataRegularSeason20242025!$L$3:$L$1315, $A21,DataRegularSeason20242025!$N$3:$N$1315,1,DataRegularSeason20242025!$M$3:$M$1315,"REG")</f>
        <v>12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13</v>
      </c>
      <c r="Q21">
        <f>COUNTIFS(DataRegularSeason20242025!$D$3:$D$1315,$A21, DataRegularSeason20242025!$S$3:$S$1315, $A21,DataRegularSeason20242025!$M$3:$M$1315,"REG")</f>
        <v>11</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11</v>
      </c>
      <c r="U21">
        <f>COUNTIFS(DataRegularSeason20242025!$E$3:$E$1315,$A21, DataRegularSeason20242025!$L$3:$L$1315, $A21,DataRegularSeason20242025!$N$3:$N$1315,1,DataRegularSeason20242025!$M$3:$M$1315,"REG")</f>
        <v>9</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11</v>
      </c>
      <c r="Y21">
        <f>COUNTIFS(DataRegularSeason20242025!$E$3:$E$1315,$A21, DataRegularSeason20242025!$S$3:$S$1315, $A21,DataRegularSeason20242025!$M$3:$M$1315,"REG")</f>
        <v>9</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23</v>
      </c>
      <c r="AC21">
        <f>Table3[[#This Row],[L_A]]+Table3[[#This Row],[L_H]]</f>
        <v>24</v>
      </c>
      <c r="AD21">
        <f>Table3[[#This Row],[RW_A]]+Table3[[#This Row],[RW_H]]</f>
        <v>21</v>
      </c>
      <c r="AE21">
        <f>Table3[[#This Row],[RL_A]]+Table3[[#This Row],[RL_H]]</f>
        <v>20</v>
      </c>
      <c r="AF21">
        <f>Table3[[#This Row],[OTW_A]]+Table3[[#This Row],[OTW_H]]</f>
        <v>1</v>
      </c>
      <c r="AG21">
        <f>Table3[[#This Row],[OTL_A]]+Table3[[#This Row],[OTL_H]]</f>
        <v>4</v>
      </c>
      <c r="AH21">
        <f>Table3[[#This Row],[SOW_A]]+Table3[[#This Row],[SOW_H]]</f>
        <v>1</v>
      </c>
      <c r="AI21">
        <f>Table3[[#This Row],[SOL_A]]+Table3[[#This Row],[SOL_H]]</f>
        <v>0</v>
      </c>
      <c r="AJ21" s="20" t="str">
        <f>_xlfn.CONCAT(TEXT(Table3[[#This Row],[OTW]]+Table3[[#This Row],[SOW]], "0"), "-", TEXT(Table3[[#This Row],[OTL]]+Table3[[#This Row],[SOL]],"0"))</f>
        <v>2-4</v>
      </c>
      <c r="AK21">
        <f>(2*(Table3[[#This Row],[W_A]]+Table3[[#This Row],[W_H]]))+Table3[[#This Row],[OTL_A]]+Table3[[#This Row],[SOL_A]]+Table3[[#This Row],[OTL_H]]+Table3[[#This Row],[SOL_H]]</f>
        <v>50</v>
      </c>
      <c r="AL21">
        <f>(3*(Table3[[#This Row],[RW_A]]+Table3[[#This Row],[RW_H]]))+(2*(Table3[[#This Row],[OTW_A]]+Table3[[#This Row],[SOW_A]]+Table3[[#This Row],[OTW_H]]+Table3[[#This Row],[SOW_H]]))+Table3[[#This Row],[OTL_A]]+Table3[[#This Row],[SOL_A]]+Table3[[#This Row],[OTL_H]]+Table3[[#This Row],[SOL_H]]</f>
        <v>71</v>
      </c>
      <c r="AM21" s="15">
        <f>Table3[[#This Row],[PTS]]/(2*Table3[[#This Row],[GP]])</f>
        <v>0.53191489361702127</v>
      </c>
      <c r="AN21" s="15">
        <f>Table3[[#This Row],[PTS2]]/(3*Table3[[#This Row],[GP]])</f>
        <v>0.50354609929078009</v>
      </c>
      <c r="AO21">
        <f>(2*Table3[[#This Row],[GR]])+Table3[[#This Row],[PTS]]</f>
        <v>120</v>
      </c>
      <c r="AP21">
        <f>(3*Table3[[#This Row],[GR]])+Table3[[#This Row],[PTS2]]</f>
        <v>176</v>
      </c>
      <c r="AQ21">
        <f>Table3[[#This Row],[PTS]]+(2 * Table3[[#This Row],[GR]] * Table3[[#This Row],[PTS%]])</f>
        <v>87.234042553191486</v>
      </c>
      <c r="AR21">
        <f>Table3[[#This Row],[PTS2]]+(3 * Table3[[#This Row],[GR]] * Table3[[#This Row],[PTS%2]])</f>
        <v>123.87234042553192</v>
      </c>
      <c r="AS21" s="20" t="str">
        <f>_xlfn.CONCAT(TEXT(Table3[[#This Row],[W]], "0"), "-", TEXT(Table3[[#This Row],[RL]],"0"), "-", TEXT(Table3[[#This Row],[OTL]]+Table3[[#This Row],[SOL]], "0"))</f>
        <v>23-20-4</v>
      </c>
      <c r="AT21">
        <f>COUNTIFS(DataRegularSeason20242025!$D$3:$D$1315,Table3[[#This Row],[Teams]],DataRegularSeason20242025!$K$3:$K$1315,0)</f>
        <v>3</v>
      </c>
      <c r="AU21">
        <f>SUMIF(DataRegularSeason20242025!$D$3:$D$1315,$A21, DataRegularSeason20242025!$J$3:$J$1315)</f>
        <v>79</v>
      </c>
      <c r="AV21">
        <f>SUMIF(DataRegularSeason20242025!$D$3:$D$1315,$A21, DataRegularSeason20242025!$K$3:$K$1315)</f>
        <v>74</v>
      </c>
      <c r="AW21">
        <f>AU21-AV21</f>
        <v>5</v>
      </c>
      <c r="AX21">
        <f>COUNTIFS(DataRegularSeason20242025!$E$3:$E$1315,Table3[[#This Row],[Teams]],DataRegularSeason20242025!$J$3:$J$1315,0)</f>
        <v>2</v>
      </c>
      <c r="AY21">
        <f>SUMIF(DataRegularSeason20242025!$E$3:$E$1315,$A21,DataRegularSeason20242025!$K$3:$K$1315)</f>
        <v>60</v>
      </c>
      <c r="AZ21">
        <f>SUMIF(DataRegularSeason20242025!$E$3:$E$1315,$A21,DataRegularSeason20242025!$J$3:$J$1315)</f>
        <v>68</v>
      </c>
      <c r="BA21">
        <f>AY21-AZ21</f>
        <v>-8</v>
      </c>
      <c r="BB21">
        <f>AU21+AY21</f>
        <v>139</v>
      </c>
      <c r="BC21">
        <f>AV21+AZ21</f>
        <v>142</v>
      </c>
      <c r="BD21">
        <f>BB21-BC21</f>
        <v>-3</v>
      </c>
      <c r="BE21" s="17">
        <f>Table3[[#This Row],[GF]]/Table3[[#This Row],[GP]]</f>
        <v>2.9574468085106385</v>
      </c>
      <c r="BF21" s="17">
        <f>Table3[[#This Row],[GA]]/Table3[[#This Row],[GP]]</f>
        <v>3.021276595744681</v>
      </c>
      <c r="BG21" s="17">
        <f>(Table3[[#This Row],[GF]]-Table3[[#This Row],[GA]])/Table3[[#This Row],[GP]]</f>
        <v>-6.3829787234042548E-2</v>
      </c>
      <c r="BH21" s="49" t="str">
        <f>_xlfn.CONCAT(TEXT(Table3[[#This Row],[W_H]], "0"), "-", TEXT(Table3[[#This Row],[RL_H]],"0"), "-", TEXT(Table3[[#This Row],[OTL_H]]+Table3[[#This Row],[SOL_H]], "0"))</f>
        <v>11-9-2</v>
      </c>
      <c r="BI21" s="49" t="str">
        <f>_xlfn.CONCAT(TEXT(Table3[[#This Row],[W_A]], "0"), "-", TEXT(Table3[[#This Row],[RL_A]],"0"), "-", TEXT(Table3[[#This Row],[OTL_A]]+Table3[[#This Row],[SOL_A]], "0"))</f>
        <v>12-11-2</v>
      </c>
      <c r="BJ21" s="49">
        <f>((2*(Table3[[#This Row],[W_H]]))+Table3[[#This Row],[OTL_H]]+Table3[[#This Row],[SOL_H]])/(2*Table3[[#This Row],[GP_H]])</f>
        <v>0.54545454545454541</v>
      </c>
      <c r="BK21" s="49">
        <f>((2*(Table3[[#This Row],[W_A]]))+Table3[[#This Row],[OTL_A]]+Table3[[#This Row],[SOL_A]])/(2*Table3[[#This Row],[GP_A]])</f>
        <v>0.52</v>
      </c>
      <c r="BL21" s="21">
        <f>(Table3[[#This Row],[W]]*$CG$3)+(Table3[[#This Row],[L]]*$CG$4)+(Table3[[#This Row],[GF]]*$CG$5)+(Table3[[#This Row],[GA]]*$CG$6)</f>
        <v>53.75</v>
      </c>
      <c r="BM21" s="21">
        <f>(82*(((Table3[[#This Row],[PTS%]]*$CG$3)+((1-Table3[[#This Row],[PTS%]])*$CG$4)+(Table3[[#This Row],[GF]]*$CG$5)+(Table3[[#This Row],[GA]]*$CG$6))/Table3[[#This Row],[GP]])) + (Table3[[#This Row],[W]]*$CG$3)+(Table3[[#This Row],[L]]*$CG$4)+(Table3[[#This Row],[GF]]*$CG$5)+(Table3[[#This Row],[GA]]*$CG$6)</f>
        <v>115.61007243096424</v>
      </c>
      <c r="BN21">
        <f>COUNTIFS(DataRegularSeason20242025!$D$3:$D$1315,$A21,DataRegularSeason20242025!$H$3:$H$1315, $A21)</f>
        <v>10</v>
      </c>
      <c r="BO21">
        <f>COUNTIFS(DataRegularSeason20242025!$E$3:$E$1315,$A21,DataRegularSeason20242025!$H$3:$H$1315, $A21)</f>
        <v>14</v>
      </c>
      <c r="BP21">
        <f>BN21+BO21</f>
        <v>24</v>
      </c>
      <c r="BQ21">
        <f>F21-BN21</f>
        <v>15</v>
      </c>
      <c r="BR21">
        <f>H21-BO21</f>
        <v>8</v>
      </c>
      <c r="BS21">
        <f>BQ21+BR21</f>
        <v>23</v>
      </c>
      <c r="BV21">
        <v>1994</v>
      </c>
      <c r="BW21" t="str">
        <f>INDEX(Table2[AwayTeam], Table3[[#This Row],[Column2]])</f>
        <v>STL</v>
      </c>
      <c r="BX21">
        <f>LARGE((Table2[[#This Row],[AwayTeam]]=Table3[[#This Row],[Teams]]), 1)</f>
        <v>0</v>
      </c>
      <c r="CE21" s="85"/>
      <c r="CF21" s="66">
        <v>3</v>
      </c>
      <c r="CG21" s="21">
        <f>($CF21*$CG$5)+(CG$17*$CG$6) + IF($CF21&gt;CG$17,$CG$3,$CG$4)</f>
        <v>0.95</v>
      </c>
      <c r="CH21" s="21">
        <f>($CF21*$CG$5)+(CH$17*$CG$6) + IF($CF21&gt;CH$17,$CG$3,$CG$4)</f>
        <v>1.0499999999999998</v>
      </c>
      <c r="CI21" s="21">
        <f t="shared" si="0"/>
        <v>1.1499999999999999</v>
      </c>
      <c r="CJ21" s="86"/>
      <c r="CK21" s="21">
        <f t="shared" si="0"/>
        <v>1.1499999999999999</v>
      </c>
      <c r="CL21" s="21">
        <f t="shared" si="0"/>
        <v>1.25</v>
      </c>
      <c r="CM21" s="21">
        <f t="shared" si="0"/>
        <v>1.35</v>
      </c>
      <c r="CN21" s="21">
        <f t="shared" si="0"/>
        <v>1.45</v>
      </c>
      <c r="CO21" s="21">
        <f t="shared" si="0"/>
        <v>1.55</v>
      </c>
      <c r="CP21" s="21">
        <f t="shared" si="0"/>
        <v>1.6500000000000001</v>
      </c>
      <c r="CQ21" s="87">
        <f t="shared" si="0"/>
        <v>1.75</v>
      </c>
    </row>
    <row r="22" spans="1:95" x14ac:dyDescent="0.25">
      <c r="A22" t="s">
        <v>15</v>
      </c>
      <c r="B22" t="s">
        <v>97</v>
      </c>
      <c r="C22" t="s">
        <v>95</v>
      </c>
      <c r="D22">
        <f>COUNTIFS(DataRegularSeason20242025!$D$3:$D$1315,$A22,DataRegularSeason20242025!$R$3:$R$1315,1,DataRegularSeason20242025!$N$3:$N$1315,1) + COUNTIFS(DataRegularSeason20242025!$E$3:$E$1315,$A22,DataRegularSeason20242025!$R$3:$R$1315,1,DataRegularSeason20242025!$N$3:$N$1315,1)</f>
        <v>39</v>
      </c>
      <c r="E22" s="15">
        <f>Table3[[#This Row],[Watched]]/Table3[[#This Row],[GP]]</f>
        <v>0.84782608695652173</v>
      </c>
      <c r="F22">
        <f>COUNTIFS(DataRegularSeason20242025!$N$3:$N$1315,1,DataRegularSeason20242025!$D$3:$D$1315,$A22)</f>
        <v>23</v>
      </c>
      <c r="G22">
        <f>41-Table3[[#This Row],[GP_A]]</f>
        <v>18</v>
      </c>
      <c r="H22">
        <f>COUNTIFS(DataRegularSeason20242025!$E$3:$E$1315,$A22,DataRegularSeason20242025!$N$3:$N$1315,1)</f>
        <v>23</v>
      </c>
      <c r="I22">
        <f>41-Table3[[#This Row],[GP_H]]</f>
        <v>18</v>
      </c>
      <c r="J22">
        <f>F22+H22</f>
        <v>46</v>
      </c>
      <c r="K22">
        <f>82-Table3[[#This Row],[GP]]</f>
        <v>36</v>
      </c>
      <c r="L22">
        <f>COUNTIFS(DataRegularSeason20242025!$D$3:$D$1315,$A22, DataRegularSeason20242025!$L$3:$L$1315, $A22,DataRegularSeason20242025!$N$3:$N$1315,1)</f>
        <v>12</v>
      </c>
      <c r="M22">
        <f>COUNTIFS(DataRegularSeason20242025!$D$3:$D$1315,$A22, DataRegularSeason20242025!$L$3:$L$1315, $A22,DataRegularSeason20242025!$N$3:$N$1315,1,DataRegularSeason20242025!$M$3:$M$1315,"REG")</f>
        <v>9</v>
      </c>
      <c r="N22">
        <f>COUNTIFS(DataRegularSeason20242025!$D$3:$D$1315,$A22, DataRegularSeason20242025!$L$3:$L$1315, $A22,DataRegularSeason20242025!$N$3:$N$1315,1,DataRegularSeason20242025!$M$3:$M$1315,"OT")</f>
        <v>3</v>
      </c>
      <c r="O22">
        <f>COUNTIFS(DataRegularSeason20242025!$D$3:$D$1315,$A22, DataRegularSeason20242025!$L$3:$L$1315, $A22,DataRegularSeason20242025!$N$3:$N$1315,1,DataRegularSeason20242025!$M$3:$M$1315,"SO")</f>
        <v>0</v>
      </c>
      <c r="P22">
        <f>F22-L22</f>
        <v>11</v>
      </c>
      <c r="Q22">
        <f>COUNTIFS(DataRegularSeason20242025!$D$3:$D$1315,$A22, DataRegularSeason20242025!$S$3:$S$1315, $A22,DataRegularSeason20242025!$M$3:$M$1315,"REG")</f>
        <v>8</v>
      </c>
      <c r="R22">
        <f>COUNTIFS(DataRegularSeason20242025!$D$3:$D$1315,$A22, DataRegularSeason20242025!$S$3:$S$1315, $A22,DataRegularSeason20242025!$M$3:$M$1315,"OT")</f>
        <v>3</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6</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15</v>
      </c>
      <c r="Y22">
        <f>COUNTIFS(DataRegularSeason20242025!$E$3:$E$1315,$A22, DataRegularSeason20242025!$S$3:$S$1315, $A22,DataRegularSeason20242025!$M$3:$M$1315,"REG")</f>
        <v>11</v>
      </c>
      <c r="Z22">
        <f>COUNTIFS(DataRegularSeason20242025!$E$3:$E$1315,$A22, DataRegularSeason20242025!$S$3:$S$1315, $A22,DataRegularSeason20242025!$M$3:$M$1315,"OT")</f>
        <v>2</v>
      </c>
      <c r="AA22">
        <f>COUNTIFS(DataRegularSeason20242025!$E$3:$E$1315,$A22, DataRegularSeason20242025!$S$3:$S$1315, $A22,DataRegularSeason20242025!$M$3:$M$1315,"SO")</f>
        <v>2</v>
      </c>
      <c r="AB22">
        <f>Table3[[#This Row],[W_A]]+Table3[[#This Row],[W_H]]</f>
        <v>20</v>
      </c>
      <c r="AC22">
        <f>Table3[[#This Row],[L_A]]+Table3[[#This Row],[L_H]]</f>
        <v>26</v>
      </c>
      <c r="AD22">
        <f>Table3[[#This Row],[RW_A]]+Table3[[#This Row],[RW_H]]</f>
        <v>15</v>
      </c>
      <c r="AE22">
        <f>Table3[[#This Row],[RL_A]]+Table3[[#This Row],[RL_H]]</f>
        <v>19</v>
      </c>
      <c r="AF22">
        <f>Table3[[#This Row],[OTW_A]]+Table3[[#This Row],[OTW_H]]</f>
        <v>5</v>
      </c>
      <c r="AG22">
        <f>Table3[[#This Row],[OTL_A]]+Table3[[#This Row],[OTL_H]]</f>
        <v>5</v>
      </c>
      <c r="AH22">
        <f>Table3[[#This Row],[SOW_A]]+Table3[[#This Row],[SOW_H]]</f>
        <v>0</v>
      </c>
      <c r="AI22">
        <f>Table3[[#This Row],[SOL_A]]+Table3[[#This Row],[SOL_H]]</f>
        <v>2</v>
      </c>
      <c r="AJ22" s="20" t="str">
        <f>_xlfn.CONCAT(TEXT(Table3[[#This Row],[OTW]]+Table3[[#This Row],[SOW]], "0"), "-", TEXT(Table3[[#This Row],[OTL]]+Table3[[#This Row],[SOL]],"0"))</f>
        <v>5-7</v>
      </c>
      <c r="AK22">
        <f>(2*(Table3[[#This Row],[W_A]]+Table3[[#This Row],[W_H]]))+Table3[[#This Row],[OTL_A]]+Table3[[#This Row],[SOL_A]]+Table3[[#This Row],[OTL_H]]+Table3[[#This Row],[SOL_H]]</f>
        <v>47</v>
      </c>
      <c r="AL22">
        <f>(3*(Table3[[#This Row],[RW_A]]+Table3[[#This Row],[RW_H]]))+(2*(Table3[[#This Row],[OTW_A]]+Table3[[#This Row],[SOW_A]]+Table3[[#This Row],[OTW_H]]+Table3[[#This Row],[SOW_H]]))+Table3[[#This Row],[OTL_A]]+Table3[[#This Row],[SOL_A]]+Table3[[#This Row],[OTL_H]]+Table3[[#This Row],[SOL_H]]</f>
        <v>62</v>
      </c>
      <c r="AM22" s="15">
        <f>Table3[[#This Row],[PTS]]/(2*Table3[[#This Row],[GP]])</f>
        <v>0.51086956521739135</v>
      </c>
      <c r="AN22" s="15">
        <f>Table3[[#This Row],[PTS2]]/(3*Table3[[#This Row],[GP]])</f>
        <v>0.44927536231884058</v>
      </c>
      <c r="AO22">
        <f>(2*Table3[[#This Row],[GR]])+Table3[[#This Row],[PTS]]</f>
        <v>119</v>
      </c>
      <c r="AP22">
        <f>(3*Table3[[#This Row],[GR]])+Table3[[#This Row],[PTS2]]</f>
        <v>170</v>
      </c>
      <c r="AQ22">
        <f>Table3[[#This Row],[PTS]]+(2 * Table3[[#This Row],[GR]] * Table3[[#This Row],[PTS%]])</f>
        <v>83.782608695652186</v>
      </c>
      <c r="AR22">
        <f>Table3[[#This Row],[PTS2]]+(3 * Table3[[#This Row],[GR]] * Table3[[#This Row],[PTS%2]])</f>
        <v>110.52173913043478</v>
      </c>
      <c r="AS22" s="20" t="str">
        <f>_xlfn.CONCAT(TEXT(Table3[[#This Row],[W]], "0"), "-", TEXT(Table3[[#This Row],[RL]],"0"), "-", TEXT(Table3[[#This Row],[OTL]]+Table3[[#This Row],[SOL]], "0"))</f>
        <v>20-19-7</v>
      </c>
      <c r="AT22">
        <f>COUNTIFS(DataRegularSeason20242025!$D$3:$D$1315,Table3[[#This Row],[Teams]],DataRegularSeason20242025!$K$3:$K$1315,0)</f>
        <v>1</v>
      </c>
      <c r="AU22">
        <f>SUMIF(DataRegularSeason20242025!$D$3:$D$1315,$A22, DataRegularSeason20242025!$J$3:$J$1315)</f>
        <v>70</v>
      </c>
      <c r="AV22">
        <f>SUMIF(DataRegularSeason20242025!$D$3:$D$1315,$A22, DataRegularSeason20242025!$K$3:$K$1315)</f>
        <v>64</v>
      </c>
      <c r="AW22">
        <f>AU22-AV22</f>
        <v>6</v>
      </c>
      <c r="AX22">
        <f>COUNTIFS(DataRegularSeason20242025!$E$3:$E$1315,Table3[[#This Row],[Teams]],DataRegularSeason20242025!$J$3:$J$1315,0)</f>
        <v>0</v>
      </c>
      <c r="AY22">
        <f>SUMIF(DataRegularSeason20242025!$E$3:$E$1315,$A22,DataRegularSeason20242025!$K$3:$K$1315)</f>
        <v>62</v>
      </c>
      <c r="AZ22">
        <f>SUMIF(DataRegularSeason20242025!$E$3:$E$1315,$A22,DataRegularSeason20242025!$J$3:$J$1315)</f>
        <v>75</v>
      </c>
      <c r="BA22">
        <f>AY22-AZ22</f>
        <v>-13</v>
      </c>
      <c r="BB22">
        <f>AU22+AY22</f>
        <v>132</v>
      </c>
      <c r="BC22">
        <f>AV22+AZ22</f>
        <v>139</v>
      </c>
      <c r="BD22">
        <f>BB22-BC22</f>
        <v>-7</v>
      </c>
      <c r="BE22" s="17">
        <f>Table3[[#This Row],[GF]]/Table3[[#This Row],[GP]]</f>
        <v>2.8695652173913042</v>
      </c>
      <c r="BF22" s="17">
        <f>Table3[[#This Row],[GA]]/Table3[[#This Row],[GP]]</f>
        <v>3.0217391304347827</v>
      </c>
      <c r="BG22" s="17">
        <f>(Table3[[#This Row],[GF]]-Table3[[#This Row],[GA]])/Table3[[#This Row],[GP]]</f>
        <v>-0.15217391304347827</v>
      </c>
      <c r="BH22" s="49" t="str">
        <f>_xlfn.CONCAT(TEXT(Table3[[#This Row],[W_H]], "0"), "-", TEXT(Table3[[#This Row],[RL_H]],"0"), "-", TEXT(Table3[[#This Row],[OTL_H]]+Table3[[#This Row],[SOL_H]], "0"))</f>
        <v>8-11-4</v>
      </c>
      <c r="BI22" s="49" t="str">
        <f>_xlfn.CONCAT(TEXT(Table3[[#This Row],[W_A]], "0"), "-", TEXT(Table3[[#This Row],[RL_A]],"0"), "-", TEXT(Table3[[#This Row],[OTL_A]]+Table3[[#This Row],[SOL_A]], "0"))</f>
        <v>12-8-3</v>
      </c>
      <c r="BJ22" s="49">
        <f>((2*(Table3[[#This Row],[W_H]]))+Table3[[#This Row],[OTL_H]]+Table3[[#This Row],[SOL_H]])/(2*Table3[[#This Row],[GP_H]])</f>
        <v>0.43478260869565216</v>
      </c>
      <c r="BK22" s="49">
        <f>((2*(Table3[[#This Row],[W_A]]))+Table3[[#This Row],[OTL_A]]+Table3[[#This Row],[SOL_A]])/(2*Table3[[#This Row],[GP_A]])</f>
        <v>0.58695652173913049</v>
      </c>
      <c r="BL22" s="21">
        <f>(Table3[[#This Row],[W]]*$CG$3)+(Table3[[#This Row],[L]]*$CG$4)+(Table3[[#This Row],[GF]]*$CG$5)+(Table3[[#This Row],[GA]]*$CG$6)</f>
        <v>51.5</v>
      </c>
      <c r="BM22" s="21">
        <f>(82*(((Table3[[#This Row],[PTS%]]*$CG$3)+((1-Table3[[#This Row],[PTS%]])*$CG$4)+(Table3[[#This Row],[GF]]*$CG$5)+(Table3[[#This Row],[GA]]*$CG$6))/Table3[[#This Row],[GP]])) + (Table3[[#This Row],[W]]*$CG$3)+(Table3[[#This Row],[L]]*$CG$4)+(Table3[[#This Row],[GF]]*$CG$5)+(Table3[[#This Row],[GA]]*$CG$6)</f>
        <v>112.29083175803402</v>
      </c>
      <c r="BN22">
        <f>COUNTIFS(DataRegularSeason20242025!$D$3:$D$1315,$A22,DataRegularSeason20242025!$H$3:$H$1315, $A22)</f>
        <v>7</v>
      </c>
      <c r="BO22">
        <f>COUNTIFS(DataRegularSeason20242025!$E$3:$E$1315,$A22,DataRegularSeason20242025!$H$3:$H$1315, $A22)</f>
        <v>6</v>
      </c>
      <c r="BP22">
        <f>BN22+BO22</f>
        <v>13</v>
      </c>
      <c r="BQ22">
        <f>F22-BN22</f>
        <v>16</v>
      </c>
      <c r="BR22">
        <f>H22-BO22</f>
        <v>17</v>
      </c>
      <c r="BS22">
        <f>BQ22+BR22</f>
        <v>33</v>
      </c>
      <c r="BW22" t="str">
        <f>INDEX(Table2[AwayTeam], Table3[[#This Row],[Column2]])</f>
        <v>TBL</v>
      </c>
      <c r="BX22">
        <f>LARGE((Table2[[#This Row],[AwayTeam]]=Table3[[#This Row],[Teams]]), 1)</f>
        <v>0</v>
      </c>
      <c r="CE22" s="85"/>
      <c r="CF22" s="66">
        <v>4</v>
      </c>
      <c r="CG22" s="21">
        <f t="shared" ref="CG22:CQ28" si="1">($CF22*$CG$5)+(CG$17*$CG$6) + IF($CF22&gt;CG$17,$CG$3,$CG$4)</f>
        <v>1.1000000000000001</v>
      </c>
      <c r="CH22" s="21">
        <f t="shared" si="1"/>
        <v>1.2</v>
      </c>
      <c r="CI22" s="21">
        <f t="shared" si="1"/>
        <v>1.3</v>
      </c>
      <c r="CJ22" s="21">
        <f t="shared" si="1"/>
        <v>1.4</v>
      </c>
      <c r="CK22" s="86"/>
      <c r="CL22" s="21">
        <f t="shared" si="1"/>
        <v>1.4000000000000001</v>
      </c>
      <c r="CM22" s="21">
        <f t="shared" si="1"/>
        <v>1.5000000000000002</v>
      </c>
      <c r="CN22" s="21">
        <f t="shared" si="1"/>
        <v>1.6</v>
      </c>
      <c r="CO22" s="21">
        <f t="shared" si="1"/>
        <v>1.7</v>
      </c>
      <c r="CP22" s="21">
        <f t="shared" si="1"/>
        <v>1.8</v>
      </c>
      <c r="CQ22" s="87">
        <f t="shared" si="1"/>
        <v>1.9000000000000001</v>
      </c>
    </row>
    <row r="23" spans="1:95"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40</v>
      </c>
      <c r="E23" s="15">
        <f>Table3[[#This Row],[Watched]]/Table3[[#This Row],[GP]]</f>
        <v>0.83333333333333337</v>
      </c>
      <c r="F23">
        <f>COUNTIFS(DataRegularSeason20242025!$N$3:$N$1315,1,DataRegularSeason20242025!$D$3:$D$1315,$A23)</f>
        <v>26</v>
      </c>
      <c r="G23">
        <f>41-Table3[[#This Row],[GP_A]]</f>
        <v>15</v>
      </c>
      <c r="H23">
        <f>COUNTIFS(DataRegularSeason20242025!$E$3:$E$1315,$A23,DataRegularSeason20242025!$N$3:$N$1315,1)</f>
        <v>22</v>
      </c>
      <c r="I23">
        <f>41-Table3[[#This Row],[GP_H]]</f>
        <v>19</v>
      </c>
      <c r="J23">
        <f>F23+H23</f>
        <v>48</v>
      </c>
      <c r="K23">
        <f>82-Table3[[#This Row],[GP]]</f>
        <v>34</v>
      </c>
      <c r="L23">
        <f>COUNTIFS(DataRegularSeason20242025!$D$3:$D$1315,$A23, DataRegularSeason20242025!$L$3:$L$1315, $A23,DataRegularSeason20242025!$N$3:$N$1315,1)</f>
        <v>12</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1</v>
      </c>
      <c r="P23">
        <f>F23-L23</f>
        <v>14</v>
      </c>
      <c r="Q23">
        <f>COUNTIFS(DataRegularSeason20242025!$D$3:$D$1315,$A23, DataRegularSeason20242025!$S$3:$S$1315, $A23,DataRegularSeason20242025!$M$3:$M$1315,"REG")</f>
        <v>11</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11</v>
      </c>
      <c r="U23">
        <f>COUNTIFS(DataRegularSeason20242025!$E$3:$E$1315,$A23, DataRegularSeason20242025!$L$3:$L$1315, $A23,DataRegularSeason20242025!$N$3:$N$1315,1,DataRegularSeason20242025!$M$3:$M$1315,"REG")</f>
        <v>9</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11</v>
      </c>
      <c r="Y23">
        <f>COUNTIFS(DataRegularSeason20242025!$E$3:$E$1315,$A23, DataRegularSeason20242025!$S$3:$S$1315, $A23,DataRegularSeason20242025!$M$3:$M$1315,"REG")</f>
        <v>10</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23</v>
      </c>
      <c r="AC23">
        <f>Table3[[#This Row],[L_A]]+Table3[[#This Row],[L_H]]</f>
        <v>25</v>
      </c>
      <c r="AD23">
        <f>Table3[[#This Row],[RW_A]]+Table3[[#This Row],[RW_H]]</f>
        <v>16</v>
      </c>
      <c r="AE23">
        <f>Table3[[#This Row],[RL_A]]+Table3[[#This Row],[RL_H]]</f>
        <v>21</v>
      </c>
      <c r="AF23">
        <f>Table3[[#This Row],[OTW_A]]+Table3[[#This Row],[OTW_H]]</f>
        <v>5</v>
      </c>
      <c r="AG23">
        <f>Table3[[#This Row],[OTL_A]]+Table3[[#This Row],[OTL_H]]</f>
        <v>4</v>
      </c>
      <c r="AH23">
        <f>Table3[[#This Row],[SOW_A]]+Table3[[#This Row],[SOW_H]]</f>
        <v>2</v>
      </c>
      <c r="AI23">
        <f>Table3[[#This Row],[SOL_A]]+Table3[[#This Row],[SOL_H]]</f>
        <v>0</v>
      </c>
      <c r="AJ23" s="20" t="str">
        <f>_xlfn.CONCAT(TEXT(Table3[[#This Row],[OTW]]+Table3[[#This Row],[SOW]], "0"), "-", TEXT(Table3[[#This Row],[OTL]]+Table3[[#This Row],[SOL]],"0"))</f>
        <v>7-4</v>
      </c>
      <c r="AK23">
        <f>(2*(Table3[[#This Row],[W_A]]+Table3[[#This Row],[W_H]]))+Table3[[#This Row],[OTL_A]]+Table3[[#This Row],[SOL_A]]+Table3[[#This Row],[OTL_H]]+Table3[[#This Row],[SOL_H]]</f>
        <v>50</v>
      </c>
      <c r="AL23">
        <f>(3*(Table3[[#This Row],[RW_A]]+Table3[[#This Row],[RW_H]]))+(2*(Table3[[#This Row],[OTW_A]]+Table3[[#This Row],[SOW_A]]+Table3[[#This Row],[OTW_H]]+Table3[[#This Row],[SOW_H]]))+Table3[[#This Row],[OTL_A]]+Table3[[#This Row],[SOL_A]]+Table3[[#This Row],[OTL_H]]+Table3[[#This Row],[SOL_H]]</f>
        <v>66</v>
      </c>
      <c r="AM23" s="15">
        <f>Table3[[#This Row],[PTS]]/(2*Table3[[#This Row],[GP]])</f>
        <v>0.52083333333333337</v>
      </c>
      <c r="AN23" s="15">
        <f>Table3[[#This Row],[PTS2]]/(3*Table3[[#This Row],[GP]])</f>
        <v>0.45833333333333331</v>
      </c>
      <c r="AO23">
        <f>(2*Table3[[#This Row],[GR]])+Table3[[#This Row],[PTS]]</f>
        <v>118</v>
      </c>
      <c r="AP23">
        <f>(3*Table3[[#This Row],[GR]])+Table3[[#This Row],[PTS2]]</f>
        <v>168</v>
      </c>
      <c r="AQ23">
        <f>Table3[[#This Row],[PTS]]+(2 * Table3[[#This Row],[GR]] * Table3[[#This Row],[PTS%]])</f>
        <v>85.416666666666671</v>
      </c>
      <c r="AR23">
        <f>Table3[[#This Row],[PTS2]]+(3 * Table3[[#This Row],[GR]] * Table3[[#This Row],[PTS%2]])</f>
        <v>112.75</v>
      </c>
      <c r="AS23" s="20" t="str">
        <f>_xlfn.CONCAT(TEXT(Table3[[#This Row],[W]], "0"), "-", TEXT(Table3[[#This Row],[RL]],"0"), "-", TEXT(Table3[[#This Row],[OTL]]+Table3[[#This Row],[SOL]], "0"))</f>
        <v>23-21-4</v>
      </c>
      <c r="AT23">
        <f>COUNTIFS(DataRegularSeason20242025!$D$3:$D$1315,Table3[[#This Row],[Teams]],DataRegularSeason20242025!$K$3:$K$1315,0)</f>
        <v>2</v>
      </c>
      <c r="AU23">
        <f>SUMIF(DataRegularSeason20242025!$D$3:$D$1315,$A23, DataRegularSeason20242025!$J$3:$J$1315)</f>
        <v>78</v>
      </c>
      <c r="AV23">
        <f>SUMIF(DataRegularSeason20242025!$D$3:$D$1315,$A23, DataRegularSeason20242025!$K$3:$K$1315)</f>
        <v>81</v>
      </c>
      <c r="AW23">
        <f>AU23-AV23</f>
        <v>-3</v>
      </c>
      <c r="AX23">
        <f>COUNTIFS(DataRegularSeason20242025!$E$3:$E$1315,Table3[[#This Row],[Teams]],DataRegularSeason20242025!$J$3:$J$1315,0)</f>
        <v>2</v>
      </c>
      <c r="AY23">
        <f>SUMIF(DataRegularSeason20242025!$E$3:$E$1315,$A23,DataRegularSeason20242025!$K$3:$K$1315)</f>
        <v>60</v>
      </c>
      <c r="AZ23">
        <f>SUMIF(DataRegularSeason20242025!$E$3:$E$1315,$A23,DataRegularSeason20242025!$J$3:$J$1315)</f>
        <v>62</v>
      </c>
      <c r="BA23">
        <f>AY23-AZ23</f>
        <v>-2</v>
      </c>
      <c r="BB23">
        <f>AU23+AY23</f>
        <v>138</v>
      </c>
      <c r="BC23">
        <f>AV23+AZ23</f>
        <v>143</v>
      </c>
      <c r="BD23">
        <f>BB23-BC23</f>
        <v>-5</v>
      </c>
      <c r="BE23" s="17">
        <f>Table3[[#This Row],[GF]]/Table3[[#This Row],[GP]]</f>
        <v>2.875</v>
      </c>
      <c r="BF23" s="17">
        <f>Table3[[#This Row],[GA]]/Table3[[#This Row],[GP]]</f>
        <v>2.9791666666666665</v>
      </c>
      <c r="BG23" s="17">
        <f>(Table3[[#This Row],[GF]]-Table3[[#This Row],[GA]])/Table3[[#This Row],[GP]]</f>
        <v>-0.10416666666666667</v>
      </c>
      <c r="BH23" s="49" t="str">
        <f>_xlfn.CONCAT(TEXT(Table3[[#This Row],[W_H]], "0"), "-", TEXT(Table3[[#This Row],[RL_H]],"0"), "-", TEXT(Table3[[#This Row],[OTL_H]]+Table3[[#This Row],[SOL_H]], "0"))</f>
        <v>11-10-1</v>
      </c>
      <c r="BI23" s="49" t="str">
        <f>_xlfn.CONCAT(TEXT(Table3[[#This Row],[W_A]], "0"), "-", TEXT(Table3[[#This Row],[RL_A]],"0"), "-", TEXT(Table3[[#This Row],[OTL_A]]+Table3[[#This Row],[SOL_A]], "0"))</f>
        <v>12-11-3</v>
      </c>
      <c r="BJ23" s="49">
        <f>((2*(Table3[[#This Row],[W_H]]))+Table3[[#This Row],[OTL_H]]+Table3[[#This Row],[SOL_H]])/(2*Table3[[#This Row],[GP_H]])</f>
        <v>0.52272727272727271</v>
      </c>
      <c r="BK23" s="49">
        <f>((2*(Table3[[#This Row],[W_A]]))+Table3[[#This Row],[OTL_A]]+Table3[[#This Row],[SOL_A]])/(2*Table3[[#This Row],[GP_A]])</f>
        <v>0.51923076923076927</v>
      </c>
      <c r="BL23" s="21">
        <f>(Table3[[#This Row],[W]]*$CG$3)+(Table3[[#This Row],[L]]*$CG$4)+(Table3[[#This Row],[GF]]*$CG$5)+(Table3[[#This Row],[GA]]*$CG$6)</f>
        <v>54</v>
      </c>
      <c r="BM23" s="21">
        <f>(82*(((Table3[[#This Row],[PTS%]]*$CG$3)+((1-Table3[[#This Row],[PTS%]])*$CG$4)+(Table3[[#This Row],[GF]]*$CG$5)+(Table3[[#This Row],[GA]]*$CG$6))/Table3[[#This Row],[GP]])) + (Table3[[#This Row],[W]]*$CG$3)+(Table3[[#This Row],[L]]*$CG$4)+(Table3[[#This Row],[GF]]*$CG$5)+(Table3[[#This Row],[GA]]*$CG$6)</f>
        <v>114.48211805555556</v>
      </c>
      <c r="BN23">
        <f>COUNTIFS(DataRegularSeason20242025!$D$3:$D$1315,$A23,DataRegularSeason20242025!$H$3:$H$1315, $A23)</f>
        <v>11</v>
      </c>
      <c r="BO23">
        <f>COUNTIFS(DataRegularSeason20242025!$E$3:$E$1315,$A23,DataRegularSeason20242025!$H$3:$H$1315, $A23)</f>
        <v>11</v>
      </c>
      <c r="BP23">
        <f>BN23+BO23</f>
        <v>22</v>
      </c>
      <c r="BQ23">
        <f>F23-BN23</f>
        <v>15</v>
      </c>
      <c r="BR23">
        <f>H23-BO23</f>
        <v>11</v>
      </c>
      <c r="BS23">
        <f>BQ23+BR23</f>
        <v>26</v>
      </c>
      <c r="BV23">
        <v>2019</v>
      </c>
      <c r="BW23" t="str">
        <f>INDEX(Table2[AwayTeam], Table3[[#This Row],[Column2]])</f>
        <v>CHI</v>
      </c>
      <c r="BX23">
        <f>LARGE((Table2[[#This Row],[AwayTeam]]=Table3[[#This Row],[Teams]]), 1)</f>
        <v>0</v>
      </c>
      <c r="CE23" s="85"/>
      <c r="CF23" s="66">
        <v>5</v>
      </c>
      <c r="CG23" s="21">
        <f t="shared" si="1"/>
        <v>1.25</v>
      </c>
      <c r="CH23" s="21">
        <f t="shared" si="1"/>
        <v>1.35</v>
      </c>
      <c r="CI23" s="21">
        <f t="shared" si="1"/>
        <v>1.45</v>
      </c>
      <c r="CJ23" s="21">
        <f t="shared" si="1"/>
        <v>1.55</v>
      </c>
      <c r="CK23" s="21">
        <f t="shared" si="1"/>
        <v>1.65</v>
      </c>
      <c r="CL23" s="86"/>
      <c r="CM23" s="21">
        <f t="shared" si="1"/>
        <v>1.6500000000000001</v>
      </c>
      <c r="CN23" s="21">
        <f t="shared" si="1"/>
        <v>1.7500000000000002</v>
      </c>
      <c r="CO23" s="21">
        <f t="shared" si="1"/>
        <v>1.85</v>
      </c>
      <c r="CP23" s="21">
        <f t="shared" si="1"/>
        <v>1.95</v>
      </c>
      <c r="CQ23" s="87">
        <f t="shared" si="1"/>
        <v>2.0499999999999998</v>
      </c>
    </row>
    <row r="24" spans="1:95"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42</v>
      </c>
      <c r="E24" s="15">
        <f>Table3[[#This Row],[Watched]]/Table3[[#This Row],[GP]]</f>
        <v>0.875</v>
      </c>
      <c r="F24">
        <f>COUNTIFS(DataRegularSeason20242025!$N$3:$N$1315,1,DataRegularSeason20242025!$D$3:$D$1315,$A24)</f>
        <v>25</v>
      </c>
      <c r="G24">
        <f>41-Table3[[#This Row],[GP_A]]</f>
        <v>16</v>
      </c>
      <c r="H24">
        <f>COUNTIFS(DataRegularSeason20242025!$E$3:$E$1315,$A24,DataRegularSeason20242025!$N$3:$N$1315,1)</f>
        <v>23</v>
      </c>
      <c r="I24">
        <f>41-Table3[[#This Row],[GP_H]]</f>
        <v>18</v>
      </c>
      <c r="J24">
        <f>F24+H24</f>
        <v>48</v>
      </c>
      <c r="K24">
        <f>82-Table3[[#This Row],[GP]]</f>
        <v>34</v>
      </c>
      <c r="L24">
        <f>COUNTIFS(DataRegularSeason20242025!$D$3:$D$1315,$A24, DataRegularSeason20242025!$L$3:$L$1315, $A24,DataRegularSeason20242025!$N$3:$N$1315,1)</f>
        <v>11</v>
      </c>
      <c r="M24">
        <f>COUNTIFS(DataRegularSeason20242025!$D$3:$D$1315,$A24, DataRegularSeason20242025!$L$3:$L$1315, $A24,DataRegularSeason20242025!$N$3:$N$1315,1,DataRegularSeason20242025!$M$3:$M$1315,"REG")</f>
        <v>6</v>
      </c>
      <c r="N24">
        <f>COUNTIFS(DataRegularSeason20242025!$D$3:$D$1315,$A24, DataRegularSeason20242025!$L$3:$L$1315, $A24,DataRegularSeason20242025!$N$3:$N$1315,1,DataRegularSeason20242025!$M$3:$M$1315,"OT")</f>
        <v>3</v>
      </c>
      <c r="O24">
        <f>COUNTIFS(DataRegularSeason20242025!$D$3:$D$1315,$A24, DataRegularSeason20242025!$L$3:$L$1315, $A24,DataRegularSeason20242025!$N$3:$N$1315,1,DataRegularSeason20242025!$M$3:$M$1315,"SO")</f>
        <v>2</v>
      </c>
      <c r="P24">
        <f>F24-L24</f>
        <v>14</v>
      </c>
      <c r="Q24">
        <f>COUNTIFS(DataRegularSeason20242025!$D$3:$D$1315,$A24, DataRegularSeason20242025!$S$3:$S$1315, $A24,DataRegularSeason20242025!$M$3:$M$1315,"REG")</f>
        <v>9</v>
      </c>
      <c r="R24">
        <f>COUNTIFS(DataRegularSeason20242025!$D$3:$D$1315,$A24, DataRegularSeason20242025!$S$3:$S$1315, $A24,DataRegularSeason20242025!$M$3:$M$1315,"OT")</f>
        <v>3</v>
      </c>
      <c r="S24">
        <f>COUNTIFS(DataRegularSeason20242025!$D$3:$D$1315,$A24, DataRegularSeason20242025!$S$3:$S$1315, $A24,DataRegularSeason20242025!$M$3:$M$1315,"SO")</f>
        <v>2</v>
      </c>
      <c r="T24">
        <f>COUNTIFS(DataRegularSeason20242025!$E$3:$E$1315,$A24, DataRegularSeason20242025!$L$3:$L$1315, $A24, DataRegularSeason20242025!$N$3:$N$1315,1)</f>
        <v>11</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3</v>
      </c>
      <c r="W24">
        <f>COUNTIFS(DataRegularSeason20242025!$E$3:$E$1315,$A24, DataRegularSeason20242025!$L$3:$L$1315, $A24,DataRegularSeason20242025!$N$3:$N$1315,1,DataRegularSeason20242025!$M$3:$M$1315,"SO")</f>
        <v>1</v>
      </c>
      <c r="X24">
        <f>H24-T24</f>
        <v>12</v>
      </c>
      <c r="Y24">
        <f>COUNTIFS(DataRegularSeason20242025!$E$3:$E$1315,$A24, DataRegularSeason20242025!$S$3:$S$1315, $A24,DataRegularSeason20242025!$M$3:$M$1315,"REG")</f>
        <v>11</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22</v>
      </c>
      <c r="AC24">
        <f>Table3[[#This Row],[L_A]]+Table3[[#This Row],[L_H]]</f>
        <v>26</v>
      </c>
      <c r="AD24">
        <f>Table3[[#This Row],[RW_A]]+Table3[[#This Row],[RW_H]]</f>
        <v>13</v>
      </c>
      <c r="AE24">
        <f>Table3[[#This Row],[RL_A]]+Table3[[#This Row],[RL_H]]</f>
        <v>20</v>
      </c>
      <c r="AF24">
        <f>Table3[[#This Row],[OTW_A]]+Table3[[#This Row],[OTW_H]]</f>
        <v>6</v>
      </c>
      <c r="AG24">
        <f>Table3[[#This Row],[OTL_A]]+Table3[[#This Row],[OTL_H]]</f>
        <v>3</v>
      </c>
      <c r="AH24">
        <f>Table3[[#This Row],[SOW_A]]+Table3[[#This Row],[SOW_H]]</f>
        <v>3</v>
      </c>
      <c r="AI24">
        <f>Table3[[#This Row],[SOL_A]]+Table3[[#This Row],[SOL_H]]</f>
        <v>3</v>
      </c>
      <c r="AJ24" s="20" t="str">
        <f>_xlfn.CONCAT(TEXT(Table3[[#This Row],[OTW]]+Table3[[#This Row],[SOW]], "0"), "-", TEXT(Table3[[#This Row],[OTL]]+Table3[[#This Row],[SOL]],"0"))</f>
        <v>9-6</v>
      </c>
      <c r="AK24">
        <f>(2*(Table3[[#This Row],[W_A]]+Table3[[#This Row],[W_H]]))+Table3[[#This Row],[OTL_A]]+Table3[[#This Row],[SOL_A]]+Table3[[#This Row],[OTL_H]]+Table3[[#This Row],[SOL_H]]</f>
        <v>50</v>
      </c>
      <c r="AL24">
        <f>(3*(Table3[[#This Row],[RW_A]]+Table3[[#This Row],[RW_H]]))+(2*(Table3[[#This Row],[OTW_A]]+Table3[[#This Row],[SOW_A]]+Table3[[#This Row],[OTW_H]]+Table3[[#This Row],[SOW_H]]))+Table3[[#This Row],[OTL_A]]+Table3[[#This Row],[SOL_A]]+Table3[[#This Row],[OTL_H]]+Table3[[#This Row],[SOL_H]]</f>
        <v>63</v>
      </c>
      <c r="AM24" s="15">
        <f>Table3[[#This Row],[PTS]]/(2*Table3[[#This Row],[GP]])</f>
        <v>0.52083333333333337</v>
      </c>
      <c r="AN24" s="15">
        <f>Table3[[#This Row],[PTS2]]/(3*Table3[[#This Row],[GP]])</f>
        <v>0.4375</v>
      </c>
      <c r="AO24">
        <f>(2*Table3[[#This Row],[GR]])+Table3[[#This Row],[PTS]]</f>
        <v>118</v>
      </c>
      <c r="AP24">
        <f>(3*Table3[[#This Row],[GR]])+Table3[[#This Row],[PTS2]]</f>
        <v>165</v>
      </c>
      <c r="AQ24">
        <f>Table3[[#This Row],[PTS]]+(2 * Table3[[#This Row],[GR]] * Table3[[#This Row],[PTS%]])</f>
        <v>85.416666666666671</v>
      </c>
      <c r="AR24">
        <f>Table3[[#This Row],[PTS2]]+(3 * Table3[[#This Row],[GR]] * Table3[[#This Row],[PTS%2]])</f>
        <v>107.625</v>
      </c>
      <c r="AS24" s="20" t="str">
        <f>_xlfn.CONCAT(TEXT(Table3[[#This Row],[W]], "0"), "-", TEXT(Table3[[#This Row],[RL]],"0"), "-", TEXT(Table3[[#This Row],[OTL]]+Table3[[#This Row],[SOL]], "0"))</f>
        <v>22-20-6</v>
      </c>
      <c r="AT24">
        <f>COUNTIFS(DataRegularSeason20242025!$D$3:$D$1315,Table3[[#This Row],[Teams]],DataRegularSeason20242025!$K$3:$K$1315,0)</f>
        <v>2</v>
      </c>
      <c r="AU24">
        <f>SUMIF(DataRegularSeason20242025!$D$3:$D$1315,$A24, DataRegularSeason20242025!$J$3:$J$1315)</f>
        <v>79</v>
      </c>
      <c r="AV24">
        <f>SUMIF(DataRegularSeason20242025!$D$3:$D$1315,$A24, DataRegularSeason20242025!$K$3:$K$1315)</f>
        <v>88</v>
      </c>
      <c r="AW24">
        <f>AU24-AV24</f>
        <v>-9</v>
      </c>
      <c r="AX24">
        <f>COUNTIFS(DataRegularSeason20242025!$E$3:$E$1315,Table3[[#This Row],[Teams]],DataRegularSeason20242025!$J$3:$J$1315,0)</f>
        <v>1</v>
      </c>
      <c r="AY24">
        <f>SUMIF(DataRegularSeason20242025!$E$3:$E$1315,$A24,DataRegularSeason20242025!$K$3:$K$1315)</f>
        <v>69</v>
      </c>
      <c r="AZ24">
        <f>SUMIF(DataRegularSeason20242025!$E$3:$E$1315,$A24,DataRegularSeason20242025!$J$3:$J$1315)</f>
        <v>74</v>
      </c>
      <c r="BA24">
        <f>AY24-AZ24</f>
        <v>-5</v>
      </c>
      <c r="BB24">
        <f>AU24+AY24</f>
        <v>148</v>
      </c>
      <c r="BC24">
        <f>AV24+AZ24</f>
        <v>162</v>
      </c>
      <c r="BD24">
        <f>BB24-BC24</f>
        <v>-14</v>
      </c>
      <c r="BE24" s="17">
        <f>Table3[[#This Row],[GF]]/Table3[[#This Row],[GP]]</f>
        <v>3.0833333333333335</v>
      </c>
      <c r="BF24" s="17">
        <f>Table3[[#This Row],[GA]]/Table3[[#This Row],[GP]]</f>
        <v>3.375</v>
      </c>
      <c r="BG24" s="17">
        <f>(Table3[[#This Row],[GF]]-Table3[[#This Row],[GA]])/Table3[[#This Row],[GP]]</f>
        <v>-0.29166666666666669</v>
      </c>
      <c r="BH24" s="49" t="str">
        <f>_xlfn.CONCAT(TEXT(Table3[[#This Row],[W_H]], "0"), "-", TEXT(Table3[[#This Row],[RL_H]],"0"), "-", TEXT(Table3[[#This Row],[OTL_H]]+Table3[[#This Row],[SOL_H]], "0"))</f>
        <v>11-11-1</v>
      </c>
      <c r="BI24" s="49" t="str">
        <f>_xlfn.CONCAT(TEXT(Table3[[#This Row],[W_A]], "0"), "-", TEXT(Table3[[#This Row],[RL_A]],"0"), "-", TEXT(Table3[[#This Row],[OTL_A]]+Table3[[#This Row],[SOL_A]], "0"))</f>
        <v>11-9-5</v>
      </c>
      <c r="BJ24" s="49">
        <f>((2*(Table3[[#This Row],[W_H]]))+Table3[[#This Row],[OTL_H]]+Table3[[#This Row],[SOL_H]])/(2*Table3[[#This Row],[GP_H]])</f>
        <v>0.5</v>
      </c>
      <c r="BK24" s="49">
        <f>((2*(Table3[[#This Row],[W_A]]))+Table3[[#This Row],[OTL_A]]+Table3[[#This Row],[SOL_A]])/(2*Table3[[#This Row],[GP_A]])</f>
        <v>0.54</v>
      </c>
      <c r="BL24" s="21">
        <f>(Table3[[#This Row],[W]]*$CG$3)+(Table3[[#This Row],[L]]*$CG$4)+(Table3[[#This Row],[GF]]*$CG$5)+(Table3[[#This Row],[GA]]*$CG$6)</f>
        <v>57.2</v>
      </c>
      <c r="BM24" s="21">
        <f>(82*(((Table3[[#This Row],[PTS%]]*$CG$3)+((1-Table3[[#This Row],[PTS%]])*$CG$4)+(Table3[[#This Row],[GF]]*$CG$5)+(Table3[[#This Row],[GA]]*$CG$6))/Table3[[#This Row],[GP]])) + (Table3[[#This Row],[W]]*$CG$3)+(Table3[[#This Row],[L]]*$CG$4)+(Table3[[#This Row],[GF]]*$CG$5)+(Table3[[#This Row],[GA]]*$CG$6)</f>
        <v>123.49045138888889</v>
      </c>
      <c r="BN24">
        <f>COUNTIFS(DataRegularSeason20242025!$D$3:$D$1315,$A24,DataRegularSeason20242025!$H$3:$H$1315, $A24)</f>
        <v>6</v>
      </c>
      <c r="BO24">
        <f>COUNTIFS(DataRegularSeason20242025!$E$3:$E$1315,$A24,DataRegularSeason20242025!$H$3:$H$1315, $A24)</f>
        <v>6</v>
      </c>
      <c r="BP24">
        <f>BN24+BO24</f>
        <v>12</v>
      </c>
      <c r="BQ24">
        <f>F24-BN24</f>
        <v>19</v>
      </c>
      <c r="BR24">
        <f>H24-BO24</f>
        <v>17</v>
      </c>
      <c r="BS24">
        <f>BQ24+BR24</f>
        <v>36</v>
      </c>
      <c r="BV24">
        <v>1975</v>
      </c>
      <c r="BW24" t="str">
        <f>INDEX(Table2[AwayTeam], Table3[[#This Row],[Column2]])</f>
        <v>NJD</v>
      </c>
      <c r="BX24">
        <f>LARGE((Table2[[#This Row],[AwayTeam]]=Table3[[#This Row],[Teams]]), 1)</f>
        <v>1</v>
      </c>
      <c r="CE24" s="85"/>
      <c r="CF24" s="66">
        <v>6</v>
      </c>
      <c r="CG24" s="21">
        <f t="shared" si="1"/>
        <v>1.4</v>
      </c>
      <c r="CH24" s="21">
        <f t="shared" si="1"/>
        <v>1.5</v>
      </c>
      <c r="CI24" s="21">
        <f t="shared" si="1"/>
        <v>1.5999999999999999</v>
      </c>
      <c r="CJ24" s="21">
        <f t="shared" si="1"/>
        <v>1.7</v>
      </c>
      <c r="CK24" s="21">
        <f t="shared" si="1"/>
        <v>1.7999999999999998</v>
      </c>
      <c r="CL24" s="21">
        <f t="shared" si="1"/>
        <v>1.9</v>
      </c>
      <c r="CM24" s="86"/>
      <c r="CN24" s="21">
        <f t="shared" si="1"/>
        <v>1.9000000000000001</v>
      </c>
      <c r="CO24" s="21">
        <f t="shared" si="1"/>
        <v>2</v>
      </c>
      <c r="CP24" s="21">
        <f t="shared" si="1"/>
        <v>2.0999999999999996</v>
      </c>
      <c r="CQ24" s="87">
        <f t="shared" si="1"/>
        <v>2.1999999999999997</v>
      </c>
    </row>
    <row r="25" spans="1:95" x14ac:dyDescent="0.25">
      <c r="A25" t="s">
        <v>31</v>
      </c>
      <c r="B25" t="s">
        <v>98</v>
      </c>
      <c r="C25" t="s">
        <v>81</v>
      </c>
      <c r="D25">
        <f>COUNTIFS(DataRegularSeason20242025!$D$3:$D$1315,$A25,DataRegularSeason20242025!$R$3:$R$1315,1,DataRegularSeason20242025!$N$3:$N$1315,1) + COUNTIFS(DataRegularSeason20242025!$E$3:$E$1315,$A25,DataRegularSeason20242025!$R$3:$R$1315,1,DataRegularSeason20242025!$N$3:$N$1315,1)</f>
        <v>38</v>
      </c>
      <c r="E25" s="15">
        <f>Table3[[#This Row],[Watched]]/Table3[[#This Row],[GP]]</f>
        <v>0.80851063829787229</v>
      </c>
      <c r="F25">
        <f>COUNTIFS(DataRegularSeason20242025!$N$3:$N$1315,1,DataRegularSeason20242025!$D$3:$D$1315,$A25)</f>
        <v>22</v>
      </c>
      <c r="G25">
        <f>41-Table3[[#This Row],[GP_A]]</f>
        <v>19</v>
      </c>
      <c r="H25">
        <f>COUNTIFS(DataRegularSeason20242025!$E$3:$E$1315,$A25,DataRegularSeason20242025!$N$3:$N$1315,1)</f>
        <v>25</v>
      </c>
      <c r="I25">
        <f>41-Table3[[#This Row],[GP_H]]</f>
        <v>16</v>
      </c>
      <c r="J25">
        <f>F25+H25</f>
        <v>47</v>
      </c>
      <c r="K25">
        <f>82-Table3[[#This Row],[GP]]</f>
        <v>35</v>
      </c>
      <c r="L25">
        <f>COUNTIFS(DataRegularSeason20242025!$D$3:$D$1315,$A25, DataRegularSeason20242025!$L$3:$L$1315, $A25,DataRegularSeason20242025!$N$3:$N$1315,1)</f>
        <v>9</v>
      </c>
      <c r="M25">
        <f>COUNTIFS(DataRegularSeason20242025!$D$3:$D$1315,$A25, DataRegularSeason20242025!$L$3:$L$1315, $A25,DataRegularSeason20242025!$N$3:$N$1315,1,DataRegularSeason20242025!$M$3:$M$1315,"REG")</f>
        <v>7</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1</v>
      </c>
      <c r="P25">
        <f>F25-L25</f>
        <v>13</v>
      </c>
      <c r="Q25">
        <f>COUNTIFS(DataRegularSeason20242025!$D$3:$D$1315,$A25, DataRegularSeason20242025!$S$3:$S$1315, $A25,DataRegularSeason20242025!$M$3:$M$1315,"REG")</f>
        <v>10</v>
      </c>
      <c r="R25">
        <f>COUNTIFS(DataRegularSeason20242025!$D$3:$D$1315,$A25, DataRegularSeason20242025!$S$3:$S$1315, $A25,DataRegularSeason20242025!$M$3:$M$1315,"OT")</f>
        <v>3</v>
      </c>
      <c r="S25">
        <f>COUNTIFS(DataRegularSeason20242025!$D$3:$D$1315,$A25, DataRegularSeason20242025!$S$3:$S$1315, $A25,DataRegularSeason20242025!$M$3:$M$1315,"SO")</f>
        <v>0</v>
      </c>
      <c r="T25">
        <f>COUNTIFS(DataRegularSeason20242025!$E$3:$E$1315,$A25, DataRegularSeason20242025!$L$3:$L$1315, $A25, DataRegularSeason20242025!$N$3:$N$1315,1)</f>
        <v>12</v>
      </c>
      <c r="U25">
        <f>COUNTIFS(DataRegularSeason20242025!$E$3:$E$1315,$A25, DataRegularSeason20242025!$L$3:$L$1315, $A25,DataRegularSeason20242025!$N$3:$N$1315,1,DataRegularSeason20242025!$M$3:$M$1315,"REG")</f>
        <v>10</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13</v>
      </c>
      <c r="Y25">
        <f>COUNTIFS(DataRegularSeason20242025!$E$3:$E$1315,$A25, DataRegularSeason20242025!$S$3:$S$1315, $A25,DataRegularSeason20242025!$M$3:$M$1315,"REG")</f>
        <v>11</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21</v>
      </c>
      <c r="AC25">
        <f>Table3[[#This Row],[L_A]]+Table3[[#This Row],[L_H]]</f>
        <v>26</v>
      </c>
      <c r="AD25">
        <f>Table3[[#This Row],[RW_A]]+Table3[[#This Row],[RW_H]]</f>
        <v>17</v>
      </c>
      <c r="AE25">
        <f>Table3[[#This Row],[RL_A]]+Table3[[#This Row],[RL_H]]</f>
        <v>21</v>
      </c>
      <c r="AF25">
        <f>Table3[[#This Row],[OTW_A]]+Table3[[#This Row],[OTW_H]]</f>
        <v>3</v>
      </c>
      <c r="AG25">
        <f>Table3[[#This Row],[OTL_A]]+Table3[[#This Row],[OTL_H]]</f>
        <v>5</v>
      </c>
      <c r="AH25">
        <f>Table3[[#This Row],[SOW_A]]+Table3[[#This Row],[SOW_H]]</f>
        <v>1</v>
      </c>
      <c r="AI25">
        <f>Table3[[#This Row],[SOL_A]]+Table3[[#This Row],[SOL_H]]</f>
        <v>0</v>
      </c>
      <c r="AJ25" s="20" t="str">
        <f>_xlfn.CONCAT(TEXT(Table3[[#This Row],[OTW]]+Table3[[#This Row],[SOW]], "0"), "-", TEXT(Table3[[#This Row],[OTL]]+Table3[[#This Row],[SOL]],"0"))</f>
        <v>4-5</v>
      </c>
      <c r="AK25">
        <f>(2*(Table3[[#This Row],[W_A]]+Table3[[#This Row],[W_H]]))+Table3[[#This Row],[OTL_A]]+Table3[[#This Row],[SOL_A]]+Table3[[#This Row],[OTL_H]]+Table3[[#This Row],[SOL_H]]</f>
        <v>47</v>
      </c>
      <c r="AL25">
        <f>(3*(Table3[[#This Row],[RW_A]]+Table3[[#This Row],[RW_H]]))+(2*(Table3[[#This Row],[OTW_A]]+Table3[[#This Row],[SOW_A]]+Table3[[#This Row],[OTW_H]]+Table3[[#This Row],[SOW_H]]))+Table3[[#This Row],[OTL_A]]+Table3[[#This Row],[SOL_A]]+Table3[[#This Row],[OTL_H]]+Table3[[#This Row],[SOL_H]]</f>
        <v>64</v>
      </c>
      <c r="AM25" s="15">
        <f>Table3[[#This Row],[PTS]]/(2*Table3[[#This Row],[GP]])</f>
        <v>0.5</v>
      </c>
      <c r="AN25" s="15">
        <f>Table3[[#This Row],[PTS2]]/(3*Table3[[#This Row],[GP]])</f>
        <v>0.45390070921985815</v>
      </c>
      <c r="AO25">
        <f>(2*Table3[[#This Row],[GR]])+Table3[[#This Row],[PTS]]</f>
        <v>117</v>
      </c>
      <c r="AP25">
        <f>(3*Table3[[#This Row],[GR]])+Table3[[#This Row],[PTS2]]</f>
        <v>169</v>
      </c>
      <c r="AQ25">
        <f>Table3[[#This Row],[PTS]]+(2 * Table3[[#This Row],[GR]] * Table3[[#This Row],[PTS%]])</f>
        <v>82</v>
      </c>
      <c r="AR25">
        <f>Table3[[#This Row],[PTS2]]+(3 * Table3[[#This Row],[GR]] * Table3[[#This Row],[PTS%2]])</f>
        <v>111.65957446808511</v>
      </c>
      <c r="AS25" s="20" t="str">
        <f>_xlfn.CONCAT(TEXT(Table3[[#This Row],[W]], "0"), "-", TEXT(Table3[[#This Row],[RL]],"0"), "-", TEXT(Table3[[#This Row],[OTL]]+Table3[[#This Row],[SOL]], "0"))</f>
        <v>21-21-5</v>
      </c>
      <c r="AT25">
        <f>COUNTIFS(DataRegularSeason20242025!$D$3:$D$1315,Table3[[#This Row],[Teams]],DataRegularSeason20242025!$K$3:$K$1315,0)</f>
        <v>1</v>
      </c>
      <c r="AU25">
        <f>SUMIF(DataRegularSeason20242025!$D$3:$D$1315,$A25, DataRegularSeason20242025!$J$3:$J$1315)</f>
        <v>59</v>
      </c>
      <c r="AV25">
        <f>SUMIF(DataRegularSeason20242025!$D$3:$D$1315,$A25, DataRegularSeason20242025!$K$3:$K$1315)</f>
        <v>72</v>
      </c>
      <c r="AW25">
        <f>AU25-AV25</f>
        <v>-13</v>
      </c>
      <c r="AX25">
        <f>COUNTIFS(DataRegularSeason20242025!$E$3:$E$1315,Table3[[#This Row],[Teams]],DataRegularSeason20242025!$J$3:$J$1315,0)</f>
        <v>1</v>
      </c>
      <c r="AY25">
        <f>SUMIF(DataRegularSeason20242025!$E$3:$E$1315,$A25,DataRegularSeason20242025!$K$3:$K$1315)</f>
        <v>73</v>
      </c>
      <c r="AZ25">
        <f>SUMIF(DataRegularSeason20242025!$E$3:$E$1315,$A25,DataRegularSeason20242025!$J$3:$J$1315)</f>
        <v>80</v>
      </c>
      <c r="BA25">
        <f>AY25-AZ25</f>
        <v>-7</v>
      </c>
      <c r="BB25">
        <f>AU25+AY25</f>
        <v>132</v>
      </c>
      <c r="BC25">
        <f>AV25+AZ25</f>
        <v>152</v>
      </c>
      <c r="BD25">
        <f>BB25-BC25</f>
        <v>-20</v>
      </c>
      <c r="BE25" s="17">
        <f>Table3[[#This Row],[GF]]/Table3[[#This Row],[GP]]</f>
        <v>2.8085106382978724</v>
      </c>
      <c r="BF25" s="17">
        <f>Table3[[#This Row],[GA]]/Table3[[#This Row],[GP]]</f>
        <v>3.2340425531914891</v>
      </c>
      <c r="BG25" s="17">
        <f>(Table3[[#This Row],[GF]]-Table3[[#This Row],[GA]])/Table3[[#This Row],[GP]]</f>
        <v>-0.42553191489361702</v>
      </c>
      <c r="BH25" s="49" t="str">
        <f>_xlfn.CONCAT(TEXT(Table3[[#This Row],[W_H]], "0"), "-", TEXT(Table3[[#This Row],[RL_H]],"0"), "-", TEXT(Table3[[#This Row],[OTL_H]]+Table3[[#This Row],[SOL_H]], "0"))</f>
        <v>12-11-2</v>
      </c>
      <c r="BI25" s="49" t="str">
        <f>_xlfn.CONCAT(TEXT(Table3[[#This Row],[W_A]], "0"), "-", TEXT(Table3[[#This Row],[RL_A]],"0"), "-", TEXT(Table3[[#This Row],[OTL_A]]+Table3[[#This Row],[SOL_A]], "0"))</f>
        <v>9-10-3</v>
      </c>
      <c r="BJ25" s="49">
        <f>((2*(Table3[[#This Row],[W_H]]))+Table3[[#This Row],[OTL_H]]+Table3[[#This Row],[SOL_H]])/(2*Table3[[#This Row],[GP_H]])</f>
        <v>0.52</v>
      </c>
      <c r="BK25" s="49">
        <f>((2*(Table3[[#This Row],[W_A]]))+Table3[[#This Row],[OTL_A]]+Table3[[#This Row],[SOL_A]])/(2*Table3[[#This Row],[GP_A]])</f>
        <v>0.47727272727272729</v>
      </c>
      <c r="BL25" s="21">
        <f>(Table3[[#This Row],[W]]*$CG$3)+(Table3[[#This Row],[L]]*$CG$4)+(Table3[[#This Row],[GF]]*$CG$5)+(Table3[[#This Row],[GA]]*$CG$6)</f>
        <v>53.300000000000004</v>
      </c>
      <c r="BM25" s="21">
        <f>(82*(((Table3[[#This Row],[PTS%]]*$CG$3)+((1-Table3[[#This Row],[PTS%]])*$CG$4)+(Table3[[#This Row],[GF]]*$CG$5)+(Table3[[#This Row],[GA]]*$CG$6))/Table3[[#This Row],[GP]])) + (Table3[[#This Row],[W]]*$CG$3)+(Table3[[#This Row],[L]]*$CG$4)+(Table3[[#This Row],[GF]]*$CG$5)+(Table3[[#This Row],[GA]]*$CG$6)</f>
        <v>115.06170212765957</v>
      </c>
      <c r="BN25">
        <f>COUNTIFS(DataRegularSeason20242025!$D$3:$D$1315,$A25,DataRegularSeason20242025!$H$3:$H$1315, $A25)</f>
        <v>6</v>
      </c>
      <c r="BO25">
        <f>COUNTIFS(DataRegularSeason20242025!$E$3:$E$1315,$A25,DataRegularSeason20242025!$H$3:$H$1315, $A25)</f>
        <v>7</v>
      </c>
      <c r="BP25">
        <f>BN25+BO25</f>
        <v>13</v>
      </c>
      <c r="BQ25">
        <f>F25-BN25</f>
        <v>16</v>
      </c>
      <c r="BR25">
        <f>H25-BO25</f>
        <v>18</v>
      </c>
      <c r="BS25">
        <f>BQ25+BR25</f>
        <v>34</v>
      </c>
      <c r="BV25">
        <v>2008</v>
      </c>
      <c r="BW25" t="str">
        <f>INDEX(Table2[AwayTeam], Table3[[#This Row],[Column2]])</f>
        <v>STL</v>
      </c>
      <c r="BX25">
        <f>LARGE((Table2[[#This Row],[AwayTeam]]=Table3[[#This Row],[Teams]]), 1)</f>
        <v>0</v>
      </c>
      <c r="CE25" s="85"/>
      <c r="CF25" s="66">
        <v>7</v>
      </c>
      <c r="CG25" s="21">
        <f t="shared" si="1"/>
        <v>1.55</v>
      </c>
      <c r="CH25" s="21">
        <f t="shared" si="1"/>
        <v>1.6500000000000001</v>
      </c>
      <c r="CI25" s="21">
        <f t="shared" si="1"/>
        <v>1.75</v>
      </c>
      <c r="CJ25" s="21">
        <f t="shared" si="1"/>
        <v>1.85</v>
      </c>
      <c r="CK25" s="21">
        <f t="shared" si="1"/>
        <v>1.9500000000000002</v>
      </c>
      <c r="CL25" s="21">
        <f t="shared" si="1"/>
        <v>2.0499999999999998</v>
      </c>
      <c r="CM25" s="21">
        <f t="shared" si="1"/>
        <v>2.1500000000000004</v>
      </c>
      <c r="CN25" s="86"/>
      <c r="CO25" s="21">
        <f t="shared" si="1"/>
        <v>2.15</v>
      </c>
      <c r="CP25" s="21">
        <f t="shared" si="1"/>
        <v>2.25</v>
      </c>
      <c r="CQ25" s="87">
        <f t="shared" si="1"/>
        <v>2.3499999999999996</v>
      </c>
    </row>
    <row r="26" spans="1:95" x14ac:dyDescent="0.25">
      <c r="A26" t="s">
        <v>33</v>
      </c>
      <c r="B26" t="s">
        <v>98</v>
      </c>
      <c r="C26" t="s">
        <v>99</v>
      </c>
      <c r="D26">
        <f>COUNTIFS(DataRegularSeason20242025!$D$3:$D$1315,$A26,DataRegularSeason20242025!$R$3:$R$1315,1,DataRegularSeason20242025!$N$3:$N$1315,1) + COUNTIFS(DataRegularSeason20242025!$E$3:$E$1315,$A26,DataRegularSeason20242025!$R$3:$R$1315,1,DataRegularSeason20242025!$N$3:$N$1315,1)</f>
        <v>35</v>
      </c>
      <c r="E26" s="15">
        <f>Table3[[#This Row],[Watched]]/Table3[[#This Row],[GP]]</f>
        <v>0.76086956521739135</v>
      </c>
      <c r="F26">
        <f>COUNTIFS(DataRegularSeason20242025!$N$3:$N$1315,1,DataRegularSeason20242025!$D$3:$D$1315,$A26)</f>
        <v>24</v>
      </c>
      <c r="G26">
        <f>41-Table3[[#This Row],[GP_A]]</f>
        <v>17</v>
      </c>
      <c r="H26">
        <f>COUNTIFS(DataRegularSeason20242025!$E$3:$E$1315,$A26,DataRegularSeason20242025!$N$3:$N$1315,1)</f>
        <v>22</v>
      </c>
      <c r="I26">
        <f>41-Table3[[#This Row],[GP_H]]</f>
        <v>19</v>
      </c>
      <c r="J26">
        <f>F26+H26</f>
        <v>46</v>
      </c>
      <c r="K26">
        <f>82-Table3[[#This Row],[GP]]</f>
        <v>36</v>
      </c>
      <c r="L26">
        <f>COUNTIFS(DataRegularSeason20242025!$D$3:$D$1315,$A26, DataRegularSeason20242025!$L$3:$L$1315, $A26,DataRegularSeason20242025!$N$3:$N$1315,1)</f>
        <v>10</v>
      </c>
      <c r="M26">
        <f>COUNTIFS(DataRegularSeason20242025!$D$3:$D$1315,$A26, DataRegularSeason20242025!$L$3:$L$1315, $A26,DataRegularSeason20242025!$N$3:$N$1315,1,DataRegularSeason20242025!$M$3:$M$1315,"REG")</f>
        <v>8</v>
      </c>
      <c r="N26">
        <f>COUNTIFS(DataRegularSeason20242025!$D$3:$D$1315,$A26, DataRegularSeason20242025!$L$3:$L$1315, $A26,DataRegularSeason20242025!$N$3:$N$1315,1,DataRegularSeason20242025!$M$3:$M$1315,"OT")</f>
        <v>2</v>
      </c>
      <c r="O26">
        <f>COUNTIFS(DataRegularSeason20242025!$D$3:$D$1315,$A26, DataRegularSeason20242025!$L$3:$L$1315, $A26,DataRegularSeason20242025!$N$3:$N$1315,1,DataRegularSeason20242025!$M$3:$M$1315,"SO")</f>
        <v>0</v>
      </c>
      <c r="P26">
        <f>F26-L26</f>
        <v>14</v>
      </c>
      <c r="Q26">
        <f>COUNTIFS(DataRegularSeason20242025!$D$3:$D$1315,$A26, DataRegularSeason20242025!$S$3:$S$1315, $A26,DataRegularSeason20242025!$M$3:$M$1315,"REG")</f>
        <v>9</v>
      </c>
      <c r="R26">
        <f>COUNTIFS(DataRegularSeason20242025!$D$3:$D$1315,$A26, DataRegularSeason20242025!$S$3:$S$1315, $A26,DataRegularSeason20242025!$M$3:$M$1315,"OT")</f>
        <v>4</v>
      </c>
      <c r="S26">
        <f>COUNTIFS(DataRegularSeason20242025!$D$3:$D$1315,$A26, DataRegularSeason20242025!$S$3:$S$1315, $A26,DataRegularSeason20242025!$M$3:$M$1315,"SO")</f>
        <v>1</v>
      </c>
      <c r="T26">
        <f>COUNTIFS(DataRegularSeason20242025!$E$3:$E$1315,$A26, DataRegularSeason20242025!$L$3:$L$1315, $A26, DataRegularSeason20242025!$N$3:$N$1315,1)</f>
        <v>9</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2</v>
      </c>
      <c r="X26">
        <f>H26-T26</f>
        <v>13</v>
      </c>
      <c r="Y26">
        <f>COUNTIFS(DataRegularSeason20242025!$E$3:$E$1315,$A26, DataRegularSeason20242025!$S$3:$S$1315, $A26,DataRegularSeason20242025!$M$3:$M$1315,"REG")</f>
        <v>11</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19</v>
      </c>
      <c r="AC26">
        <f>Table3[[#This Row],[L_A]]+Table3[[#This Row],[L_H]]</f>
        <v>27</v>
      </c>
      <c r="AD26">
        <f>Table3[[#This Row],[RW_A]]+Table3[[#This Row],[RW_H]]</f>
        <v>15</v>
      </c>
      <c r="AE26">
        <f>Table3[[#This Row],[RL_A]]+Table3[[#This Row],[RL_H]]</f>
        <v>20</v>
      </c>
      <c r="AF26">
        <f>Table3[[#This Row],[OTW_A]]+Table3[[#This Row],[OTW_H]]</f>
        <v>2</v>
      </c>
      <c r="AG26">
        <f>Table3[[#This Row],[OTL_A]]+Table3[[#This Row],[OTL_H]]</f>
        <v>6</v>
      </c>
      <c r="AH26">
        <f>Table3[[#This Row],[SOW_A]]+Table3[[#This Row],[SOW_H]]</f>
        <v>2</v>
      </c>
      <c r="AI26">
        <f>Table3[[#This Row],[SOL_A]]+Table3[[#This Row],[SOL_H]]</f>
        <v>1</v>
      </c>
      <c r="AJ26" s="20" t="str">
        <f>_xlfn.CONCAT(TEXT(Table3[[#This Row],[OTW]]+Table3[[#This Row],[SOW]], "0"), "-", TEXT(Table3[[#This Row],[OTL]]+Table3[[#This Row],[SOL]],"0"))</f>
        <v>4-7</v>
      </c>
      <c r="AK26">
        <f>(2*(Table3[[#This Row],[W_A]]+Table3[[#This Row],[W_H]]))+Table3[[#This Row],[OTL_A]]+Table3[[#This Row],[SOL_A]]+Table3[[#This Row],[OTL_H]]+Table3[[#This Row],[SOL_H]]</f>
        <v>45</v>
      </c>
      <c r="AL26">
        <f>(3*(Table3[[#This Row],[RW_A]]+Table3[[#This Row],[RW_H]]))+(2*(Table3[[#This Row],[OTW_A]]+Table3[[#This Row],[SOW_A]]+Table3[[#This Row],[OTW_H]]+Table3[[#This Row],[SOW_H]]))+Table3[[#This Row],[OTL_A]]+Table3[[#This Row],[SOL_A]]+Table3[[#This Row],[OTL_H]]+Table3[[#This Row],[SOL_H]]</f>
        <v>60</v>
      </c>
      <c r="AM26" s="15">
        <f>Table3[[#This Row],[PTS]]/(2*Table3[[#This Row],[GP]])</f>
        <v>0.4891304347826087</v>
      </c>
      <c r="AN26" s="15">
        <f>Table3[[#This Row],[PTS2]]/(3*Table3[[#This Row],[GP]])</f>
        <v>0.43478260869565216</v>
      </c>
      <c r="AO26">
        <f>(2*Table3[[#This Row],[GR]])+Table3[[#This Row],[PTS]]</f>
        <v>117</v>
      </c>
      <c r="AP26">
        <f>(3*Table3[[#This Row],[GR]])+Table3[[#This Row],[PTS2]]</f>
        <v>168</v>
      </c>
      <c r="AQ26">
        <f>Table3[[#This Row],[PTS]]+(2 * Table3[[#This Row],[GR]] * Table3[[#This Row],[PTS%]])</f>
        <v>80.217391304347828</v>
      </c>
      <c r="AR26">
        <f>Table3[[#This Row],[PTS2]]+(3 * Table3[[#This Row],[GR]] * Table3[[#This Row],[PTS%2]])</f>
        <v>106.95652173913044</v>
      </c>
      <c r="AS26" s="20" t="str">
        <f>_xlfn.CONCAT(TEXT(Table3[[#This Row],[W]], "0"), "-", TEXT(Table3[[#This Row],[RL]],"0"), "-", TEXT(Table3[[#This Row],[OTL]]+Table3[[#This Row],[SOL]], "0"))</f>
        <v>19-20-7</v>
      </c>
      <c r="AT26">
        <f>COUNTIFS(DataRegularSeason20242025!$D$3:$D$1315,Table3[[#This Row],[Teams]],DataRegularSeason20242025!$K$3:$K$1315,0)</f>
        <v>1</v>
      </c>
      <c r="AU26">
        <f>SUMIF(DataRegularSeason20242025!$D$3:$D$1315,$A26, DataRegularSeason20242025!$J$3:$J$1315)</f>
        <v>64</v>
      </c>
      <c r="AV26">
        <f>SUMIF(DataRegularSeason20242025!$D$3:$D$1315,$A26, DataRegularSeason20242025!$K$3:$K$1315)</f>
        <v>66</v>
      </c>
      <c r="AW26">
        <f>AU26-AV26</f>
        <v>-2</v>
      </c>
      <c r="AX26">
        <f>COUNTIFS(DataRegularSeason20242025!$E$3:$E$1315,Table3[[#This Row],[Teams]],DataRegularSeason20242025!$J$3:$J$1315,0)</f>
        <v>1</v>
      </c>
      <c r="AY26">
        <f>SUMIF(DataRegularSeason20242025!$E$3:$E$1315,$A26,DataRegularSeason20242025!$K$3:$K$1315)</f>
        <v>60</v>
      </c>
      <c r="AZ26">
        <f>SUMIF(DataRegularSeason20242025!$E$3:$E$1315,$A26,DataRegularSeason20242025!$J$3:$J$1315)</f>
        <v>72</v>
      </c>
      <c r="BA26">
        <f>AY26-AZ26</f>
        <v>-12</v>
      </c>
      <c r="BB26">
        <f>AU26+AY26</f>
        <v>124</v>
      </c>
      <c r="BC26">
        <f>AV26+AZ26</f>
        <v>138</v>
      </c>
      <c r="BD26">
        <f>BB26-BC26</f>
        <v>-14</v>
      </c>
      <c r="BE26" s="17">
        <f>Table3[[#This Row],[GF]]/Table3[[#This Row],[GP]]</f>
        <v>2.6956521739130435</v>
      </c>
      <c r="BF26" s="17">
        <f>Table3[[#This Row],[GA]]/Table3[[#This Row],[GP]]</f>
        <v>3</v>
      </c>
      <c r="BG26" s="17">
        <f>(Table3[[#This Row],[GF]]-Table3[[#This Row],[GA]])/Table3[[#This Row],[GP]]</f>
        <v>-0.30434782608695654</v>
      </c>
      <c r="BH26" s="49" t="str">
        <f>_xlfn.CONCAT(TEXT(Table3[[#This Row],[W_H]], "0"), "-", TEXT(Table3[[#This Row],[RL_H]],"0"), "-", TEXT(Table3[[#This Row],[OTL_H]]+Table3[[#This Row],[SOL_H]], "0"))</f>
        <v>9-11-2</v>
      </c>
      <c r="BI26" s="49" t="str">
        <f>_xlfn.CONCAT(TEXT(Table3[[#This Row],[W_A]], "0"), "-", TEXT(Table3[[#This Row],[RL_A]],"0"), "-", TEXT(Table3[[#This Row],[OTL_A]]+Table3[[#This Row],[SOL_A]], "0"))</f>
        <v>10-9-5</v>
      </c>
      <c r="BJ26" s="49">
        <f>((2*(Table3[[#This Row],[W_H]]))+Table3[[#This Row],[OTL_H]]+Table3[[#This Row],[SOL_H]])/(2*Table3[[#This Row],[GP_H]])</f>
        <v>0.45454545454545453</v>
      </c>
      <c r="BK26" s="49">
        <f>((2*(Table3[[#This Row],[W_A]]))+Table3[[#This Row],[OTL_A]]+Table3[[#This Row],[SOL_A]])/(2*Table3[[#This Row],[GP_A]])</f>
        <v>0.52083333333333337</v>
      </c>
      <c r="BL26" s="21">
        <f>(Table3[[#This Row],[W]]*$CG$3)+(Table3[[#This Row],[L]]*$CG$4)+(Table3[[#This Row],[GF]]*$CG$5)+(Table3[[#This Row],[GA]]*$CG$6)</f>
        <v>50</v>
      </c>
      <c r="BM26" s="21">
        <f>(82*(((Table3[[#This Row],[PTS%]]*$CG$3)+((1-Table3[[#This Row],[PTS%]])*$CG$4)+(Table3[[#This Row],[GF]]*$CG$5)+(Table3[[#This Row],[GA]]*$CG$6))/Table3[[#This Row],[GP]])) + (Table3[[#This Row],[W]]*$CG$3)+(Table3[[#This Row],[L]]*$CG$4)+(Table3[[#This Row],[GF]]*$CG$5)+(Table3[[#This Row],[GA]]*$CG$6)</f>
        <v>108.46568998109639</v>
      </c>
      <c r="BN26">
        <f>COUNTIFS(DataRegularSeason20242025!$D$3:$D$1315,$A26,DataRegularSeason20242025!$H$3:$H$1315, $A26)</f>
        <v>5</v>
      </c>
      <c r="BO26">
        <f>COUNTIFS(DataRegularSeason20242025!$E$3:$E$1315,$A26,DataRegularSeason20242025!$H$3:$H$1315, $A26)</f>
        <v>8</v>
      </c>
      <c r="BP26">
        <f>BN26+BO26</f>
        <v>13</v>
      </c>
      <c r="BQ26">
        <f>F26-BN26</f>
        <v>19</v>
      </c>
      <c r="BR26">
        <f>H26-BO26</f>
        <v>14</v>
      </c>
      <c r="BS26">
        <f>BQ26+BR26</f>
        <v>33</v>
      </c>
      <c r="BV26">
        <v>1983</v>
      </c>
      <c r="BW26" t="str">
        <f>INDEX(Table2[AwayTeam], Table3[[#This Row],[Column2]])</f>
        <v>LAK</v>
      </c>
      <c r="BX26">
        <f>LARGE((Table2[[#This Row],[AwayTeam]]=Table3[[#This Row],[Teams]]), 1)</f>
        <v>0</v>
      </c>
      <c r="CE26" s="85"/>
      <c r="CF26" s="66">
        <v>8</v>
      </c>
      <c r="CG26" s="21">
        <f t="shared" si="1"/>
        <v>1.7</v>
      </c>
      <c r="CH26" s="21">
        <f t="shared" si="1"/>
        <v>1.8</v>
      </c>
      <c r="CI26" s="21">
        <f t="shared" si="1"/>
        <v>1.9</v>
      </c>
      <c r="CJ26" s="21">
        <f t="shared" si="1"/>
        <v>2</v>
      </c>
      <c r="CK26" s="21">
        <f t="shared" si="1"/>
        <v>2.1</v>
      </c>
      <c r="CL26" s="21">
        <f t="shared" si="1"/>
        <v>2.2000000000000002</v>
      </c>
      <c r="CM26" s="21">
        <f t="shared" si="1"/>
        <v>2.2999999999999998</v>
      </c>
      <c r="CN26" s="21">
        <f t="shared" si="1"/>
        <v>2.4</v>
      </c>
      <c r="CO26" s="86"/>
      <c r="CP26" s="21">
        <f t="shared" si="1"/>
        <v>2.4</v>
      </c>
      <c r="CQ26" s="87">
        <f t="shared" si="1"/>
        <v>2.5</v>
      </c>
    </row>
    <row r="27" spans="1:95" x14ac:dyDescent="0.25">
      <c r="A27" t="s">
        <v>21</v>
      </c>
      <c r="B27" t="s">
        <v>98</v>
      </c>
      <c r="C27" t="s">
        <v>99</v>
      </c>
      <c r="D27">
        <f>COUNTIFS(DataRegularSeason20242025!$D$3:$D$1315,$A27,DataRegularSeason20242025!$R$3:$R$1315,1,DataRegularSeason20242025!$N$3:$N$1315,1) + COUNTIFS(DataRegularSeason20242025!$E$3:$E$1315,$A27,DataRegularSeason20242025!$R$3:$R$1315,1,DataRegularSeason20242025!$N$3:$N$1315,1)</f>
        <v>44</v>
      </c>
      <c r="E27" s="15">
        <f>Table3[[#This Row],[Watched]]/Table3[[#This Row],[GP]]</f>
        <v>0.89795918367346939</v>
      </c>
      <c r="F27">
        <f>COUNTIFS(DataRegularSeason20242025!$N$3:$N$1315,1,DataRegularSeason20242025!$D$3:$D$1315,$A27)</f>
        <v>24</v>
      </c>
      <c r="G27">
        <f>41-Table3[[#This Row],[GP_A]]</f>
        <v>17</v>
      </c>
      <c r="H27">
        <f>COUNTIFS(DataRegularSeason20242025!$E$3:$E$1315,$A27,DataRegularSeason20242025!$N$3:$N$1315,1)</f>
        <v>25</v>
      </c>
      <c r="I27">
        <f>41-Table3[[#This Row],[GP_H]]</f>
        <v>16</v>
      </c>
      <c r="J27">
        <f>F27+H27</f>
        <v>49</v>
      </c>
      <c r="K27">
        <f>82-Table3[[#This Row],[GP]]</f>
        <v>33</v>
      </c>
      <c r="L27">
        <f>COUNTIFS(DataRegularSeason20242025!$D$3:$D$1315,$A27, DataRegularSeason20242025!$L$3:$L$1315, $A27,DataRegularSeason20242025!$N$3:$N$1315,1)</f>
        <v>8</v>
      </c>
      <c r="M27">
        <f>COUNTIFS(DataRegularSeason20242025!$D$3:$D$1315,$A27, DataRegularSeason20242025!$L$3:$L$1315, $A27,DataRegularSeason20242025!$N$3:$N$1315,1,DataRegularSeason20242025!$M$3:$M$1315,"REG")</f>
        <v>7</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16</v>
      </c>
      <c r="Q27">
        <f>COUNTIFS(DataRegularSeason20242025!$D$3:$D$1315,$A27, DataRegularSeason20242025!$S$3:$S$1315, $A27,DataRegularSeason20242025!$M$3:$M$1315,"REG")</f>
        <v>11</v>
      </c>
      <c r="R27">
        <f>COUNTIFS(DataRegularSeason20242025!$D$3:$D$1315,$A27, DataRegularSeason20242025!$S$3:$S$1315, $A27,DataRegularSeason20242025!$M$3:$M$1315,"OT")</f>
        <v>2</v>
      </c>
      <c r="S27">
        <f>COUNTIFS(DataRegularSeason20242025!$D$3:$D$1315,$A27, DataRegularSeason20242025!$S$3:$S$1315, $A27,DataRegularSeason20242025!$M$3:$M$1315,"SO")</f>
        <v>3</v>
      </c>
      <c r="T27">
        <f>COUNTIFS(DataRegularSeason20242025!$E$3:$E$1315,$A27, DataRegularSeason20242025!$L$3:$L$1315, $A27, DataRegularSeason20242025!$N$3:$N$1315,1)</f>
        <v>12</v>
      </c>
      <c r="U27">
        <f>COUNTIFS(DataRegularSeason20242025!$E$3:$E$1315,$A27, DataRegularSeason20242025!$L$3:$L$1315, $A27,DataRegularSeason20242025!$N$3:$N$1315,1,DataRegularSeason20242025!$M$3:$M$1315,"REG")</f>
        <v>7</v>
      </c>
      <c r="V27">
        <f>COUNTIFS(DataRegularSeason20242025!$E$3:$E$1315,$A27, DataRegularSeason20242025!$L$3:$L$1315, $A27,DataRegularSeason20242025!$N$3:$N$1315,1,DataRegularSeason20242025!$M$3:$M$1315,"OT")</f>
        <v>4</v>
      </c>
      <c r="W27">
        <f>COUNTIFS(DataRegularSeason20242025!$E$3:$E$1315,$A27, DataRegularSeason20242025!$L$3:$L$1315, $A27,DataRegularSeason20242025!$N$3:$N$1315,1,DataRegularSeason20242025!$M$3:$M$1315,"SO")</f>
        <v>1</v>
      </c>
      <c r="X27">
        <f>H27-T27</f>
        <v>13</v>
      </c>
      <c r="Y27">
        <f>COUNTIFS(DataRegularSeason20242025!$E$3:$E$1315,$A27, DataRegularSeason20242025!$S$3:$S$1315, $A27,DataRegularSeason20242025!$M$3:$M$1315,"REG")</f>
        <v>10</v>
      </c>
      <c r="Z27">
        <f>COUNTIFS(DataRegularSeason20242025!$E$3:$E$1315,$A27, DataRegularSeason20242025!$S$3:$S$1315, $A27,DataRegularSeason20242025!$M$3:$M$1315,"OT")</f>
        <v>2</v>
      </c>
      <c r="AA27">
        <f>COUNTIFS(DataRegularSeason20242025!$E$3:$E$1315,$A27, DataRegularSeason20242025!$S$3:$S$1315, $A27,DataRegularSeason20242025!$M$3:$M$1315,"SO")</f>
        <v>1</v>
      </c>
      <c r="AB27">
        <f>Table3[[#This Row],[W_A]]+Table3[[#This Row],[W_H]]</f>
        <v>20</v>
      </c>
      <c r="AC27">
        <f>Table3[[#This Row],[L_A]]+Table3[[#This Row],[L_H]]</f>
        <v>29</v>
      </c>
      <c r="AD27">
        <f>Table3[[#This Row],[RW_A]]+Table3[[#This Row],[RW_H]]</f>
        <v>14</v>
      </c>
      <c r="AE27">
        <f>Table3[[#This Row],[RL_A]]+Table3[[#This Row],[RL_H]]</f>
        <v>21</v>
      </c>
      <c r="AF27">
        <f>Table3[[#This Row],[OTW_A]]+Table3[[#This Row],[OTW_H]]</f>
        <v>5</v>
      </c>
      <c r="AG27">
        <f>Table3[[#This Row],[OTL_A]]+Table3[[#This Row],[OTL_H]]</f>
        <v>4</v>
      </c>
      <c r="AH27">
        <f>Table3[[#This Row],[SOW_A]]+Table3[[#This Row],[SOW_H]]</f>
        <v>1</v>
      </c>
      <c r="AI27">
        <f>Table3[[#This Row],[SOL_A]]+Table3[[#This Row],[SOL_H]]</f>
        <v>4</v>
      </c>
      <c r="AJ27" s="20" t="str">
        <f>_xlfn.CONCAT(TEXT(Table3[[#This Row],[OTW]]+Table3[[#This Row],[SOW]], "0"), "-", TEXT(Table3[[#This Row],[OTL]]+Table3[[#This Row],[SOL]],"0"))</f>
        <v>6-8</v>
      </c>
      <c r="AK27">
        <f>(2*(Table3[[#This Row],[W_A]]+Table3[[#This Row],[W_H]]))+Table3[[#This Row],[OTL_A]]+Table3[[#This Row],[SOL_A]]+Table3[[#This Row],[OTL_H]]+Table3[[#This Row],[SOL_H]]</f>
        <v>48</v>
      </c>
      <c r="AL27">
        <f>(3*(Table3[[#This Row],[RW_A]]+Table3[[#This Row],[RW_H]]))+(2*(Table3[[#This Row],[OTW_A]]+Table3[[#This Row],[SOW_A]]+Table3[[#This Row],[OTW_H]]+Table3[[#This Row],[SOW_H]]))+Table3[[#This Row],[OTL_A]]+Table3[[#This Row],[SOL_A]]+Table3[[#This Row],[OTL_H]]+Table3[[#This Row],[SOL_H]]</f>
        <v>62</v>
      </c>
      <c r="AM27" s="15">
        <f>Table3[[#This Row],[PTS]]/(2*Table3[[#This Row],[GP]])</f>
        <v>0.48979591836734693</v>
      </c>
      <c r="AN27" s="15">
        <f>Table3[[#This Row],[PTS2]]/(3*Table3[[#This Row],[GP]])</f>
        <v>0.42176870748299322</v>
      </c>
      <c r="AO27">
        <f>(2*Table3[[#This Row],[GR]])+Table3[[#This Row],[PTS]]</f>
        <v>114</v>
      </c>
      <c r="AP27">
        <f>(3*Table3[[#This Row],[GR]])+Table3[[#This Row],[PTS2]]</f>
        <v>161</v>
      </c>
      <c r="AQ27">
        <f>Table3[[#This Row],[PTS]]+(2 * Table3[[#This Row],[GR]] * Table3[[#This Row],[PTS%]])</f>
        <v>80.326530612244895</v>
      </c>
      <c r="AR27">
        <f>Table3[[#This Row],[PTS2]]+(3 * Table3[[#This Row],[GR]] * Table3[[#This Row],[PTS%2]])</f>
        <v>103.75510204081633</v>
      </c>
      <c r="AS27" s="20" t="str">
        <f>_xlfn.CONCAT(TEXT(Table3[[#This Row],[W]], "0"), "-", TEXT(Table3[[#This Row],[RL]],"0"), "-", TEXT(Table3[[#This Row],[OTL]]+Table3[[#This Row],[SOL]], "0"))</f>
        <v>20-21-8</v>
      </c>
      <c r="AT27">
        <f>COUNTIFS(DataRegularSeason20242025!$D$3:$D$1315,Table3[[#This Row],[Teams]],DataRegularSeason20242025!$K$3:$K$1315,0)</f>
        <v>0</v>
      </c>
      <c r="AU27">
        <f>SUMIF(DataRegularSeason20242025!$D$3:$D$1315,$A27, DataRegularSeason20242025!$J$3:$J$1315)</f>
        <v>74</v>
      </c>
      <c r="AV27">
        <f>SUMIF(DataRegularSeason20242025!$D$3:$D$1315,$A27, DataRegularSeason20242025!$K$3:$K$1315)</f>
        <v>86</v>
      </c>
      <c r="AW27">
        <f>AU27-AV27</f>
        <v>-12</v>
      </c>
      <c r="AX27">
        <f>COUNTIFS(DataRegularSeason20242025!$E$3:$E$1315,Table3[[#This Row],[Teams]],DataRegularSeason20242025!$J$3:$J$1315,0)</f>
        <v>0</v>
      </c>
      <c r="AY27">
        <f>SUMIF(DataRegularSeason20242025!$E$3:$E$1315,$A27,DataRegularSeason20242025!$K$3:$K$1315)</f>
        <v>74</v>
      </c>
      <c r="AZ27">
        <f>SUMIF(DataRegularSeason20242025!$E$3:$E$1315,$A27,DataRegularSeason20242025!$J$3:$J$1315)</f>
        <v>94</v>
      </c>
      <c r="BA27">
        <f>AY27-AZ27</f>
        <v>-20</v>
      </c>
      <c r="BB27">
        <f>AU27+AY27</f>
        <v>148</v>
      </c>
      <c r="BC27">
        <f>AV27+AZ27</f>
        <v>180</v>
      </c>
      <c r="BD27">
        <f>BB27-BC27</f>
        <v>-32</v>
      </c>
      <c r="BE27" s="17">
        <f>Table3[[#This Row],[GF]]/Table3[[#This Row],[GP]]</f>
        <v>3.0204081632653059</v>
      </c>
      <c r="BF27" s="17">
        <f>Table3[[#This Row],[GA]]/Table3[[#This Row],[GP]]</f>
        <v>3.6734693877551021</v>
      </c>
      <c r="BG27" s="17">
        <f>(Table3[[#This Row],[GF]]-Table3[[#This Row],[GA]])/Table3[[#This Row],[GP]]</f>
        <v>-0.65306122448979587</v>
      </c>
      <c r="BH27" s="49" t="str">
        <f>_xlfn.CONCAT(TEXT(Table3[[#This Row],[W_H]], "0"), "-", TEXT(Table3[[#This Row],[RL_H]],"0"), "-", TEXT(Table3[[#This Row],[OTL_H]]+Table3[[#This Row],[SOL_H]], "0"))</f>
        <v>12-10-3</v>
      </c>
      <c r="BI27" s="49" t="str">
        <f>_xlfn.CONCAT(TEXT(Table3[[#This Row],[W_A]], "0"), "-", TEXT(Table3[[#This Row],[RL_A]],"0"), "-", TEXT(Table3[[#This Row],[OTL_A]]+Table3[[#This Row],[SOL_A]], "0"))</f>
        <v>8-11-5</v>
      </c>
      <c r="BJ27" s="49">
        <f>((2*(Table3[[#This Row],[W_H]]))+Table3[[#This Row],[OTL_H]]+Table3[[#This Row],[SOL_H]])/(2*Table3[[#This Row],[GP_H]])</f>
        <v>0.54</v>
      </c>
      <c r="BK27" s="49">
        <f>((2*(Table3[[#This Row],[W_A]]))+Table3[[#This Row],[OTL_A]]+Table3[[#This Row],[SOL_A]])/(2*Table3[[#This Row],[GP_A]])</f>
        <v>0.4375</v>
      </c>
      <c r="BL27" s="21">
        <f>(Table3[[#This Row],[W]]*$CG$3)+(Table3[[#This Row],[L]]*$CG$4)+(Table3[[#This Row],[GF]]*$CG$5)+(Table3[[#This Row],[GA]]*$CG$6)</f>
        <v>58.9</v>
      </c>
      <c r="BM27" s="21">
        <f>(82*(((Table3[[#This Row],[PTS%]]*$CG$3)+((1-Table3[[#This Row],[PTS%]])*$CG$4)+(Table3[[#This Row],[GF]]*$CG$5)+(Table3[[#This Row],[GA]]*$CG$6))/Table3[[#This Row],[GP]])) + (Table3[[#This Row],[W]]*$CG$3)+(Table3[[#This Row],[L]]*$CG$4)+(Table3[[#This Row],[GF]]*$CG$5)+(Table3[[#This Row],[GA]]*$CG$6)</f>
        <v>126.83944189920867</v>
      </c>
      <c r="BN27">
        <f>COUNTIFS(DataRegularSeason20242025!$D$3:$D$1315,$A27,DataRegularSeason20242025!$H$3:$H$1315, $A27)</f>
        <v>11</v>
      </c>
      <c r="BO27">
        <f>COUNTIFS(DataRegularSeason20242025!$E$3:$E$1315,$A27,DataRegularSeason20242025!$H$3:$H$1315, $A27)</f>
        <v>11</v>
      </c>
      <c r="BP27">
        <f>BN27+BO27</f>
        <v>22</v>
      </c>
      <c r="BQ27">
        <f>F27-BN27</f>
        <v>13</v>
      </c>
      <c r="BR27">
        <f>H27-BO27</f>
        <v>14</v>
      </c>
      <c r="BS27">
        <f>BQ27+BR27</f>
        <v>27</v>
      </c>
      <c r="BV27">
        <v>2017</v>
      </c>
      <c r="BW27" t="str">
        <f>INDEX(Table2[AwayTeam], Table3[[#This Row],[Column2]])</f>
        <v>FLA</v>
      </c>
      <c r="BX27">
        <f>LARGE((Table2[[#This Row],[AwayTeam]]=Table3[[#This Row],[Teams]]), 1)</f>
        <v>0</v>
      </c>
      <c r="CE27" s="85"/>
      <c r="CF27" s="66">
        <v>9</v>
      </c>
      <c r="CG27" s="21">
        <f t="shared" si="1"/>
        <v>1.8499999999999999</v>
      </c>
      <c r="CH27" s="21">
        <f t="shared" si="1"/>
        <v>1.95</v>
      </c>
      <c r="CI27" s="21">
        <f t="shared" si="1"/>
        <v>2.0499999999999998</v>
      </c>
      <c r="CJ27" s="21">
        <f t="shared" si="1"/>
        <v>2.15</v>
      </c>
      <c r="CK27" s="21">
        <f t="shared" si="1"/>
        <v>2.25</v>
      </c>
      <c r="CL27" s="21">
        <f t="shared" si="1"/>
        <v>2.3499999999999996</v>
      </c>
      <c r="CM27" s="21">
        <f t="shared" si="1"/>
        <v>2.4500000000000002</v>
      </c>
      <c r="CN27" s="21">
        <f t="shared" si="1"/>
        <v>2.5499999999999998</v>
      </c>
      <c r="CO27" s="21">
        <f t="shared" si="1"/>
        <v>2.65</v>
      </c>
      <c r="CP27" s="86"/>
      <c r="CQ27" s="87">
        <f t="shared" si="1"/>
        <v>2.6499999999999995</v>
      </c>
    </row>
    <row r="28" spans="1:95" ht="15.75" thickBot="1" x14ac:dyDescent="0.3">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37</v>
      </c>
      <c r="E28" s="15">
        <f>Table3[[#This Row],[Watched]]/Table3[[#This Row],[GP]]</f>
        <v>0.80434782608695654</v>
      </c>
      <c r="F28">
        <f>COUNTIFS(DataRegularSeason20242025!$N$3:$N$1315,1,DataRegularSeason20242025!$D$3:$D$1315,$A28)</f>
        <v>24</v>
      </c>
      <c r="G28">
        <f>41-Table3[[#This Row],[GP_A]]</f>
        <v>17</v>
      </c>
      <c r="H28">
        <f>COUNTIFS(DataRegularSeason20242025!$E$3:$E$1315,$A28,DataRegularSeason20242025!$N$3:$N$1315,1)</f>
        <v>22</v>
      </c>
      <c r="I28">
        <f>41-Table3[[#This Row],[GP_H]]</f>
        <v>19</v>
      </c>
      <c r="J28">
        <f>F28+H28</f>
        <v>46</v>
      </c>
      <c r="K28">
        <f>82-Table3[[#This Row],[GP]]</f>
        <v>36</v>
      </c>
      <c r="L28">
        <f>COUNTIFS(DataRegularSeason20242025!$D$3:$D$1315,$A28, DataRegularSeason20242025!$L$3:$L$1315, $A28,DataRegularSeason20242025!$N$3:$N$1315,1)</f>
        <v>9</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3</v>
      </c>
      <c r="O28">
        <f>COUNTIFS(DataRegularSeason20242025!$D$3:$D$1315,$A28, DataRegularSeason20242025!$L$3:$L$1315, $A28,DataRegularSeason20242025!$N$3:$N$1315,1,DataRegularSeason20242025!$M$3:$M$1315,"SO")</f>
        <v>1</v>
      </c>
      <c r="P28">
        <f>F28-L28</f>
        <v>15</v>
      </c>
      <c r="Q28">
        <f>COUNTIFS(DataRegularSeason20242025!$D$3:$D$1315,$A28, DataRegularSeason20242025!$S$3:$S$1315, $A28,DataRegularSeason20242025!$M$3:$M$1315,"REG")</f>
        <v>11</v>
      </c>
      <c r="R28">
        <f>COUNTIFS(DataRegularSeason20242025!$D$3:$D$1315,$A28, DataRegularSeason20242025!$S$3:$S$1315, $A28,DataRegularSeason20242025!$M$3:$M$1315,"OT")</f>
        <v>2</v>
      </c>
      <c r="S28">
        <f>COUNTIFS(DataRegularSeason20242025!$D$3:$D$1315,$A28, DataRegularSeason20242025!$S$3:$S$1315, $A28,DataRegularSeason20242025!$M$3:$M$1315,"SO")</f>
        <v>2</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18</v>
      </c>
      <c r="AC28">
        <f>Table3[[#This Row],[L_A]]+Table3[[#This Row],[L_H]]</f>
        <v>28</v>
      </c>
      <c r="AD28">
        <f>Table3[[#This Row],[RW_A]]+Table3[[#This Row],[RW_H]]</f>
        <v>12</v>
      </c>
      <c r="AE28">
        <f>Table3[[#This Row],[RL_A]]+Table3[[#This Row],[RL_H]]</f>
        <v>22</v>
      </c>
      <c r="AF28">
        <f>Table3[[#This Row],[OTW_A]]+Table3[[#This Row],[OTW_H]]</f>
        <v>4</v>
      </c>
      <c r="AG28">
        <f>Table3[[#This Row],[OTL_A]]+Table3[[#This Row],[OTL_H]]</f>
        <v>4</v>
      </c>
      <c r="AH28">
        <f>Table3[[#This Row],[SOW_A]]+Table3[[#This Row],[SOW_H]]</f>
        <v>2</v>
      </c>
      <c r="AI28">
        <f>Table3[[#This Row],[SOL_A]]+Table3[[#This Row],[SOL_H]]</f>
        <v>2</v>
      </c>
      <c r="AJ28" s="20" t="str">
        <f>_xlfn.CONCAT(TEXT(Table3[[#This Row],[OTW]]+Table3[[#This Row],[SOW]], "0"), "-", TEXT(Table3[[#This Row],[OTL]]+Table3[[#This Row],[SOL]],"0"))</f>
        <v>6-6</v>
      </c>
      <c r="AK28">
        <f>(2*(Table3[[#This Row],[W_A]]+Table3[[#This Row],[W_H]]))+Table3[[#This Row],[OTL_A]]+Table3[[#This Row],[SOL_A]]+Table3[[#This Row],[OTL_H]]+Table3[[#This Row],[SOL_H]]</f>
        <v>42</v>
      </c>
      <c r="AL28">
        <f>(3*(Table3[[#This Row],[RW_A]]+Table3[[#This Row],[RW_H]]))+(2*(Table3[[#This Row],[OTW_A]]+Table3[[#This Row],[SOW_A]]+Table3[[#This Row],[OTW_H]]+Table3[[#This Row],[SOW_H]]))+Table3[[#This Row],[OTL_A]]+Table3[[#This Row],[SOL_A]]+Table3[[#This Row],[OTL_H]]+Table3[[#This Row],[SOL_H]]</f>
        <v>54</v>
      </c>
      <c r="AM28" s="15">
        <f>Table3[[#This Row],[PTS]]/(2*Table3[[#This Row],[GP]])</f>
        <v>0.45652173913043476</v>
      </c>
      <c r="AN28" s="15">
        <f>Table3[[#This Row],[PTS2]]/(3*Table3[[#This Row],[GP]])</f>
        <v>0.39130434782608697</v>
      </c>
      <c r="AO28">
        <f>(2*Table3[[#This Row],[GR]])+Table3[[#This Row],[PTS]]</f>
        <v>114</v>
      </c>
      <c r="AP28">
        <f>(3*Table3[[#This Row],[GR]])+Table3[[#This Row],[PTS2]]</f>
        <v>162</v>
      </c>
      <c r="AQ28">
        <f>Table3[[#This Row],[PTS]]+(2 * Table3[[#This Row],[GR]] * Table3[[#This Row],[PTS%]])</f>
        <v>74.869565217391312</v>
      </c>
      <c r="AR28">
        <f>Table3[[#This Row],[PTS2]]+(3 * Table3[[#This Row],[GR]] * Table3[[#This Row],[PTS%2]])</f>
        <v>96.260869565217391</v>
      </c>
      <c r="AS28" s="20" t="str">
        <f>_xlfn.CONCAT(TEXT(Table3[[#This Row],[W]], "0"), "-", TEXT(Table3[[#This Row],[RL]],"0"), "-", TEXT(Table3[[#This Row],[OTL]]+Table3[[#This Row],[SOL]], "0"))</f>
        <v>18-22-6</v>
      </c>
      <c r="AT28">
        <f>COUNTIFS(DataRegularSeason20242025!$D$3:$D$1315,Table3[[#This Row],[Teams]],DataRegularSeason20242025!$K$3:$K$1315,0)</f>
        <v>1</v>
      </c>
      <c r="AU28">
        <f>SUMIF(DataRegularSeason20242025!$D$3:$D$1315,$A28, DataRegularSeason20242025!$J$3:$J$1315)</f>
        <v>54</v>
      </c>
      <c r="AV28">
        <f>SUMIF(DataRegularSeason20242025!$D$3:$D$1315,$A28, DataRegularSeason20242025!$K$3:$K$1315)</f>
        <v>75</v>
      </c>
      <c r="AW28">
        <f>AU28-AV28</f>
        <v>-21</v>
      </c>
      <c r="AX28">
        <f>COUNTIFS(DataRegularSeason20242025!$E$3:$E$1315,Table3[[#This Row],[Teams]],DataRegularSeason20242025!$J$3:$J$1315,0)</f>
        <v>0</v>
      </c>
      <c r="AY28">
        <f>SUMIF(DataRegularSeason20242025!$E$3:$E$1315,$A28,DataRegularSeason20242025!$K$3:$K$1315)</f>
        <v>57</v>
      </c>
      <c r="AZ28">
        <f>SUMIF(DataRegularSeason20242025!$E$3:$E$1315,$A28,DataRegularSeason20242025!$J$3:$J$1315)</f>
        <v>70</v>
      </c>
      <c r="BA28">
        <f>AY28-AZ28</f>
        <v>-13</v>
      </c>
      <c r="BB28">
        <f>AU28+AY28</f>
        <v>111</v>
      </c>
      <c r="BC28">
        <f>AV28+AZ28</f>
        <v>145</v>
      </c>
      <c r="BD28">
        <f>BB28-BC28</f>
        <v>-34</v>
      </c>
      <c r="BE28" s="17">
        <f>Table3[[#This Row],[GF]]/Table3[[#This Row],[GP]]</f>
        <v>2.4130434782608696</v>
      </c>
      <c r="BF28" s="17">
        <f>Table3[[#This Row],[GA]]/Table3[[#This Row],[GP]]</f>
        <v>3.152173913043478</v>
      </c>
      <c r="BG28" s="17">
        <f>(Table3[[#This Row],[GF]]-Table3[[#This Row],[GA]])/Table3[[#This Row],[GP]]</f>
        <v>-0.73913043478260865</v>
      </c>
      <c r="BH28" s="49" t="str">
        <f>_xlfn.CONCAT(TEXT(Table3[[#This Row],[W_H]], "0"), "-", TEXT(Table3[[#This Row],[RL_H]],"0"), "-", TEXT(Table3[[#This Row],[OTL_H]]+Table3[[#This Row],[SOL_H]], "0"))</f>
        <v>9-11-2</v>
      </c>
      <c r="BI28" s="49" t="str">
        <f>_xlfn.CONCAT(TEXT(Table3[[#This Row],[W_A]], "0"), "-", TEXT(Table3[[#This Row],[RL_A]],"0"), "-", TEXT(Table3[[#This Row],[OTL_A]]+Table3[[#This Row],[SOL_A]], "0"))</f>
        <v>9-11-4</v>
      </c>
      <c r="BJ28" s="49">
        <f>((2*(Table3[[#This Row],[W_H]]))+Table3[[#This Row],[OTL_H]]+Table3[[#This Row],[SOL_H]])/(2*Table3[[#This Row],[GP_H]])</f>
        <v>0.45454545454545453</v>
      </c>
      <c r="BK28" s="49">
        <f>((2*(Table3[[#This Row],[W_A]]))+Table3[[#This Row],[OTL_A]]+Table3[[#This Row],[SOL_A]])/(2*Table3[[#This Row],[GP_A]])</f>
        <v>0.45833333333333331</v>
      </c>
      <c r="BL28" s="21">
        <f>(Table3[[#This Row],[W]]*$CG$3)+(Table3[[#This Row],[L]]*$CG$4)+(Table3[[#This Row],[GF]]*$CG$5)+(Table3[[#This Row],[GA]]*$CG$6)</f>
        <v>48.55</v>
      </c>
      <c r="BM28" s="21">
        <f>(82*(((Table3[[#This Row],[PTS%]]*$CG$3)+((1-Table3[[#This Row],[PTS%]])*$CG$4)+(Table3[[#This Row],[GF]]*$CG$5)+(Table3[[#This Row],[GA]]*$CG$6))/Table3[[#This Row],[GP]])) + (Table3[[#This Row],[W]]*$CG$3)+(Table3[[#This Row],[L]]*$CG$4)+(Table3[[#This Row],[GF]]*$CG$5)+(Table3[[#This Row],[GA]]*$CG$6)</f>
        <v>104.77580340264652</v>
      </c>
      <c r="BN28">
        <f>COUNTIFS(DataRegularSeason20242025!$D$3:$D$1315,$A28,DataRegularSeason20242025!$H$3:$H$1315, $A28)</f>
        <v>8</v>
      </c>
      <c r="BO28">
        <f>COUNTIFS(DataRegularSeason20242025!$E$3:$E$1315,$A28,DataRegularSeason20242025!$H$3:$H$1315, $A28)</f>
        <v>7</v>
      </c>
      <c r="BP28">
        <f>BN28+BO28</f>
        <v>15</v>
      </c>
      <c r="BQ28">
        <f>F28-BN28</f>
        <v>16</v>
      </c>
      <c r="BR28">
        <f>H28-BO28</f>
        <v>15</v>
      </c>
      <c r="BS28">
        <f>BQ28+BR28</f>
        <v>31</v>
      </c>
      <c r="BT28" s="6">
        <f>(BQ28+BN28)</f>
        <v>24</v>
      </c>
      <c r="BU28" s="6"/>
      <c r="BV28">
        <v>2007</v>
      </c>
      <c r="BW28" t="str">
        <f>INDEX(Table2[AwayTeam], Table3[[#This Row],[Column2]])</f>
        <v>PIT</v>
      </c>
      <c r="BX28">
        <f>LARGE((Table2[[#This Row],[AwayTeam]]=Table3[[#This Row],[Teams]]), 1)</f>
        <v>0</v>
      </c>
      <c r="CE28" s="88"/>
      <c r="CF28" s="92">
        <v>10</v>
      </c>
      <c r="CG28" s="89">
        <f t="shared" si="1"/>
        <v>2</v>
      </c>
      <c r="CH28" s="89">
        <f t="shared" si="1"/>
        <v>2.1</v>
      </c>
      <c r="CI28" s="89">
        <f t="shared" si="1"/>
        <v>2.2000000000000002</v>
      </c>
      <c r="CJ28" s="89">
        <f t="shared" si="1"/>
        <v>2.2999999999999998</v>
      </c>
      <c r="CK28" s="89">
        <f t="shared" si="1"/>
        <v>2.4</v>
      </c>
      <c r="CL28" s="89">
        <f t="shared" si="1"/>
        <v>2.5</v>
      </c>
      <c r="CM28" s="89">
        <f t="shared" si="1"/>
        <v>2.6</v>
      </c>
      <c r="CN28" s="89">
        <f t="shared" si="1"/>
        <v>2.7</v>
      </c>
      <c r="CO28" s="89">
        <f t="shared" si="1"/>
        <v>2.8</v>
      </c>
      <c r="CP28" s="89">
        <f t="shared" si="1"/>
        <v>2.9</v>
      </c>
      <c r="CQ28" s="90"/>
    </row>
    <row r="29" spans="1:95" ht="15.75" thickBot="1" x14ac:dyDescent="0.3">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39</v>
      </c>
      <c r="E29" s="15">
        <f>Table3[[#This Row],[Watched]]/Table3[[#This Row],[GP]]</f>
        <v>0.8125</v>
      </c>
      <c r="F29">
        <f>COUNTIFS(DataRegularSeason20242025!$N$3:$N$1315,1,DataRegularSeason20242025!$D$3:$D$1315,$A29)</f>
        <v>24</v>
      </c>
      <c r="G29">
        <f>41-Table3[[#This Row],[GP_A]]</f>
        <v>17</v>
      </c>
      <c r="H29">
        <f>COUNTIFS(DataRegularSeason20242025!$E$3:$E$1315,$A29,DataRegularSeason20242025!$N$3:$N$1315,1)</f>
        <v>24</v>
      </c>
      <c r="I29">
        <f>41-Table3[[#This Row],[GP_H]]</f>
        <v>17</v>
      </c>
      <c r="J29">
        <f>F29+H29</f>
        <v>48</v>
      </c>
      <c r="K29">
        <f>82-Table3[[#This Row],[GP]]</f>
        <v>34</v>
      </c>
      <c r="L29">
        <f>COUNTIFS(DataRegularSeason20242025!$D$3:$D$1315,$A29, DataRegularSeason20242025!$L$3:$L$1315, $A29,DataRegularSeason20242025!$N$3:$N$1315,1)</f>
        <v>10</v>
      </c>
      <c r="M29">
        <f>COUNTIFS(DataRegularSeason20242025!$D$3:$D$1315,$A29, DataRegularSeason20242025!$L$3:$L$1315, $A29,DataRegularSeason20242025!$N$3:$N$1315,1,DataRegularSeason20242025!$M$3:$M$1315,"REG")</f>
        <v>8</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14</v>
      </c>
      <c r="Q29">
        <f>COUNTIFS(DataRegularSeason20242025!$D$3:$D$1315,$A29, DataRegularSeason20242025!$S$3:$S$1315, $A29,DataRegularSeason20242025!$M$3:$M$1315,"REG")</f>
        <v>14</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11</v>
      </c>
      <c r="U29">
        <f>COUNTIFS(DataRegularSeason20242025!$E$3:$E$1315,$A29, DataRegularSeason20242025!$L$3:$L$1315, $A29,DataRegularSeason20242025!$N$3:$N$1315,1,DataRegularSeason20242025!$M$3:$M$1315,"REG")</f>
        <v>9</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H29-T29</f>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21</v>
      </c>
      <c r="AC29">
        <f>Table3[[#This Row],[L_A]]+Table3[[#This Row],[L_H]]</f>
        <v>27</v>
      </c>
      <c r="AD29">
        <f>Table3[[#This Row],[RW_A]]+Table3[[#This Row],[RW_H]]</f>
        <v>17</v>
      </c>
      <c r="AE29">
        <f>Table3[[#This Row],[RL_A]]+Table3[[#This Row],[RL_H]]</f>
        <v>24</v>
      </c>
      <c r="AF29">
        <f>Table3[[#This Row],[OTW_A]]+Table3[[#This Row],[OTW_H]]</f>
        <v>3</v>
      </c>
      <c r="AG29">
        <f>Table3[[#This Row],[OTL_A]]+Table3[[#This Row],[OTL_H]]</f>
        <v>1</v>
      </c>
      <c r="AH29">
        <f>Table3[[#This Row],[SOW_A]]+Table3[[#This Row],[SOW_H]]</f>
        <v>1</v>
      </c>
      <c r="AI29">
        <f>Table3[[#This Row],[SOL_A]]+Table3[[#This Row],[SOL_H]]</f>
        <v>2</v>
      </c>
      <c r="AJ29" s="20" t="str">
        <f>_xlfn.CONCAT(TEXT(Table3[[#This Row],[OTW]]+Table3[[#This Row],[SOW]], "0"), "-", TEXT(Table3[[#This Row],[OTL]]+Table3[[#This Row],[SOL]],"0"))</f>
        <v>4-3</v>
      </c>
      <c r="AK29">
        <f>(2*(Table3[[#This Row],[W_A]]+Table3[[#This Row],[W_H]]))+Table3[[#This Row],[OTL_A]]+Table3[[#This Row],[SOL_A]]+Table3[[#This Row],[OTL_H]]+Table3[[#This Row],[SOL_H]]</f>
        <v>45</v>
      </c>
      <c r="AL29">
        <f>(3*(Table3[[#This Row],[RW_A]]+Table3[[#This Row],[RW_H]]))+(2*(Table3[[#This Row],[OTW_A]]+Table3[[#This Row],[SOW_A]]+Table3[[#This Row],[OTW_H]]+Table3[[#This Row],[SOW_H]]))+Table3[[#This Row],[OTL_A]]+Table3[[#This Row],[SOL_A]]+Table3[[#This Row],[OTL_H]]+Table3[[#This Row],[SOL_H]]</f>
        <v>62</v>
      </c>
      <c r="AM29" s="15">
        <f>Table3[[#This Row],[PTS]]/(2*Table3[[#This Row],[GP]])</f>
        <v>0.46875</v>
      </c>
      <c r="AN29" s="15">
        <f>Table3[[#This Row],[PTS2]]/(3*Table3[[#This Row],[GP]])</f>
        <v>0.43055555555555558</v>
      </c>
      <c r="AO29">
        <f>(2*Table3[[#This Row],[GR]])+Table3[[#This Row],[PTS]]</f>
        <v>113</v>
      </c>
      <c r="AP29">
        <f>(3*Table3[[#This Row],[GR]])+Table3[[#This Row],[PTS2]]</f>
        <v>164</v>
      </c>
      <c r="AQ29">
        <f>Table3[[#This Row],[PTS]]+(2 * Table3[[#This Row],[GR]] * Table3[[#This Row],[PTS%]])</f>
        <v>76.875</v>
      </c>
      <c r="AR29">
        <f>Table3[[#This Row],[PTS2]]+(3 * Table3[[#This Row],[GR]] * Table3[[#This Row],[PTS%2]])</f>
        <v>105.91666666666667</v>
      </c>
      <c r="AS29" s="20" t="str">
        <f>_xlfn.CONCAT(TEXT(Table3[[#This Row],[W]], "0"), "-", TEXT(Table3[[#This Row],[RL]],"0"), "-", TEXT(Table3[[#This Row],[OTL]]+Table3[[#This Row],[SOL]], "0"))</f>
        <v>21-24-3</v>
      </c>
      <c r="AT29">
        <f>COUNTIFS(DataRegularSeason20242025!$D$3:$D$1315,Table3[[#This Row],[Teams]],DataRegularSeason20242025!$K$3:$K$1315,0)</f>
        <v>0</v>
      </c>
      <c r="AU29">
        <f>SUMIF(DataRegularSeason20242025!$D$3:$D$1315,$A29, DataRegularSeason20242025!$J$3:$J$1315)</f>
        <v>76</v>
      </c>
      <c r="AV29">
        <f>SUMIF(DataRegularSeason20242025!$D$3:$D$1315,$A29, DataRegularSeason20242025!$K$3:$K$1315)</f>
        <v>86</v>
      </c>
      <c r="AW29">
        <f>AU29-AV29</f>
        <v>-10</v>
      </c>
      <c r="AX29">
        <f>COUNTIFS(DataRegularSeason20242025!$E$3:$E$1315,Table3[[#This Row],[Teams]],DataRegularSeason20242025!$J$3:$J$1315,0)</f>
        <v>1</v>
      </c>
      <c r="AY29">
        <f>SUMIF(DataRegularSeason20242025!$E$3:$E$1315,$A29,DataRegularSeason20242025!$K$3:$K$1315)</f>
        <v>67</v>
      </c>
      <c r="AZ29">
        <f>SUMIF(DataRegularSeason20242025!$E$3:$E$1315,$A29,DataRegularSeason20242025!$J$3:$J$1315)</f>
        <v>68</v>
      </c>
      <c r="BA29">
        <f>AY29-AZ29</f>
        <v>-1</v>
      </c>
      <c r="BB29">
        <f>AU29+AY29</f>
        <v>143</v>
      </c>
      <c r="BC29">
        <f>AV29+AZ29</f>
        <v>154</v>
      </c>
      <c r="BD29">
        <f>BB29-BC29</f>
        <v>-11</v>
      </c>
      <c r="BE29" s="17">
        <f>Table3[[#This Row],[GF]]/Table3[[#This Row],[GP]]</f>
        <v>2.9791666666666665</v>
      </c>
      <c r="BF29" s="17">
        <f>Table3[[#This Row],[GA]]/Table3[[#This Row],[GP]]</f>
        <v>3.2083333333333335</v>
      </c>
      <c r="BG29" s="17">
        <f>(Table3[[#This Row],[GF]]-Table3[[#This Row],[GA]])/Table3[[#This Row],[GP]]</f>
        <v>-0.22916666666666666</v>
      </c>
      <c r="BH29" s="49" t="str">
        <f>_xlfn.CONCAT(TEXT(Table3[[#This Row],[W_H]], "0"), "-", TEXT(Table3[[#This Row],[RL_H]],"0"), "-", TEXT(Table3[[#This Row],[OTL_H]]+Table3[[#This Row],[SOL_H]], "0"))</f>
        <v>11-10-3</v>
      </c>
      <c r="BI29" s="49" t="str">
        <f>_xlfn.CONCAT(TEXT(Table3[[#This Row],[W_A]], "0"), "-", TEXT(Table3[[#This Row],[RL_A]],"0"), "-", TEXT(Table3[[#This Row],[OTL_A]]+Table3[[#This Row],[SOL_A]], "0"))</f>
        <v>10-14-0</v>
      </c>
      <c r="BJ29" s="49">
        <f>((2*(Table3[[#This Row],[W_H]]))+Table3[[#This Row],[OTL_H]]+Table3[[#This Row],[SOL_H]])/(2*Table3[[#This Row],[GP_H]])</f>
        <v>0.52083333333333337</v>
      </c>
      <c r="BK29" s="49">
        <f>((2*(Table3[[#This Row],[W_A]]))+Table3[[#This Row],[OTL_A]]+Table3[[#This Row],[SOL_A]])/(2*Table3[[#This Row],[GP_A]])</f>
        <v>0.41666666666666669</v>
      </c>
      <c r="BL29" s="21">
        <f>(Table3[[#This Row],[W]]*$CG$3)+(Table3[[#This Row],[L]]*$CG$4)+(Table3[[#This Row],[GF]]*$CG$5)+(Table3[[#This Row],[GA]]*$CG$6)</f>
        <v>55.449999999999996</v>
      </c>
      <c r="BM29" s="21">
        <f>(82*(((Table3[[#This Row],[PTS%]]*$CG$3)+((1-Table3[[#This Row],[PTS%]])*$CG$4)+(Table3[[#This Row],[GF]]*$CG$5)+(Table3[[#This Row],[GA]]*$CG$6))/Table3[[#This Row],[GP]])) + (Table3[[#This Row],[W]]*$CG$3)+(Table3[[#This Row],[L]]*$CG$4)+(Table3[[#This Row],[GF]]*$CG$5)+(Table3[[#This Row],[GA]]*$CG$6)</f>
        <v>119.07473958333334</v>
      </c>
      <c r="BN29">
        <f>COUNTIFS(DataRegularSeason20242025!$D$3:$D$1315,$A29,DataRegularSeason20242025!$H$3:$H$1315, $A29)</f>
        <v>7</v>
      </c>
      <c r="BO29">
        <f>COUNTIFS(DataRegularSeason20242025!$E$3:$E$1315,$A29,DataRegularSeason20242025!$H$3:$H$1315, $A29)</f>
        <v>8</v>
      </c>
      <c r="BP29">
        <f>BN29+BO29</f>
        <v>15</v>
      </c>
      <c r="BQ29">
        <f>F29-BN29</f>
        <v>17</v>
      </c>
      <c r="BR29">
        <f>H29-BO29</f>
        <v>16</v>
      </c>
      <c r="BS29">
        <f>BQ29+BR29</f>
        <v>33</v>
      </c>
      <c r="BW29" t="str">
        <f>INDEX(Table2[AwayTeam], Table3[[#This Row],[Column2]])</f>
        <v>OTT</v>
      </c>
      <c r="BX29">
        <f>LARGE((Table2[[#This Row],[AwayTeam]]=Table3[[#This Row],[Teams]]), 1)</f>
        <v>0</v>
      </c>
      <c r="CE29" s="102"/>
      <c r="CF29" s="102"/>
      <c r="CG29" s="102"/>
      <c r="CH29" s="102"/>
      <c r="CI29" s="102"/>
      <c r="CJ29" s="102"/>
      <c r="CK29" s="102"/>
      <c r="CL29" s="102"/>
      <c r="CM29" s="102"/>
      <c r="CN29" s="102"/>
      <c r="CO29" s="102"/>
      <c r="CP29" s="102"/>
      <c r="CQ29" s="102"/>
    </row>
    <row r="30" spans="1:95" ht="15.75" thickTop="1" x14ac:dyDescent="0.25">
      <c r="A30" t="s">
        <v>35</v>
      </c>
      <c r="B30" t="s">
        <v>97</v>
      </c>
      <c r="C30" t="s">
        <v>95</v>
      </c>
      <c r="D30">
        <f>COUNTIFS(DataRegularSeason20242025!$D$3:$D$1315,$A30,DataRegularSeason20242025!$R$3:$R$1315,1,DataRegularSeason20242025!$N$3:$N$1315,1) + COUNTIFS(DataRegularSeason20242025!$E$3:$E$1315,$A30,DataRegularSeason20242025!$R$3:$R$1315,1,DataRegularSeason20242025!$N$3:$N$1315,1)</f>
        <v>41</v>
      </c>
      <c r="E30" s="15">
        <f>Table3[[#This Row],[Watched]]/Table3[[#This Row],[GP]]</f>
        <v>0.89130434782608692</v>
      </c>
      <c r="F30">
        <f>COUNTIFS(DataRegularSeason20242025!$N$3:$N$1315,1,DataRegularSeason20242025!$D$3:$D$1315,$A30)</f>
        <v>23</v>
      </c>
      <c r="G30">
        <f>41-Table3[[#This Row],[GP_A]]</f>
        <v>18</v>
      </c>
      <c r="H30">
        <f>COUNTIFS(DataRegularSeason20242025!$E$3:$E$1315,$A30,DataRegularSeason20242025!$N$3:$N$1315,1)</f>
        <v>23</v>
      </c>
      <c r="I30">
        <f>41-Table3[[#This Row],[GP_H]]</f>
        <v>18</v>
      </c>
      <c r="J30">
        <f>F30+H30</f>
        <v>46</v>
      </c>
      <c r="K30">
        <f>82-Table3[[#This Row],[GP]]</f>
        <v>36</v>
      </c>
      <c r="L30">
        <f>COUNTIFS(DataRegularSeason20242025!$D$3:$D$1315,$A30, DataRegularSeason20242025!$L$3:$L$1315, $A30,DataRegularSeason20242025!$N$3:$N$1315,1)</f>
        <v>5</v>
      </c>
      <c r="M30">
        <f>COUNTIFS(DataRegularSeason20242025!$D$3:$D$1315,$A30, DataRegularSeason20242025!$L$3:$L$1315, $A30,DataRegularSeason20242025!$N$3:$N$1315,1,DataRegularSeason20242025!$M$3:$M$1315,"REG")</f>
        <v>5</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18</v>
      </c>
      <c r="Q30">
        <f>COUNTIFS(DataRegularSeason20242025!$D$3:$D$1315,$A30, DataRegularSeason20242025!$S$3:$S$1315, $A30,DataRegularSeason20242025!$M$3:$M$1315,"REG")</f>
        <v>14</v>
      </c>
      <c r="R30">
        <f>COUNTIFS(DataRegularSeason20242025!$D$3:$D$1315,$A30, DataRegularSeason20242025!$S$3:$S$1315, $A30,DataRegularSeason20242025!$M$3:$M$1315,"OT")</f>
        <v>4</v>
      </c>
      <c r="S30">
        <f>COUNTIFS(DataRegularSeason20242025!$D$3:$D$1315,$A30, DataRegularSeason20242025!$S$3:$S$1315, $A30,DataRegularSeason20242025!$M$3:$M$1315,"SO")</f>
        <v>0</v>
      </c>
      <c r="T30">
        <f>COUNTIFS(DataRegularSeason20242025!$E$3:$E$1315,$A30, DataRegularSeason20242025!$L$3:$L$1315, $A30, DataRegularSeason20242025!$N$3:$N$1315,1)</f>
        <v>12</v>
      </c>
      <c r="U30">
        <f>COUNTIFS(DataRegularSeason20242025!$E$3:$E$1315,$A30, DataRegularSeason20242025!$L$3:$L$1315, $A30,DataRegularSeason20242025!$N$3:$N$1315,1,DataRegularSeason20242025!$M$3:$M$1315,"REG")</f>
        <v>9</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1</v>
      </c>
      <c r="X30">
        <f>H30-T30</f>
        <v>11</v>
      </c>
      <c r="Y30">
        <f>COUNTIFS(DataRegularSeason20242025!$E$3:$E$1315,$A30, DataRegularSeason20242025!$S$3:$S$1315, $A30,DataRegularSeason20242025!$M$3:$M$1315,"REG")</f>
        <v>8</v>
      </c>
      <c r="Z30">
        <f>COUNTIFS(DataRegularSeason20242025!$E$3:$E$1315,$A30, DataRegularSeason20242025!$S$3:$S$1315, $A30,DataRegularSeason20242025!$M$3:$M$1315,"OT")</f>
        <v>3</v>
      </c>
      <c r="AA30">
        <f>COUNTIFS(DataRegularSeason20242025!$E$3:$E$1315,$A30, DataRegularSeason20242025!$S$3:$S$1315, $A30,DataRegularSeason20242025!$M$3:$M$1315,"SO")</f>
        <v>0</v>
      </c>
      <c r="AB30">
        <f>Table3[[#This Row],[W_A]]+Table3[[#This Row],[W_H]]</f>
        <v>17</v>
      </c>
      <c r="AC30">
        <f>Table3[[#This Row],[L_A]]+Table3[[#This Row],[L_H]]</f>
        <v>29</v>
      </c>
      <c r="AD30">
        <f>Table3[[#This Row],[RW_A]]+Table3[[#This Row],[RW_H]]</f>
        <v>14</v>
      </c>
      <c r="AE30">
        <f>Table3[[#This Row],[RL_A]]+Table3[[#This Row],[RL_H]]</f>
        <v>22</v>
      </c>
      <c r="AF30">
        <f>Table3[[#This Row],[OTW_A]]+Table3[[#This Row],[OTW_H]]</f>
        <v>2</v>
      </c>
      <c r="AG30">
        <f>Table3[[#This Row],[OTL_A]]+Table3[[#This Row],[OTL_H]]</f>
        <v>7</v>
      </c>
      <c r="AH30">
        <f>Table3[[#This Row],[SOW_A]]+Table3[[#This Row],[SOW_H]]</f>
        <v>1</v>
      </c>
      <c r="AI30">
        <f>Table3[[#This Row],[SOL_A]]+Table3[[#This Row],[SOL_H]]</f>
        <v>0</v>
      </c>
      <c r="AJ30" s="20" t="str">
        <f>_xlfn.CONCAT(TEXT(Table3[[#This Row],[OTW]]+Table3[[#This Row],[SOW]], "0"), "-", TEXT(Table3[[#This Row],[OTL]]+Table3[[#This Row],[SOL]],"0"))</f>
        <v>3-7</v>
      </c>
      <c r="AK30">
        <f>(2*(Table3[[#This Row],[W_A]]+Table3[[#This Row],[W_H]]))+Table3[[#This Row],[OTL_A]]+Table3[[#This Row],[SOL_A]]+Table3[[#This Row],[OTL_H]]+Table3[[#This Row],[SOL_H]]</f>
        <v>41</v>
      </c>
      <c r="AL30">
        <f>(3*(Table3[[#This Row],[RW_A]]+Table3[[#This Row],[RW_H]]))+(2*(Table3[[#This Row],[OTW_A]]+Table3[[#This Row],[SOW_A]]+Table3[[#This Row],[OTW_H]]+Table3[[#This Row],[SOW_H]]))+Table3[[#This Row],[OTL_A]]+Table3[[#This Row],[SOL_A]]+Table3[[#This Row],[OTL_H]]+Table3[[#This Row],[SOL_H]]</f>
        <v>55</v>
      </c>
      <c r="AM30" s="15">
        <f>Table3[[#This Row],[PTS]]/(2*Table3[[#This Row],[GP]])</f>
        <v>0.44565217391304346</v>
      </c>
      <c r="AN30" s="15">
        <f>Table3[[#This Row],[PTS2]]/(3*Table3[[#This Row],[GP]])</f>
        <v>0.39855072463768115</v>
      </c>
      <c r="AO30">
        <f>(2*Table3[[#This Row],[GR]])+Table3[[#This Row],[PTS]]</f>
        <v>113</v>
      </c>
      <c r="AP30">
        <f>(3*Table3[[#This Row],[GR]])+Table3[[#This Row],[PTS2]]</f>
        <v>163</v>
      </c>
      <c r="AQ30">
        <f>Table3[[#This Row],[PTS]]+(2 * Table3[[#This Row],[GR]] * Table3[[#This Row],[PTS%]])</f>
        <v>73.086956521739125</v>
      </c>
      <c r="AR30">
        <f>Table3[[#This Row],[PTS2]]+(3 * Table3[[#This Row],[GR]] * Table3[[#This Row],[PTS%2]])</f>
        <v>98.043478260869563</v>
      </c>
      <c r="AS30" s="20" t="str">
        <f>_xlfn.CONCAT(TEXT(Table3[[#This Row],[W]], "0"), "-", TEXT(Table3[[#This Row],[RL]],"0"), "-", TEXT(Table3[[#This Row],[OTL]]+Table3[[#This Row],[SOL]], "0"))</f>
        <v>17-22-7</v>
      </c>
      <c r="AT30">
        <f>COUNTIFS(DataRegularSeason20242025!$D$3:$D$1315,Table3[[#This Row],[Teams]],DataRegularSeason20242025!$K$3:$K$1315,0)</f>
        <v>1</v>
      </c>
      <c r="AU30">
        <f>SUMIF(DataRegularSeason20242025!$D$3:$D$1315,$A30, DataRegularSeason20242025!$J$3:$J$1315)</f>
        <v>47</v>
      </c>
      <c r="AV30">
        <f>SUMIF(DataRegularSeason20242025!$D$3:$D$1315,$A30, DataRegularSeason20242025!$K$3:$K$1315)</f>
        <v>75</v>
      </c>
      <c r="AW30">
        <f>AU30-AV30</f>
        <v>-28</v>
      </c>
      <c r="AX30">
        <f>COUNTIFS(DataRegularSeason20242025!$E$3:$E$1315,Table3[[#This Row],[Teams]],DataRegularSeason20242025!$J$3:$J$1315,0)</f>
        <v>3</v>
      </c>
      <c r="AY30">
        <f>SUMIF(DataRegularSeason20242025!$E$3:$E$1315,$A30,DataRegularSeason20242025!$K$3:$K$1315)</f>
        <v>75</v>
      </c>
      <c r="AZ30">
        <f>SUMIF(DataRegularSeason20242025!$E$3:$E$1315,$A30,DataRegularSeason20242025!$J$3:$J$1315)</f>
        <v>69</v>
      </c>
      <c r="BA30">
        <f>AY30-AZ30</f>
        <v>6</v>
      </c>
      <c r="BB30">
        <f>AU30+AY30</f>
        <v>122</v>
      </c>
      <c r="BC30">
        <f>AV30+AZ30</f>
        <v>144</v>
      </c>
      <c r="BD30">
        <f>BB30-BC30</f>
        <v>-22</v>
      </c>
      <c r="BE30" s="17">
        <f>Table3[[#This Row],[GF]]/Table3[[#This Row],[GP]]</f>
        <v>2.652173913043478</v>
      </c>
      <c r="BF30" s="17">
        <f>Table3[[#This Row],[GA]]/Table3[[#This Row],[GP]]</f>
        <v>3.1304347826086958</v>
      </c>
      <c r="BG30" s="17">
        <f>(Table3[[#This Row],[GF]]-Table3[[#This Row],[GA]])/Table3[[#This Row],[GP]]</f>
        <v>-0.47826086956521741</v>
      </c>
      <c r="BH30" s="49" t="str">
        <f>_xlfn.CONCAT(TEXT(Table3[[#This Row],[W_H]], "0"), "-", TEXT(Table3[[#This Row],[RL_H]],"0"), "-", TEXT(Table3[[#This Row],[OTL_H]]+Table3[[#This Row],[SOL_H]], "0"))</f>
        <v>12-8-3</v>
      </c>
      <c r="BI30" s="49" t="str">
        <f>_xlfn.CONCAT(TEXT(Table3[[#This Row],[W_A]], "0"), "-", TEXT(Table3[[#This Row],[RL_A]],"0"), "-", TEXT(Table3[[#This Row],[OTL_A]]+Table3[[#This Row],[SOL_A]], "0"))</f>
        <v>5-14-4</v>
      </c>
      <c r="BJ30" s="49">
        <f>((2*(Table3[[#This Row],[W_H]]))+Table3[[#This Row],[OTL_H]]+Table3[[#This Row],[SOL_H]])/(2*Table3[[#This Row],[GP_H]])</f>
        <v>0.58695652173913049</v>
      </c>
      <c r="BK30" s="49">
        <f>((2*(Table3[[#This Row],[W_A]]))+Table3[[#This Row],[OTL_A]]+Table3[[#This Row],[SOL_A]])/(2*Table3[[#This Row],[GP_A]])</f>
        <v>0.30434782608695654</v>
      </c>
      <c r="BL30" s="21">
        <f>(Table3[[#This Row],[W]]*$CG$3)+(Table3[[#This Row],[L]]*$CG$4)+(Table3[[#This Row],[GF]]*$CG$5)+(Table3[[#This Row],[GA]]*$CG$6)</f>
        <v>49.9</v>
      </c>
      <c r="BM30" s="21">
        <f>(82*(((Table3[[#This Row],[PTS%]]*$CG$3)+((1-Table3[[#This Row],[PTS%]])*$CG$4)+(Table3[[#This Row],[GF]]*$CG$5)+(Table3[[#This Row],[GA]]*$CG$6))/Table3[[#This Row],[GP]])) + (Table3[[#This Row],[W]]*$CG$3)+(Table3[[#This Row],[L]]*$CG$4)+(Table3[[#This Row],[GF]]*$CG$5)+(Table3[[#This Row],[GA]]*$CG$6)</f>
        <v>108.88497164461248</v>
      </c>
      <c r="BN30">
        <f>COUNTIFS(DataRegularSeason20242025!$D$3:$D$1315,$A30,DataRegularSeason20242025!$H$3:$H$1315, $A30)</f>
        <v>6</v>
      </c>
      <c r="BO30">
        <f>COUNTIFS(DataRegularSeason20242025!$E$3:$E$1315,$A30,DataRegularSeason20242025!$H$3:$H$1315, $A30)</f>
        <v>13</v>
      </c>
      <c r="BP30">
        <f>BN30+BO30</f>
        <v>19</v>
      </c>
      <c r="BQ30">
        <f>F30-BN30</f>
        <v>17</v>
      </c>
      <c r="BR30">
        <f>H30-BO30</f>
        <v>10</v>
      </c>
      <c r="BS30">
        <f>BQ30+BR30</f>
        <v>27</v>
      </c>
      <c r="BW30" t="str">
        <f>INDEX(Table2[AwayTeam], Table3[[#This Row],[Column2]])</f>
        <v>NJD</v>
      </c>
      <c r="BX30">
        <f>LARGE((Table2[[#This Row],[AwayTeam]]=Table3[[#This Row],[Teams]]), 1)</f>
        <v>1</v>
      </c>
      <c r="CD30" s="66"/>
      <c r="CE30" s="128" t="s">
        <v>15</v>
      </c>
      <c r="CF30" s="129"/>
      <c r="CG30" s="96"/>
      <c r="CH30" s="96"/>
      <c r="CI30" s="96"/>
      <c r="CJ30" s="96"/>
      <c r="CK30" s="96"/>
      <c r="CL30" s="96"/>
      <c r="CM30" s="96"/>
      <c r="CN30" s="96"/>
      <c r="CO30" s="96"/>
      <c r="CP30" s="96"/>
      <c r="CQ30" s="97"/>
    </row>
    <row r="31" spans="1:95" ht="15.75" thickBot="1" x14ac:dyDescent="0.3">
      <c r="A31" t="s">
        <v>29</v>
      </c>
      <c r="B31" t="s">
        <v>98</v>
      </c>
      <c r="C31" t="s">
        <v>81</v>
      </c>
      <c r="D31">
        <f>COUNTIFS(DataRegularSeason20242025!$D$3:$D$1315,$A31,DataRegularSeason20242025!$R$3:$R$1315,1,DataRegularSeason20242025!$N$3:$N$1315,1) + COUNTIFS(DataRegularSeason20242025!$E$3:$E$1315,$A31,DataRegularSeason20242025!$R$3:$R$1315,1,DataRegularSeason20242025!$N$3:$N$1315,1)</f>
        <v>34</v>
      </c>
      <c r="E31" s="15">
        <f>Table3[[#This Row],[Watched]]/Table3[[#This Row],[GP]]</f>
        <v>0.73913043478260865</v>
      </c>
      <c r="F31">
        <f>COUNTIFS(DataRegularSeason20242025!$N$3:$N$1315,1,DataRegularSeason20242025!$D$3:$D$1315,$A31)</f>
        <v>22</v>
      </c>
      <c r="G31">
        <f>41-Table3[[#This Row],[GP_A]]</f>
        <v>19</v>
      </c>
      <c r="H31">
        <f>COUNTIFS(DataRegularSeason20242025!$E$3:$E$1315,$A31,DataRegularSeason20242025!$N$3:$N$1315,1)</f>
        <v>24</v>
      </c>
      <c r="I31">
        <f>41-Table3[[#This Row],[GP_H]]</f>
        <v>17</v>
      </c>
      <c r="J31">
        <f>F31+H31</f>
        <v>46</v>
      </c>
      <c r="K31">
        <f>82-Table3[[#This Row],[GP]]</f>
        <v>36</v>
      </c>
      <c r="L31">
        <f>COUNTIFS(DataRegularSeason20242025!$D$3:$D$1315,$A31, DataRegularSeason20242025!$L$3:$L$1315, $A31,DataRegularSeason20242025!$N$3:$N$1315,1)</f>
        <v>8</v>
      </c>
      <c r="M31">
        <f>COUNTIFS(DataRegularSeason20242025!$D$3:$D$1315,$A31, DataRegularSeason20242025!$L$3:$L$1315, $A31,DataRegularSeason20242025!$N$3:$N$1315,1,DataRegularSeason20242025!$M$3:$M$1315,"REG")</f>
        <v>7</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14</v>
      </c>
      <c r="Q31">
        <f>COUNTIFS(DataRegularSeason20242025!$D$3:$D$1315,$A31, DataRegularSeason20242025!$S$3:$S$1315, $A31,DataRegularSeason20242025!$M$3:$M$1315,"REG")</f>
        <v>12</v>
      </c>
      <c r="R31">
        <f>COUNTIFS(DataRegularSeason20242025!$D$3:$D$1315,$A31, DataRegularSeason20242025!$S$3:$S$1315, $A31,DataRegularSeason20242025!$M$3:$M$1315,"OT")</f>
        <v>2</v>
      </c>
      <c r="S31">
        <f>COUNTIFS(DataRegularSeason20242025!$D$3:$D$1315,$A31, DataRegularSeason20242025!$S$3:$S$1315, $A31,DataRegularSeason20242025!$M$3:$M$1315,"SO")</f>
        <v>0</v>
      </c>
      <c r="T31">
        <f>COUNTIFS(DataRegularSeason20242025!$E$3:$E$1315,$A31, DataRegularSeason20242025!$L$3:$L$1315, $A31, DataRegularSeason20242025!$N$3:$N$1315,1)</f>
        <v>9</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2</v>
      </c>
      <c r="X31">
        <f>H31-T31</f>
        <v>15</v>
      </c>
      <c r="Y31">
        <f>COUNTIFS(DataRegularSeason20242025!$E$3:$E$1315,$A31, DataRegularSeason20242025!$S$3:$S$1315, $A31,DataRegularSeason20242025!$M$3:$M$1315,"REG")</f>
        <v>12</v>
      </c>
      <c r="Z31">
        <f>COUNTIFS(DataRegularSeason20242025!$E$3:$E$1315,$A31, DataRegularSeason20242025!$S$3:$S$1315, $A31,DataRegularSeason20242025!$M$3:$M$1315,"OT")</f>
        <v>2</v>
      </c>
      <c r="AA31">
        <f>COUNTIFS(DataRegularSeason20242025!$E$3:$E$1315,$A31, DataRegularSeason20242025!$S$3:$S$1315, $A31,DataRegularSeason20242025!$M$3:$M$1315,"SO")</f>
        <v>1</v>
      </c>
      <c r="AB31">
        <f>Table3[[#This Row],[W_A]]+Table3[[#This Row],[W_H]]</f>
        <v>17</v>
      </c>
      <c r="AC31">
        <f>Table3[[#This Row],[L_A]]+Table3[[#This Row],[L_H]]</f>
        <v>29</v>
      </c>
      <c r="AD31">
        <f>Table3[[#This Row],[RW_A]]+Table3[[#This Row],[RW_H]]</f>
        <v>13</v>
      </c>
      <c r="AE31">
        <f>Table3[[#This Row],[RL_A]]+Table3[[#This Row],[RL_H]]</f>
        <v>24</v>
      </c>
      <c r="AF31">
        <f>Table3[[#This Row],[OTW_A]]+Table3[[#This Row],[OTW_H]]</f>
        <v>2</v>
      </c>
      <c r="AG31">
        <f>Table3[[#This Row],[OTL_A]]+Table3[[#This Row],[OTL_H]]</f>
        <v>4</v>
      </c>
      <c r="AH31">
        <f>Table3[[#This Row],[SOW_A]]+Table3[[#This Row],[SOW_H]]</f>
        <v>2</v>
      </c>
      <c r="AI31">
        <f>Table3[[#This Row],[SOL_A]]+Table3[[#This Row],[SOL_H]]</f>
        <v>1</v>
      </c>
      <c r="AJ31" s="20" t="str">
        <f>_xlfn.CONCAT(TEXT(Table3[[#This Row],[OTW]]+Table3[[#This Row],[SOW]], "0"), "-", TEXT(Table3[[#This Row],[OTL]]+Table3[[#This Row],[SOL]],"0"))</f>
        <v>4-5</v>
      </c>
      <c r="AK31">
        <f>(2*(Table3[[#This Row],[W_A]]+Table3[[#This Row],[W_H]]))+Table3[[#This Row],[OTL_A]]+Table3[[#This Row],[SOL_A]]+Table3[[#This Row],[OTL_H]]+Table3[[#This Row],[SOL_H]]</f>
        <v>39</v>
      </c>
      <c r="AL31">
        <f>(3*(Table3[[#This Row],[RW_A]]+Table3[[#This Row],[RW_H]]))+(2*(Table3[[#This Row],[OTW_A]]+Table3[[#This Row],[SOW_A]]+Table3[[#This Row],[OTW_H]]+Table3[[#This Row],[SOW_H]]))+Table3[[#This Row],[OTL_A]]+Table3[[#This Row],[SOL_A]]+Table3[[#This Row],[OTL_H]]+Table3[[#This Row],[SOL_H]]</f>
        <v>52</v>
      </c>
      <c r="AM31" s="15">
        <f>Table3[[#This Row],[PTS]]/(2*Table3[[#This Row],[GP]])</f>
        <v>0.42391304347826086</v>
      </c>
      <c r="AN31" s="15">
        <f>Table3[[#This Row],[PTS2]]/(3*Table3[[#This Row],[GP]])</f>
        <v>0.37681159420289856</v>
      </c>
      <c r="AO31">
        <f>(2*Table3[[#This Row],[GR]])+Table3[[#This Row],[PTS]]</f>
        <v>111</v>
      </c>
      <c r="AP31">
        <f>(3*Table3[[#This Row],[GR]])+Table3[[#This Row],[PTS2]]</f>
        <v>160</v>
      </c>
      <c r="AQ31">
        <f>Table3[[#This Row],[PTS]]+(2 * Table3[[#This Row],[GR]] * Table3[[#This Row],[PTS%]])</f>
        <v>69.521739130434781</v>
      </c>
      <c r="AR31">
        <f>Table3[[#This Row],[PTS2]]+(3 * Table3[[#This Row],[GR]] * Table3[[#This Row],[PTS%2]])</f>
        <v>92.695652173913047</v>
      </c>
      <c r="AS31" s="20" t="str">
        <f>_xlfn.CONCAT(TEXT(Table3[[#This Row],[W]], "0"), "-", TEXT(Table3[[#This Row],[RL]],"0"), "-", TEXT(Table3[[#This Row],[OTL]]+Table3[[#This Row],[SOL]], "0"))</f>
        <v>17-24-5</v>
      </c>
      <c r="AT31">
        <f>COUNTIFS(DataRegularSeason20242025!$D$3:$D$1315,Table3[[#This Row],[Teams]],DataRegularSeason20242025!$K$3:$K$1315,0)</f>
        <v>2</v>
      </c>
      <c r="AU31">
        <f>SUMIF(DataRegularSeason20242025!$D$3:$D$1315,$A31, DataRegularSeason20242025!$J$3:$J$1315)</f>
        <v>65</v>
      </c>
      <c r="AV31">
        <f>SUMIF(DataRegularSeason20242025!$D$3:$D$1315,$A31, DataRegularSeason20242025!$K$3:$K$1315)</f>
        <v>72</v>
      </c>
      <c r="AW31">
        <f>AU31-AV31</f>
        <v>-7</v>
      </c>
      <c r="AX31">
        <f>COUNTIFS(DataRegularSeason20242025!$E$3:$E$1315,Table3[[#This Row],[Teams]],DataRegularSeason20242025!$J$3:$J$1315,0)</f>
        <v>0</v>
      </c>
      <c r="AY31">
        <f>SUMIF(DataRegularSeason20242025!$E$3:$E$1315,$A31,DataRegularSeason20242025!$K$3:$K$1315)</f>
        <v>77</v>
      </c>
      <c r="AZ31">
        <f>SUMIF(DataRegularSeason20242025!$E$3:$E$1315,$A31,DataRegularSeason20242025!$J$3:$J$1315)</f>
        <v>87</v>
      </c>
      <c r="BA31">
        <f>AY31-AZ31</f>
        <v>-10</v>
      </c>
      <c r="BB31">
        <f>AU31+AY31</f>
        <v>142</v>
      </c>
      <c r="BC31">
        <f>AV31+AZ31</f>
        <v>159</v>
      </c>
      <c r="BD31">
        <f>BB31-BC31</f>
        <v>-17</v>
      </c>
      <c r="BE31" s="17">
        <f>Table3[[#This Row],[GF]]/Table3[[#This Row],[GP]]</f>
        <v>3.0869565217391304</v>
      </c>
      <c r="BF31" s="17">
        <f>Table3[[#This Row],[GA]]/Table3[[#This Row],[GP]]</f>
        <v>3.4565217391304346</v>
      </c>
      <c r="BG31" s="17">
        <f>(Table3[[#This Row],[GF]]-Table3[[#This Row],[GA]])/Table3[[#This Row],[GP]]</f>
        <v>-0.36956521739130432</v>
      </c>
      <c r="BH31" s="49" t="str">
        <f>_xlfn.CONCAT(TEXT(Table3[[#This Row],[W_H]], "0"), "-", TEXT(Table3[[#This Row],[RL_H]],"0"), "-", TEXT(Table3[[#This Row],[OTL_H]]+Table3[[#This Row],[SOL_H]], "0"))</f>
        <v>9-12-3</v>
      </c>
      <c r="BI31" s="49" t="str">
        <f>_xlfn.CONCAT(TEXT(Table3[[#This Row],[W_A]], "0"), "-", TEXT(Table3[[#This Row],[RL_A]],"0"), "-", TEXT(Table3[[#This Row],[OTL_A]]+Table3[[#This Row],[SOL_A]], "0"))</f>
        <v>8-12-2</v>
      </c>
      <c r="BJ31" s="49">
        <f>((2*(Table3[[#This Row],[W_H]]))+Table3[[#This Row],[OTL_H]]+Table3[[#This Row],[SOL_H]])/(2*Table3[[#This Row],[GP_H]])</f>
        <v>0.4375</v>
      </c>
      <c r="BK31" s="49">
        <f>((2*(Table3[[#This Row],[W_A]]))+Table3[[#This Row],[OTL_A]]+Table3[[#This Row],[SOL_A]])/(2*Table3[[#This Row],[GP_A]])</f>
        <v>0.40909090909090912</v>
      </c>
      <c r="BL31" s="21">
        <f>(Table3[[#This Row],[W]]*$CG$3)+(Table3[[#This Row],[L]]*$CG$4)+(Table3[[#This Row],[GF]]*$CG$5)+(Table3[[#This Row],[GA]]*$CG$6)</f>
        <v>54.4</v>
      </c>
      <c r="BM31" s="21">
        <f>(82*(((Table3[[#This Row],[PTS%]]*$CG$3)+((1-Table3[[#This Row],[PTS%]])*$CG$4)+(Table3[[#This Row],[GF]]*$CG$5)+(Table3[[#This Row],[GA]]*$CG$6))/Table3[[#This Row],[GP]])) + (Table3[[#This Row],[W]]*$CG$3)+(Table3[[#This Row],[L]]*$CG$4)+(Table3[[#This Row],[GF]]*$CG$5)+(Table3[[#This Row],[GA]]*$CG$6)</f>
        <v>121.39896030245748</v>
      </c>
      <c r="BN31">
        <f>COUNTIFS(DataRegularSeason20242025!$D$3:$D$1315,$A31,DataRegularSeason20242025!$H$3:$H$1315, $A31)</f>
        <v>10</v>
      </c>
      <c r="BO31">
        <f>COUNTIFS(DataRegularSeason20242025!$E$3:$E$1315,$A31,DataRegularSeason20242025!$H$3:$H$1315, $A31)</f>
        <v>9</v>
      </c>
      <c r="BP31">
        <f>BN31+BO31</f>
        <v>19</v>
      </c>
      <c r="BQ31">
        <f>F31-BN31</f>
        <v>12</v>
      </c>
      <c r="BR31">
        <f>H31-BO31</f>
        <v>15</v>
      </c>
      <c r="BS31">
        <f>BQ31+BR31</f>
        <v>27</v>
      </c>
      <c r="BW31" t="str">
        <f>INDEX(Table2[AwayTeam], Table3[[#This Row],[Column2]])</f>
        <v>CAR</v>
      </c>
      <c r="BX31">
        <f>LARGE((Table2[[#This Row],[AwayTeam]]=Table3[[#This Row],[Teams]]), 1)</f>
        <v>0</v>
      </c>
      <c r="CE31" s="130"/>
      <c r="CF31" s="131"/>
      <c r="CG31" s="67">
        <v>0</v>
      </c>
      <c r="CH31" s="67">
        <v>1</v>
      </c>
      <c r="CI31" s="67">
        <v>2</v>
      </c>
      <c r="CJ31" s="67">
        <v>3</v>
      </c>
      <c r="CK31" s="67">
        <v>4</v>
      </c>
      <c r="CL31" s="67">
        <v>5</v>
      </c>
      <c r="CM31" s="67">
        <v>6</v>
      </c>
      <c r="CN31" s="67">
        <v>7</v>
      </c>
      <c r="CO31" s="67">
        <v>8</v>
      </c>
      <c r="CP31" s="67">
        <v>9</v>
      </c>
      <c r="CQ31" s="68">
        <v>10</v>
      </c>
    </row>
    <row r="32" spans="1:95" ht="15.75" thickTop="1"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41</v>
      </c>
      <c r="E32" s="15">
        <f>Table3[[#This Row],[Watched]]/Table3[[#This Row],[GP]]</f>
        <v>0.87234042553191493</v>
      </c>
      <c r="F32">
        <f>COUNTIFS(DataRegularSeason20242025!$N$3:$N$1315,1,DataRegularSeason20242025!$D$3:$D$1315,$A32)</f>
        <v>23</v>
      </c>
      <c r="G32">
        <f>41-Table3[[#This Row],[GP_A]]</f>
        <v>18</v>
      </c>
      <c r="H32">
        <f>COUNTIFS(DataRegularSeason20242025!$E$3:$E$1315,$A32,DataRegularSeason20242025!$N$3:$N$1315,1)</f>
        <v>24</v>
      </c>
      <c r="I32">
        <f>41-Table3[[#This Row],[GP_H]]</f>
        <v>17</v>
      </c>
      <c r="J32">
        <f>F32+H32</f>
        <v>47</v>
      </c>
      <c r="K32">
        <f>82-Table3[[#This Row],[GP]]</f>
        <v>35</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18</v>
      </c>
      <c r="Q32">
        <f>COUNTIFS(DataRegularSeason20242025!$D$3:$D$1315,$A32, DataRegularSeason20242025!$S$3:$S$1315, $A32,DataRegularSeason20242025!$M$3:$M$1315,"REG")</f>
        <v>15</v>
      </c>
      <c r="R32">
        <f>COUNTIFS(DataRegularSeason20242025!$D$3:$D$1315,$A32, DataRegularSeason20242025!$S$3:$S$1315, $A32,DataRegularSeason20242025!$M$3:$M$1315,"OT")</f>
        <v>2</v>
      </c>
      <c r="S32">
        <f>COUNTIFS(DataRegularSeason20242025!$D$3:$D$1315,$A32, DataRegularSeason20242025!$S$3:$S$1315, $A32,DataRegularSeason20242025!$M$3:$M$1315,"SO")</f>
        <v>1</v>
      </c>
      <c r="T32">
        <f>COUNTIFS(DataRegularSeason20242025!$E$3:$E$1315,$A32, DataRegularSeason20242025!$L$3:$L$1315, $A32, DataRegularSeason20242025!$N$3:$N$1315,1)</f>
        <v>10</v>
      </c>
      <c r="U32">
        <f>COUNTIFS(DataRegularSeason20242025!$E$3:$E$1315,$A32, DataRegularSeason20242025!$L$3:$L$1315, $A32,DataRegularSeason20242025!$N$3:$N$1315,1,DataRegularSeason20242025!$M$3:$M$1315,"REG")</f>
        <v>9</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14</v>
      </c>
      <c r="Y32">
        <f>COUNTIFS(DataRegularSeason20242025!$E$3:$E$1315,$A32, DataRegularSeason20242025!$S$3:$S$1315, $A32,DataRegularSeason20242025!$M$3:$M$1315,"REG")</f>
        <v>13</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15</v>
      </c>
      <c r="AC32">
        <f>Table3[[#This Row],[L_A]]+Table3[[#This Row],[L_H]]</f>
        <v>32</v>
      </c>
      <c r="AD32">
        <f>Table3[[#This Row],[RW_A]]+Table3[[#This Row],[RW_H]]</f>
        <v>13</v>
      </c>
      <c r="AE32">
        <f>Table3[[#This Row],[RL_A]]+Table3[[#This Row],[RL_H]]</f>
        <v>28</v>
      </c>
      <c r="AF32">
        <f>Table3[[#This Row],[OTW_A]]+Table3[[#This Row],[OTW_H]]</f>
        <v>1</v>
      </c>
      <c r="AG32">
        <f>Table3[[#This Row],[OTL_A]]+Table3[[#This Row],[OTL_H]]</f>
        <v>3</v>
      </c>
      <c r="AH32">
        <f>Table3[[#This Row],[SOW_A]]+Table3[[#This Row],[SOW_H]]</f>
        <v>1</v>
      </c>
      <c r="AI32">
        <f>Table3[[#This Row],[SOL_A]]+Table3[[#This Row],[SOL_H]]</f>
        <v>1</v>
      </c>
      <c r="AJ32" s="20" t="str">
        <f>_xlfn.CONCAT(TEXT(Table3[[#This Row],[OTW]]+Table3[[#This Row],[SOW]], "0"), "-", TEXT(Table3[[#This Row],[OTL]]+Table3[[#This Row],[SOL]],"0"))</f>
        <v>2-4</v>
      </c>
      <c r="AK32">
        <f>(2*(Table3[[#This Row],[W_A]]+Table3[[#This Row],[W_H]]))+Table3[[#This Row],[OTL_A]]+Table3[[#This Row],[SOL_A]]+Table3[[#This Row],[OTL_H]]+Table3[[#This Row],[SOL_H]]</f>
        <v>34</v>
      </c>
      <c r="AL32">
        <f>(3*(Table3[[#This Row],[RW_A]]+Table3[[#This Row],[RW_H]]))+(2*(Table3[[#This Row],[OTW_A]]+Table3[[#This Row],[SOW_A]]+Table3[[#This Row],[OTW_H]]+Table3[[#This Row],[SOW_H]]))+Table3[[#This Row],[OTL_A]]+Table3[[#This Row],[SOL_A]]+Table3[[#This Row],[OTL_H]]+Table3[[#This Row],[SOL_H]]</f>
        <v>47</v>
      </c>
      <c r="AM32" s="15">
        <f>Table3[[#This Row],[PTS]]/(2*Table3[[#This Row],[GP]])</f>
        <v>0.36170212765957449</v>
      </c>
      <c r="AN32" s="15">
        <f>Table3[[#This Row],[PTS2]]/(3*Table3[[#This Row],[GP]])</f>
        <v>0.33333333333333331</v>
      </c>
      <c r="AO32">
        <f>(2*Table3[[#This Row],[GR]])+Table3[[#This Row],[PTS]]</f>
        <v>104</v>
      </c>
      <c r="AP32">
        <f>(3*Table3[[#This Row],[GR]])+Table3[[#This Row],[PTS2]]</f>
        <v>152</v>
      </c>
      <c r="AQ32">
        <f>Table3[[#This Row],[PTS]]+(2 * Table3[[#This Row],[GR]] * Table3[[#This Row],[PTS%]])</f>
        <v>59.319148936170215</v>
      </c>
      <c r="AR32">
        <f>Table3[[#This Row],[PTS2]]+(3 * Table3[[#This Row],[GR]] * Table3[[#This Row],[PTS%2]])</f>
        <v>82</v>
      </c>
      <c r="AS32" s="20" t="str">
        <f>_xlfn.CONCAT(TEXT(Table3[[#This Row],[W]], "0"), "-", TEXT(Table3[[#This Row],[RL]],"0"), "-", TEXT(Table3[[#This Row],[OTL]]+Table3[[#This Row],[SOL]], "0"))</f>
        <v>15-28-4</v>
      </c>
      <c r="AT32">
        <f>COUNTIFS(DataRegularSeason20242025!$D$3:$D$1315,Table3[[#This Row],[Teams]],DataRegularSeason20242025!$K$3:$K$1315,0)</f>
        <v>0</v>
      </c>
      <c r="AU32">
        <f>SUMIF(DataRegularSeason20242025!$D$3:$D$1315,$A32, DataRegularSeason20242025!$J$3:$J$1315)</f>
        <v>55</v>
      </c>
      <c r="AV32">
        <f>SUMIF(DataRegularSeason20242025!$D$3:$D$1315,$A32, DataRegularSeason20242025!$K$3:$K$1315)</f>
        <v>80</v>
      </c>
      <c r="AW32">
        <f>AU32-AV32</f>
        <v>-25</v>
      </c>
      <c r="AX32">
        <f>COUNTIFS(DataRegularSeason20242025!$E$3:$E$1315,Table3[[#This Row],[Teams]],DataRegularSeason20242025!$J$3:$J$1315,0)</f>
        <v>0</v>
      </c>
      <c r="AY32">
        <f>SUMIF(DataRegularSeason20242025!$E$3:$E$1315,$A32,DataRegularSeason20242025!$K$3:$K$1315)</f>
        <v>68</v>
      </c>
      <c r="AZ32">
        <f>SUMIF(DataRegularSeason20242025!$E$3:$E$1315,$A32,DataRegularSeason20242025!$J$3:$J$1315)</f>
        <v>82</v>
      </c>
      <c r="BA32">
        <f>AY32-AZ32</f>
        <v>-14</v>
      </c>
      <c r="BB32">
        <f>AU32+AY32</f>
        <v>123</v>
      </c>
      <c r="BC32">
        <f>AV32+AZ32</f>
        <v>162</v>
      </c>
      <c r="BD32">
        <f>BB32-BC32</f>
        <v>-39</v>
      </c>
      <c r="BE32" s="17">
        <f>Table3[[#This Row],[GF]]/Table3[[#This Row],[GP]]</f>
        <v>2.6170212765957448</v>
      </c>
      <c r="BF32" s="17">
        <f>Table3[[#This Row],[GA]]/Table3[[#This Row],[GP]]</f>
        <v>3.4468085106382977</v>
      </c>
      <c r="BG32" s="17">
        <f>(Table3[[#This Row],[GF]]-Table3[[#This Row],[GA]])/Table3[[#This Row],[GP]]</f>
        <v>-0.82978723404255317</v>
      </c>
      <c r="BH32" s="49" t="str">
        <f>_xlfn.CONCAT(TEXT(Table3[[#This Row],[W_H]], "0"), "-", TEXT(Table3[[#This Row],[RL_H]],"0"), "-", TEXT(Table3[[#This Row],[OTL_H]]+Table3[[#This Row],[SOL_H]], "0"))</f>
        <v>10-13-1</v>
      </c>
      <c r="BI32" s="49" t="str">
        <f>_xlfn.CONCAT(TEXT(Table3[[#This Row],[W_A]], "0"), "-", TEXT(Table3[[#This Row],[RL_A]],"0"), "-", TEXT(Table3[[#This Row],[OTL_A]]+Table3[[#This Row],[SOL_A]], "0"))</f>
        <v>5-15-3</v>
      </c>
      <c r="BJ32" s="49">
        <f>((2*(Table3[[#This Row],[W_H]]))+Table3[[#This Row],[OTL_H]]+Table3[[#This Row],[SOL_H]])/(2*Table3[[#This Row],[GP_H]])</f>
        <v>0.4375</v>
      </c>
      <c r="BK32" s="49">
        <f>((2*(Table3[[#This Row],[W_A]]))+Table3[[#This Row],[OTL_A]]+Table3[[#This Row],[SOL_A]])/(2*Table3[[#This Row],[GP_A]])</f>
        <v>0.28260869565217389</v>
      </c>
      <c r="BL32" s="21">
        <f>(Table3[[#This Row],[W]]*$CG$3)+(Table3[[#This Row],[L]]*$CG$4)+(Table3[[#This Row],[GF]]*$CG$5)+(Table3[[#This Row],[GA]]*$CG$6)</f>
        <v>51.75</v>
      </c>
      <c r="BM32" s="21">
        <f>(82*(((Table3[[#This Row],[PTS%]]*$CG$3)+((1-Table3[[#This Row],[PTS%]])*$CG$4)+(Table3[[#This Row],[GF]]*$CG$5)+(Table3[[#This Row],[GA]]*$CG$6))/Table3[[#This Row],[GP]])) + (Table3[[#This Row],[W]]*$CG$3)+(Table3[[#This Row],[L]]*$CG$4)+(Table3[[#This Row],[GF]]*$CG$5)+(Table3[[#This Row],[GA]]*$CG$6)</f>
        <v>112.85280669986417</v>
      </c>
      <c r="BN32">
        <f>COUNTIFS(DataRegularSeason20242025!$D$3:$D$1315,$A32,DataRegularSeason20242025!$H$3:$H$1315, $A32)</f>
        <v>2</v>
      </c>
      <c r="BO32">
        <f>COUNTIFS(DataRegularSeason20242025!$E$3:$E$1315,$A32,DataRegularSeason20242025!$H$3:$H$1315, $A32)</f>
        <v>6</v>
      </c>
      <c r="BP32">
        <f>BN32+BO32</f>
        <v>8</v>
      </c>
      <c r="BQ32">
        <f>F32-BN32</f>
        <v>21</v>
      </c>
      <c r="BR32">
        <f>H32-BO32</f>
        <v>18</v>
      </c>
      <c r="BS32">
        <f>BQ32+BR32</f>
        <v>39</v>
      </c>
      <c r="BV32">
        <v>2015</v>
      </c>
      <c r="BW32" t="str">
        <f>INDEX(Table2[AwayTeam], Table3[[#This Row],[Column2]])</f>
        <v>UTA</v>
      </c>
      <c r="BX32">
        <f>LARGE((Table2[[#This Row],[AwayTeam]]=Table3[[#This Row],[Teams]]), 1)</f>
        <v>0</v>
      </c>
      <c r="CE32" s="98"/>
      <c r="CF32" s="66">
        <v>0</v>
      </c>
      <c r="CG32" s="99"/>
      <c r="CH32">
        <f>(COUNTIFS(Table2[AwayTeam],$CE$30, Table2[ActualAwayScore],$CF32, Table2[ActualHomeScore],CH$31)+COUNTIFS(Table2[HomeTeam],$CE$30, Table2[ActualAwayScore],CH$31, Table2[ActualHomeScore],$CF32))*-1</f>
        <v>-1</v>
      </c>
      <c r="CI32">
        <f>(COUNTIFS(Table2[AwayTeam],$CE$30, Table2[ActualAwayScore],$CF32, Table2[ActualHomeScore],CI$31)+COUNTIFS(Table2[HomeTeam],$CE$30, Table2[ActualAwayScore],CI$31, Table2[ActualHomeScore],$CF32))*-1</f>
        <v>0</v>
      </c>
      <c r="CJ32">
        <f>(COUNTIFS(Table2[AwayTeam],$CE$30, Table2[ActualAwayScore],$CF32, Table2[ActualHomeScore],CJ$31)+COUNTIFS(Table2[HomeTeam],$CE$30, Table2[ActualAwayScore],CJ$31, Table2[ActualHomeScore],$CF32))*-1</f>
        <v>-2</v>
      </c>
      <c r="CK32">
        <f>(COUNTIFS(Table2[AwayTeam],$CE$30, Table2[ActualAwayScore],$CF32, Table2[ActualHomeScore],CK$31)+COUNTIFS(Table2[HomeTeam],$CE$30, Table2[ActualAwayScore],CK$31, Table2[ActualHomeScore],$CF32))*-1</f>
        <v>-2</v>
      </c>
      <c r="CL32">
        <f>(COUNTIFS(Table2[AwayTeam],$CE$30, Table2[ActualAwayScore],$CF32, Table2[ActualHomeScore],CL$31)+COUNTIFS(Table2[HomeTeam],$CE$30, Table2[ActualAwayScore],CL$31, Table2[ActualHomeScore],$CF32))*-1</f>
        <v>0</v>
      </c>
      <c r="CM32">
        <f>(COUNTIFS(Table2[AwayTeam],$CE$30, Table2[ActualAwayScore],$CF32, Table2[ActualHomeScore],CM$31)+COUNTIFS(Table2[HomeTeam],$CE$30, Table2[ActualAwayScore],CM$31, Table2[ActualHomeScore],$CF32))*-1</f>
        <v>0</v>
      </c>
      <c r="CN32">
        <f>(COUNTIFS(Table2[AwayTeam],$CE$30, Table2[ActualAwayScore],$CF32, Table2[ActualHomeScore],CN$31)+COUNTIFS(Table2[HomeTeam],$CE$30, Table2[ActualAwayScore],CN$31, Table2[ActualHomeScore],$CF32))*-1</f>
        <v>0</v>
      </c>
      <c r="CO32">
        <f>(COUNTIFS(Table2[AwayTeam],$CE$30, Table2[ActualAwayScore],$CF32, Table2[ActualHomeScore],CO$31)+COUNTIFS(Table2[HomeTeam],$CE$30, Table2[ActualAwayScore],CO$31, Table2[ActualHomeScore],$CF32))*-1</f>
        <v>0</v>
      </c>
      <c r="CP32">
        <f>(COUNTIFS(Table2[AwayTeam],$CE$30, Table2[ActualAwayScore],$CF32, Table2[ActualHomeScore],CP$31)+COUNTIFS(Table2[HomeTeam],$CE$30, Table2[ActualAwayScore],CP$31, Table2[ActualHomeScore],$CF32))*-1</f>
        <v>0</v>
      </c>
      <c r="CQ32" s="66">
        <f>(COUNTIFS(Table2[AwayTeam],$CE$30, Table2[ActualAwayScore],$CF32, Table2[ActualHomeScore],CQ$31)+COUNTIFS(Table2[HomeTeam],$CE$30, Table2[ActualAwayScore],CQ$31, Table2[ActualHomeScore],$CF32))*-1</f>
        <v>0</v>
      </c>
    </row>
    <row r="33" spans="1:95"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41</v>
      </c>
      <c r="E33" s="15">
        <f>Table3[[#This Row],[Watched]]/Table3[[#This Row],[GP]]</f>
        <v>0.82</v>
      </c>
      <c r="F33">
        <f>COUNTIFS(DataRegularSeason20242025!$N$3:$N$1315,1,DataRegularSeason20242025!$D$3:$D$1315,$A33)</f>
        <v>27</v>
      </c>
      <c r="G33">
        <f>41-Table3[[#This Row],[GP_A]]</f>
        <v>14</v>
      </c>
      <c r="H33">
        <f>COUNTIFS(DataRegularSeason20242025!$E$3:$E$1315,$A33,DataRegularSeason20242025!$N$3:$N$1315,1)</f>
        <v>23</v>
      </c>
      <c r="I33">
        <f>41-Table3[[#This Row],[GP_H]]</f>
        <v>18</v>
      </c>
      <c r="J33">
        <f>F33+H33</f>
        <v>50</v>
      </c>
      <c r="K33">
        <f>82-Table3[[#This Row],[GP]]</f>
        <v>32</v>
      </c>
      <c r="L33">
        <f>COUNTIFS(DataRegularSeason20242025!$D$3:$D$1315,$A33, DataRegularSeason20242025!$L$3:$L$1315, $A33,DataRegularSeason20242025!$N$3:$N$1315,1)</f>
        <v>6</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2</v>
      </c>
      <c r="O33">
        <f>COUNTIFS(DataRegularSeason20242025!$D$3:$D$1315,$A33, DataRegularSeason20242025!$L$3:$L$1315, $A33,DataRegularSeason20242025!$N$3:$N$1315,1,DataRegularSeason20242025!$M$3:$M$1315,"SO")</f>
        <v>0</v>
      </c>
      <c r="P33">
        <f>F33-L33</f>
        <v>21</v>
      </c>
      <c r="Q33">
        <f>COUNTIFS(DataRegularSeason20242025!$D$3:$D$1315,$A33, DataRegularSeason20242025!$S$3:$S$1315, $A33,DataRegularSeason20242025!$M$3:$M$1315,"REG")</f>
        <v>16</v>
      </c>
      <c r="R33">
        <f>COUNTIFS(DataRegularSeason20242025!$D$3:$D$1315,$A33, DataRegularSeason20242025!$S$3:$S$1315, $A33,DataRegularSeason20242025!$M$3:$M$1315,"OT")</f>
        <v>1</v>
      </c>
      <c r="S33">
        <f>COUNTIFS(DataRegularSeason20242025!$D$3:$D$1315,$A33, DataRegularSeason20242025!$S$3:$S$1315, $A33,DataRegularSeason20242025!$M$3:$M$1315,"SO")</f>
        <v>4</v>
      </c>
      <c r="T33">
        <f>COUNTIFS(DataRegularSeason20242025!$E$3:$E$1315,$A33, DataRegularSeason20242025!$L$3:$L$1315, $A33, DataRegularSeason20242025!$N$3:$N$1315,1)</f>
        <v>8</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15</v>
      </c>
      <c r="Y33">
        <f>COUNTIFS(DataRegularSeason20242025!$E$3:$E$1315,$A33, DataRegularSeason20242025!$S$3:$S$1315, $A33,DataRegularSeason20242025!$M$3:$M$1315,"REG")</f>
        <v>14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14</v>
      </c>
      <c r="AC33">
        <f>Table3[[#This Row],[L_A]]+Table3[[#This Row],[L_H]]</f>
        <v>36</v>
      </c>
      <c r="AD33">
        <f>Table3[[#This Row],[RW_A]]+Table3[[#This Row],[RW_H]]</f>
        <v>10</v>
      </c>
      <c r="AE33">
        <f>Table3[[#This Row],[RL_A]]+Table3[[#This Row],[RL_H]]</f>
        <v>30</v>
      </c>
      <c r="AF33">
        <f>Table3[[#This Row],[OTW_A]]+Table3[[#This Row],[OTW_H]]</f>
        <v>4</v>
      </c>
      <c r="AG33">
        <f>Table3[[#This Row],[OTL_A]]+Table3[[#This Row],[OTL_H]]</f>
        <v>2</v>
      </c>
      <c r="AH33">
        <f>Table3[[#This Row],[SOW_A]]+Table3[[#This Row],[SOW_H]]</f>
        <v>0</v>
      </c>
      <c r="AI33">
        <f>Table3[[#This Row],[SOL_A]]+Table3[[#This Row],[SOL_H]]</f>
        <v>4</v>
      </c>
      <c r="AJ33" s="20" t="str">
        <f>_xlfn.CONCAT(TEXT(Table3[[#This Row],[OTW]]+Table3[[#This Row],[SOW]], "0"), "-", TEXT(Table3[[#This Row],[OTL]]+Table3[[#This Row],[SOL]],"0"))</f>
        <v>4-6</v>
      </c>
      <c r="AK33">
        <f>(2*(Table3[[#This Row],[W_A]]+Table3[[#This Row],[W_H]]))+Table3[[#This Row],[OTL_A]]+Table3[[#This Row],[SOL_A]]+Table3[[#This Row],[OTL_H]]+Table3[[#This Row],[SOL_H]]</f>
        <v>34</v>
      </c>
      <c r="AL33">
        <f>(3*(Table3[[#This Row],[RW_A]]+Table3[[#This Row],[RW_H]]))+(2*(Table3[[#This Row],[OTW_A]]+Table3[[#This Row],[SOW_A]]+Table3[[#This Row],[OTW_H]]+Table3[[#This Row],[SOW_H]]))+Table3[[#This Row],[OTL_A]]+Table3[[#This Row],[SOL_A]]+Table3[[#This Row],[OTL_H]]+Table3[[#This Row],[SOL_H]]</f>
        <v>44</v>
      </c>
      <c r="AM33" s="15">
        <f>Table3[[#This Row],[PTS]]/(2*Table3[[#This Row],[GP]])</f>
        <v>0.34</v>
      </c>
      <c r="AN33" s="15">
        <f>Table3[[#This Row],[PTS2]]/(3*Table3[[#This Row],[GP]])</f>
        <v>0.29333333333333333</v>
      </c>
      <c r="AO33">
        <f>(2*Table3[[#This Row],[GR]])+Table3[[#This Row],[PTS]]</f>
        <v>98</v>
      </c>
      <c r="AP33">
        <f>(3*Table3[[#This Row],[GR]])+Table3[[#This Row],[PTS2]]</f>
        <v>140</v>
      </c>
      <c r="AQ33">
        <f>Table3[[#This Row],[PTS]]+(2 * Table3[[#This Row],[GR]] * Table3[[#This Row],[PTS%]])</f>
        <v>55.760000000000005</v>
      </c>
      <c r="AR33">
        <f>Table3[[#This Row],[PTS2]]+(3 * Table3[[#This Row],[GR]] * Table3[[#This Row],[PTS%2]])</f>
        <v>72.16</v>
      </c>
      <c r="AS33" s="20" t="str">
        <f>_xlfn.CONCAT(TEXT(Table3[[#This Row],[W]], "0"), "-", TEXT(Table3[[#This Row],[RL]],"0"), "-", TEXT(Table3[[#This Row],[OTL]]+Table3[[#This Row],[SOL]], "0"))</f>
        <v>14-30-6</v>
      </c>
      <c r="AT33">
        <f>COUNTIFS(DataRegularSeason20242025!$D$3:$D$1315,Table3[[#This Row],[Teams]],DataRegularSeason20242025!$K$3:$K$1315,0)</f>
        <v>1</v>
      </c>
      <c r="AU33">
        <f>SUMIF(DataRegularSeason20242025!$D$3:$D$1315,$A33, DataRegularSeason20242025!$J$3:$J$1315)</f>
        <v>67</v>
      </c>
      <c r="AV33">
        <f>SUMIF(DataRegularSeason20242025!$D$3:$D$1315,$A33, DataRegularSeason20242025!$K$3:$K$1315)</f>
        <v>104</v>
      </c>
      <c r="AW33">
        <f>AU33-AV33</f>
        <v>-37</v>
      </c>
      <c r="AX33">
        <f>COUNTIFS(DataRegularSeason20242025!$E$3:$E$1315,Table3[[#This Row],[Teams]],DataRegularSeason20242025!$J$3:$J$1315,0)</f>
        <v>0</v>
      </c>
      <c r="AY33">
        <f>SUMIF(DataRegularSeason20242025!$E$3:$E$1315,$A33,DataRegularSeason20242025!$K$3:$K$1315)</f>
        <v>63</v>
      </c>
      <c r="AZ33">
        <f>SUMIF(DataRegularSeason20242025!$E$3:$E$1315,$A33,DataRegularSeason20242025!$J$3:$J$1315)</f>
        <v>78</v>
      </c>
      <c r="BA33">
        <f>AY33-AZ33</f>
        <v>-15</v>
      </c>
      <c r="BB33">
        <f>AU33+AY33</f>
        <v>130</v>
      </c>
      <c r="BC33">
        <f>AV33+AZ33</f>
        <v>182</v>
      </c>
      <c r="BD33">
        <f>BB33-BC33</f>
        <v>-52</v>
      </c>
      <c r="BE33" s="17">
        <f>Table3[[#This Row],[GF]]/Table3[[#This Row],[GP]]</f>
        <v>2.6</v>
      </c>
      <c r="BF33" s="17">
        <f>Table3[[#This Row],[GA]]/Table3[[#This Row],[GP]]</f>
        <v>3.64</v>
      </c>
      <c r="BG33" s="17">
        <f>(Table3[[#This Row],[GF]]-Table3[[#This Row],[GA]])/Table3[[#This Row],[GP]]</f>
        <v>-1.04</v>
      </c>
      <c r="BH33" s="49" t="str">
        <f>_xlfn.CONCAT(TEXT(Table3[[#This Row],[W_H]], "0"), "-", TEXT(Table3[[#This Row],[RL_H]],"0"), "-", TEXT(Table3[[#This Row],[OTL_H]]+Table3[[#This Row],[SOL_H]], "0"))</f>
        <v>8-14-1</v>
      </c>
      <c r="BI33" s="49" t="str">
        <f>_xlfn.CONCAT(TEXT(Table3[[#This Row],[W_A]], "0"), "-", TEXT(Table3[[#This Row],[RL_A]],"0"), "-", TEXT(Table3[[#This Row],[OTL_A]]+Table3[[#This Row],[SOL_A]], "0"))</f>
        <v>6-16-5</v>
      </c>
      <c r="BJ33" s="49">
        <f>((2*(Table3[[#This Row],[W_H]]))+Table3[[#This Row],[OTL_H]]+Table3[[#This Row],[SOL_H]])/(2*Table3[[#This Row],[GP_H]])</f>
        <v>0.36956521739130432</v>
      </c>
      <c r="BK33" s="49">
        <f>((2*(Table3[[#This Row],[W_A]]))+Table3[[#This Row],[OTL_A]]+Table3[[#This Row],[SOL_A]])/(2*Table3[[#This Row],[GP_A]])</f>
        <v>0.31481481481481483</v>
      </c>
      <c r="BL33" s="21">
        <f>(Table3[[#This Row],[W]]*$CG$3)+(Table3[[#This Row],[L]]*$CG$4)+(Table3[[#This Row],[GF]]*$CG$5)+(Table3[[#This Row],[GA]]*$CG$6)</f>
        <v>55.5</v>
      </c>
      <c r="BM33" s="21">
        <f>(82*(((Table3[[#This Row],[PTS%]]*$CG$3)+((1-Table3[[#This Row],[PTS%]])*$CG$4)+(Table3[[#This Row],[GF]]*$CG$5)+(Table3[[#This Row],[GA]]*$CG$6))/Table3[[#This Row],[GP]])) + (Table3[[#This Row],[W]]*$CG$3)+(Table3[[#This Row],[L]]*$CG$4)+(Table3[[#This Row],[GF]]*$CG$5)+(Table3[[#This Row],[GA]]*$CG$6)</f>
        <v>117.93151999999999</v>
      </c>
      <c r="BN33">
        <f>COUNTIFS(DataRegularSeason20242025!$D$3:$D$1315,$A33,DataRegularSeason20242025!$H$3:$H$1315, $A33)</f>
        <v>4</v>
      </c>
      <c r="BO33">
        <f>COUNTIFS(DataRegularSeason20242025!$E$3:$E$1315,$A33,DataRegularSeason20242025!$H$3:$H$1315, $A33)</f>
        <v>5</v>
      </c>
      <c r="BP33">
        <f>BN33+BO33</f>
        <v>9</v>
      </c>
      <c r="BQ33">
        <f>F33-BN33</f>
        <v>23</v>
      </c>
      <c r="BR33">
        <f>H33-BO33</f>
        <v>18</v>
      </c>
      <c r="BS33">
        <f>BQ33+BR33</f>
        <v>41</v>
      </c>
      <c r="BW33" t="str">
        <f>INDEX(Table2[AwayTeam], Table3[[#This Row],[Column2]])</f>
        <v>NJD</v>
      </c>
      <c r="BX33">
        <f>LARGE((Table2[[#This Row],[AwayTeam]]=Table3[[#This Row],[Teams]]), 1)</f>
        <v>0</v>
      </c>
      <c r="CE33" s="98"/>
      <c r="CF33" s="66">
        <v>1</v>
      </c>
      <c r="CG33">
        <f>COUNTIFS(Table2[AwayTeam],$CE$30, Table2[ActualAwayScore],$CF33, Table2[ActualHomeScore],CG$31)+COUNTIFS(Table2[HomeTeam],$CE$30, Table2[ActualAwayScore],CG$31, Table2[ActualHomeScore],$CF33)</f>
        <v>0</v>
      </c>
      <c r="CH33" s="99"/>
      <c r="CI33">
        <f>(COUNTIFS(Table2[AwayTeam],$CE$30, Table2[ActualAwayScore],$CF33, Table2[ActualHomeScore],CI$31)+COUNTIFS(Table2[HomeTeam],$CE$30, Table2[ActualAwayScore],CI$31, Table2[ActualHomeScore],$CF33))*-1</f>
        <v>-2</v>
      </c>
      <c r="CJ33">
        <f>(COUNTIFS(Table2[AwayTeam],$CE$30, Table2[ActualAwayScore],$CF33, Table2[ActualHomeScore],CJ$31)+COUNTIFS(Table2[HomeTeam],$CE$30, Table2[ActualAwayScore],CJ$31, Table2[ActualHomeScore],$CF33))*-1</f>
        <v>0</v>
      </c>
      <c r="CK33">
        <f>(COUNTIFS(Table2[AwayTeam],$CE$30, Table2[ActualAwayScore],$CF33, Table2[ActualHomeScore],CK$31)+COUNTIFS(Table2[HomeTeam],$CE$30, Table2[ActualAwayScore],CK$31, Table2[ActualHomeScore],$CF33))*-1</f>
        <v>-3</v>
      </c>
      <c r="CL33">
        <f>(COUNTIFS(Table2[AwayTeam],$CE$30, Table2[ActualAwayScore],$CF33, Table2[ActualHomeScore],CL$31)+COUNTIFS(Table2[HomeTeam],$CE$30, Table2[ActualAwayScore],CL$31, Table2[ActualHomeScore],$CF33))*-1</f>
        <v>-1</v>
      </c>
      <c r="CM33">
        <f>(COUNTIFS(Table2[AwayTeam],$CE$30, Table2[ActualAwayScore],$CF33, Table2[ActualHomeScore],CM$31)+COUNTIFS(Table2[HomeTeam],$CE$30, Table2[ActualAwayScore],CM$31, Table2[ActualHomeScore],$CF33))*-1</f>
        <v>0</v>
      </c>
      <c r="CN33">
        <f>(COUNTIFS(Table2[AwayTeam],$CE$30, Table2[ActualAwayScore],$CF33, Table2[ActualHomeScore],CN$31)+COUNTIFS(Table2[HomeTeam],$CE$30, Table2[ActualAwayScore],CN$31, Table2[ActualHomeScore],$CF33))*-1</f>
        <v>0</v>
      </c>
      <c r="CO33">
        <f>(COUNTIFS(Table2[AwayTeam],$CE$30, Table2[ActualAwayScore],$CF33, Table2[ActualHomeScore],CO$31)+COUNTIFS(Table2[HomeTeam],$CE$30, Table2[ActualAwayScore],CO$31, Table2[ActualHomeScore],$CF33))*-1</f>
        <v>0</v>
      </c>
      <c r="CP33">
        <f>(COUNTIFS(Table2[AwayTeam],$CE$30, Table2[ActualAwayScore],$CF33, Table2[ActualHomeScore],CP$31)+COUNTIFS(Table2[HomeTeam],$CE$30, Table2[ActualAwayScore],CP$31, Table2[ActualHomeScore],$CF33))*-1</f>
        <v>0</v>
      </c>
      <c r="CQ33" s="66">
        <f>(COUNTIFS(Table2[AwayTeam],$CE$30, Table2[ActualAwayScore],$CF33, Table2[ActualHomeScore],CQ$31)+COUNTIFS(Table2[HomeTeam],$CE$30, Table2[ActualAwayScore],CQ$31, Table2[ActualHomeScore],$CF33))*-1</f>
        <v>0</v>
      </c>
    </row>
    <row r="34" spans="1:95" x14ac:dyDescent="0.25">
      <c r="CA34" t="str">
        <f t="array" ref="CA34:CA66">IF(DataRegularSeason20242025!$D$3:$D$1315="CGY",DataRegularSeason20242025!$D$3:$D$1315,"")</f>
        <v/>
      </c>
      <c r="CE34" s="98"/>
      <c r="CF34" s="66">
        <v>2</v>
      </c>
      <c r="CG34">
        <f>COUNTIFS(Table2[AwayTeam],$CE$30, Table2[ActualAwayScore],$CF34, Table2[ActualHomeScore],CG$31)+COUNTIFS(Table2[HomeTeam],$CE$30, Table2[ActualAwayScore],CG$31, Table2[ActualHomeScore],$CF34)</f>
        <v>0</v>
      </c>
      <c r="CH34">
        <f>COUNTIFS(Table2[AwayTeam],"CGY", Table2[ActualAwayScore],$CF34, Table2[ActualHomeScore],CH$31)+COUNTIFS(Table2[HomeTeam],"CGY", Table2[ActualAwayScore],CH$31, Table2[ActualHomeScore],$CF34)</f>
        <v>2</v>
      </c>
      <c r="CI34" s="99"/>
      <c r="CJ34">
        <f>(COUNTIFS(Table2[AwayTeam],$CE$30, Table2[ActualAwayScore],$CF34, Table2[ActualHomeScore],CJ$31)+COUNTIFS(Table2[HomeTeam],$CE$30, Table2[ActualAwayScore],CJ$31, Table2[ActualHomeScore],$CF34))*-1</f>
        <v>-4</v>
      </c>
      <c r="CK34">
        <f>(COUNTIFS(Table2[AwayTeam],$CE$30, Table2[ActualAwayScore],$CF34, Table2[ActualHomeScore],CK$31)+COUNTIFS(Table2[HomeTeam],$CE$30, Table2[ActualAwayScore],CK$31, Table2[ActualHomeScore],$CF34))*-1</f>
        <v>-1</v>
      </c>
      <c r="CL34">
        <f>(COUNTIFS(Table2[AwayTeam],$CE$30, Table2[ActualAwayScore],$CF34, Table2[ActualHomeScore],CL$31)+COUNTIFS(Table2[HomeTeam],$CE$30, Table2[ActualAwayScore],CL$31, Table2[ActualHomeScore],$CF34))*-1</f>
        <v>-1</v>
      </c>
      <c r="CM34">
        <f>(COUNTIFS(Table2[AwayTeam],$CE$30, Table2[ActualAwayScore],$CF34, Table2[ActualHomeScore],CM$31)+COUNTIFS(Table2[HomeTeam],$CE$30, Table2[ActualAwayScore],CM$31, Table2[ActualHomeScore],$CF34))*-1</f>
        <v>-1</v>
      </c>
      <c r="CN34">
        <f>(COUNTIFS(Table2[AwayTeam],$CE$30, Table2[ActualAwayScore],$CF34, Table2[ActualHomeScore],CN$31)+COUNTIFS(Table2[HomeTeam],$CE$30, Table2[ActualAwayScore],CN$31, Table2[ActualHomeScore],$CF34))*-1</f>
        <v>0</v>
      </c>
      <c r="CO34">
        <f>(COUNTIFS(Table2[AwayTeam],$CE$30, Table2[ActualAwayScore],$CF34, Table2[ActualHomeScore],CO$31)+COUNTIFS(Table2[HomeTeam],$CE$30, Table2[ActualAwayScore],CO$31, Table2[ActualHomeScore],$CF34))*-1</f>
        <v>0</v>
      </c>
      <c r="CP34">
        <f>(COUNTIFS(Table2[AwayTeam],$CE$30, Table2[ActualAwayScore],$CF34, Table2[ActualHomeScore],CP$31)+COUNTIFS(Table2[HomeTeam],$CE$30, Table2[ActualAwayScore],CP$31, Table2[ActualHomeScore],$CF34))*-1</f>
        <v>0</v>
      </c>
      <c r="CQ34" s="66">
        <f>(COUNTIFS(Table2[AwayTeam],$CE$30, Table2[ActualAwayScore],$CF34, Table2[ActualHomeScore],CQ$31)+COUNTIFS(Table2[HomeTeam],$CE$30, Table2[ActualAwayScore],CQ$31, Table2[ActualHomeScore],$CF34))*-1</f>
        <v>0</v>
      </c>
    </row>
    <row r="35" spans="1:95" x14ac:dyDescent="0.25">
      <c r="A35" t="s">
        <v>1760</v>
      </c>
      <c r="D35">
        <f>SUM(D$2:D$33)</f>
        <v>1232</v>
      </c>
      <c r="E35">
        <f t="shared" ref="E35:BU35" si="2">SUM(E$2:E$33)</f>
        <v>26.286011809651953</v>
      </c>
      <c r="F35">
        <f t="shared" si="2"/>
        <v>750</v>
      </c>
      <c r="G35">
        <f t="shared" si="2"/>
        <v>562</v>
      </c>
      <c r="H35">
        <f t="shared" si="2"/>
        <v>750</v>
      </c>
      <c r="I35">
        <f t="shared" si="2"/>
        <v>562</v>
      </c>
      <c r="J35">
        <f t="shared" si="2"/>
        <v>1500</v>
      </c>
      <c r="K35">
        <f t="shared" si="2"/>
        <v>1124</v>
      </c>
      <c r="L35">
        <f t="shared" si="2"/>
        <v>340</v>
      </c>
      <c r="M35">
        <f t="shared" si="2"/>
        <v>271</v>
      </c>
      <c r="N35">
        <f t="shared" si="2"/>
        <v>53</v>
      </c>
      <c r="O35">
        <f t="shared" si="2"/>
        <v>16</v>
      </c>
      <c r="P35">
        <f t="shared" si="2"/>
        <v>410</v>
      </c>
      <c r="Q35">
        <f t="shared" si="2"/>
        <v>326</v>
      </c>
      <c r="R35">
        <f t="shared" si="2"/>
        <v>61</v>
      </c>
      <c r="S35">
        <f t="shared" si="2"/>
        <v>23</v>
      </c>
      <c r="T35">
        <f t="shared" si="2"/>
        <v>410</v>
      </c>
      <c r="U35">
        <f t="shared" si="2"/>
        <v>326</v>
      </c>
      <c r="V35">
        <f t="shared" si="2"/>
        <v>61</v>
      </c>
      <c r="W35">
        <f t="shared" si="2"/>
        <v>23</v>
      </c>
      <c r="X35">
        <f t="shared" si="2"/>
        <v>340</v>
      </c>
      <c r="Y35">
        <f t="shared" si="2"/>
        <v>271</v>
      </c>
      <c r="Z35">
        <f t="shared" si="2"/>
        <v>53</v>
      </c>
      <c r="AA35">
        <f t="shared" si="2"/>
        <v>16</v>
      </c>
      <c r="AB35">
        <f t="shared" si="2"/>
        <v>750</v>
      </c>
      <c r="AC35">
        <f t="shared" si="2"/>
        <v>750</v>
      </c>
      <c r="AD35">
        <f t="shared" si="2"/>
        <v>597</v>
      </c>
      <c r="AE35">
        <f t="shared" si="2"/>
        <v>597</v>
      </c>
      <c r="AF35">
        <f t="shared" si="2"/>
        <v>114</v>
      </c>
      <c r="AG35">
        <f t="shared" si="2"/>
        <v>114</v>
      </c>
      <c r="AH35">
        <f t="shared" si="2"/>
        <v>39</v>
      </c>
      <c r="AI35">
        <f t="shared" si="2"/>
        <v>39</v>
      </c>
      <c r="AK35">
        <f t="shared" si="2"/>
        <v>1653</v>
      </c>
      <c r="AL35">
        <f t="shared" si="2"/>
        <v>2250</v>
      </c>
      <c r="AM35">
        <f t="shared" si="2"/>
        <v>17.652122040459723</v>
      </c>
      <c r="AN35">
        <f t="shared" si="2"/>
        <v>16.019887041324534</v>
      </c>
      <c r="AO35">
        <f t="shared" si="2"/>
        <v>3901</v>
      </c>
      <c r="AP35">
        <f t="shared" si="2"/>
        <v>5622</v>
      </c>
      <c r="AQ35">
        <f t="shared" si="2"/>
        <v>2894.9480146353949</v>
      </c>
      <c r="AR35">
        <f t="shared" si="2"/>
        <v>3940.8922121658352</v>
      </c>
      <c r="AT35">
        <f t="shared" si="2"/>
        <v>37</v>
      </c>
      <c r="AU35">
        <f t="shared" si="2"/>
        <v>2203</v>
      </c>
      <c r="AV35">
        <f t="shared" si="2"/>
        <v>2339</v>
      </c>
      <c r="AW35">
        <f t="shared" si="2"/>
        <v>-136</v>
      </c>
      <c r="AX35">
        <f t="shared" si="2"/>
        <v>53</v>
      </c>
      <c r="AY35">
        <f t="shared" si="2"/>
        <v>2339</v>
      </c>
      <c r="AZ35">
        <f t="shared" si="2"/>
        <v>2203</v>
      </c>
      <c r="BA35">
        <f t="shared" si="2"/>
        <v>136</v>
      </c>
      <c r="BB35">
        <f t="shared" si="2"/>
        <v>4542</v>
      </c>
      <c r="BC35">
        <f t="shared" si="2"/>
        <v>4542</v>
      </c>
      <c r="BD35">
        <f t="shared" si="2"/>
        <v>0</v>
      </c>
      <c r="BE35">
        <f t="shared" si="2"/>
        <v>96.907755024331948</v>
      </c>
      <c r="BF35">
        <f t="shared" si="2"/>
        <v>96.793105275412671</v>
      </c>
      <c r="BG35">
        <f t="shared" si="2"/>
        <v>0.11464974891927437</v>
      </c>
      <c r="BL35">
        <f t="shared" si="2"/>
        <v>1735.5000000000005</v>
      </c>
      <c r="BN35">
        <f t="shared" si="2"/>
        <v>340</v>
      </c>
      <c r="BO35">
        <f t="shared" si="2"/>
        <v>416</v>
      </c>
      <c r="BP35">
        <f t="shared" si="2"/>
        <v>756</v>
      </c>
      <c r="BQ35">
        <f t="shared" si="2"/>
        <v>410</v>
      </c>
      <c r="BR35">
        <f t="shared" si="2"/>
        <v>334</v>
      </c>
      <c r="BS35">
        <f t="shared" si="2"/>
        <v>744</v>
      </c>
      <c r="BT35">
        <f t="shared" si="2"/>
        <v>24</v>
      </c>
      <c r="BU35">
        <f t="shared" si="2"/>
        <v>0</v>
      </c>
      <c r="CA35" t="str">
        <v/>
      </c>
      <c r="CE35" s="98"/>
      <c r="CF35" s="66">
        <v>3</v>
      </c>
      <c r="CG35">
        <f>COUNTIFS(Table2[AwayTeam],$CE$30, Table2[ActualAwayScore],$CF35, Table2[ActualHomeScore],CG$31)+COUNTIFS(Table2[HomeTeam],$CE$30, Table2[ActualAwayScore],CG$31, Table2[ActualHomeScore],$CF35)</f>
        <v>0</v>
      </c>
      <c r="CH35">
        <f>COUNTIFS(Table2[AwayTeam],"CGY", Table2[ActualAwayScore],$CF35, Table2[ActualHomeScore],CH$31)+COUNTIFS(Table2[HomeTeam],"CGY", Table2[ActualAwayScore],CH$31, Table2[ActualHomeScore],$CF35)</f>
        <v>5</v>
      </c>
      <c r="CI35">
        <f>COUNTIFS(Table2[AwayTeam],$CE$30, Table2[ActualAwayScore],$CF35, Table2[ActualHomeScore],CI$31)+COUNTIFS(Table2[HomeTeam],$CE$30, Table2[ActualAwayScore],CI$31, Table2[ActualHomeScore],$CF35)</f>
        <v>2</v>
      </c>
      <c r="CJ35" s="99"/>
      <c r="CK35">
        <f>(COUNTIFS(Table2[AwayTeam],$CE$30, Table2[ActualAwayScore],$CF35, Table2[ActualHomeScore],CK$31)+COUNTIFS(Table2[HomeTeam],$CE$30, Table2[ActualAwayScore],CK$31, Table2[ActualHomeScore],$CF35))*-1</f>
        <v>-2</v>
      </c>
      <c r="CL35">
        <f>(COUNTIFS(Table2[AwayTeam],$CE$30, Table2[ActualAwayScore],$CF35, Table2[ActualHomeScore],CL$31)+COUNTIFS(Table2[HomeTeam],$CE$30, Table2[ActualAwayScore],CL$31, Table2[ActualHomeScore],$CF35))*-1</f>
        <v>-2</v>
      </c>
      <c r="CM35">
        <f>(COUNTIFS(Table2[AwayTeam],$CE$30, Table2[ActualAwayScore],$CF35, Table2[ActualHomeScore],CM$31)+COUNTIFS(Table2[HomeTeam],$CE$30, Table2[ActualAwayScore],CM$31, Table2[ActualHomeScore],$CF35))*-1</f>
        <v>0</v>
      </c>
      <c r="CN35">
        <f>(COUNTIFS(Table2[AwayTeam],$CE$30, Table2[ActualAwayScore],$CF35, Table2[ActualHomeScore],CN$31)+COUNTIFS(Table2[HomeTeam],$CE$30, Table2[ActualAwayScore],CN$31, Table2[ActualHomeScore],$CF35))*-1</f>
        <v>0</v>
      </c>
      <c r="CO35">
        <f>(COUNTIFS(Table2[AwayTeam],$CE$30, Table2[ActualAwayScore],$CF35, Table2[ActualHomeScore],CO$31)+COUNTIFS(Table2[HomeTeam],$CE$30, Table2[ActualAwayScore],CO$31, Table2[ActualHomeScore],$CF35))*-1</f>
        <v>0</v>
      </c>
      <c r="CP35">
        <f>(COUNTIFS(Table2[AwayTeam],$CE$30, Table2[ActualAwayScore],$CF35, Table2[ActualHomeScore],CP$31)+COUNTIFS(Table2[HomeTeam],$CE$30, Table2[ActualAwayScore],CP$31, Table2[ActualHomeScore],$CF35))*-1</f>
        <v>0</v>
      </c>
      <c r="CQ35" s="66">
        <f>(COUNTIFS(Table2[AwayTeam],$CE$30, Table2[ActualAwayScore],$CF35, Table2[ActualHomeScore],CQ$31)+COUNTIFS(Table2[HomeTeam],$CE$30, Table2[ActualAwayScore],CQ$31, Table2[ActualHomeScore],$CF35))*-1</f>
        <v>0</v>
      </c>
    </row>
    <row r="36" spans="1:95" x14ac:dyDescent="0.25">
      <c r="A36" t="s">
        <v>1807</v>
      </c>
      <c r="D36">
        <f>AVERAGE(D$2:D$33)</f>
        <v>38.5</v>
      </c>
      <c r="E36">
        <f t="shared" ref="E36:BU36" si="3">AVERAGE(E$2:E$33)</f>
        <v>0.82143786905162353</v>
      </c>
      <c r="F36">
        <f t="shared" si="3"/>
        <v>23.4375</v>
      </c>
      <c r="G36">
        <f t="shared" si="3"/>
        <v>17.5625</v>
      </c>
      <c r="H36">
        <f t="shared" si="3"/>
        <v>23.4375</v>
      </c>
      <c r="I36">
        <f t="shared" si="3"/>
        <v>17.5625</v>
      </c>
      <c r="J36">
        <f t="shared" si="3"/>
        <v>46.875</v>
      </c>
      <c r="K36">
        <f t="shared" si="3"/>
        <v>35.125</v>
      </c>
      <c r="L36">
        <f t="shared" si="3"/>
        <v>10.625</v>
      </c>
      <c r="M36">
        <f t="shared" si="3"/>
        <v>8.46875</v>
      </c>
      <c r="N36">
        <f t="shared" si="3"/>
        <v>1.65625</v>
      </c>
      <c r="O36">
        <f t="shared" si="3"/>
        <v>0.5</v>
      </c>
      <c r="P36">
        <f t="shared" si="3"/>
        <v>12.8125</v>
      </c>
      <c r="Q36">
        <f t="shared" si="3"/>
        <v>10.1875</v>
      </c>
      <c r="R36">
        <f t="shared" si="3"/>
        <v>1.90625</v>
      </c>
      <c r="S36">
        <f t="shared" si="3"/>
        <v>0.71875</v>
      </c>
      <c r="T36">
        <f t="shared" si="3"/>
        <v>12.8125</v>
      </c>
      <c r="U36">
        <f t="shared" si="3"/>
        <v>10.1875</v>
      </c>
      <c r="V36">
        <f t="shared" si="3"/>
        <v>1.90625</v>
      </c>
      <c r="W36">
        <f t="shared" si="3"/>
        <v>0.71875</v>
      </c>
      <c r="X36">
        <f t="shared" si="3"/>
        <v>10.625</v>
      </c>
      <c r="Y36">
        <f t="shared" si="3"/>
        <v>8.46875</v>
      </c>
      <c r="Z36">
        <f t="shared" si="3"/>
        <v>1.65625</v>
      </c>
      <c r="AA36">
        <f t="shared" si="3"/>
        <v>0.5</v>
      </c>
      <c r="AB36">
        <f t="shared" si="3"/>
        <v>23.4375</v>
      </c>
      <c r="AC36">
        <f t="shared" si="3"/>
        <v>23.4375</v>
      </c>
      <c r="AD36">
        <f t="shared" si="3"/>
        <v>18.65625</v>
      </c>
      <c r="AE36">
        <f t="shared" si="3"/>
        <v>18.65625</v>
      </c>
      <c r="AF36">
        <f t="shared" si="3"/>
        <v>3.5625</v>
      </c>
      <c r="AG36">
        <f t="shared" si="3"/>
        <v>3.5625</v>
      </c>
      <c r="AH36">
        <f t="shared" si="3"/>
        <v>1.21875</v>
      </c>
      <c r="AI36">
        <f t="shared" si="3"/>
        <v>1.21875</v>
      </c>
      <c r="AK36">
        <f t="shared" si="3"/>
        <v>51.65625</v>
      </c>
      <c r="AL36">
        <f t="shared" si="3"/>
        <v>70.3125</v>
      </c>
      <c r="AM36">
        <f t="shared" si="3"/>
        <v>0.55162881376436634</v>
      </c>
      <c r="AN36">
        <f t="shared" si="3"/>
        <v>0.50062147004139168</v>
      </c>
      <c r="AO36">
        <f t="shared" si="3"/>
        <v>121.90625</v>
      </c>
      <c r="AP36">
        <f t="shared" si="3"/>
        <v>175.6875</v>
      </c>
      <c r="AQ36">
        <f t="shared" si="3"/>
        <v>90.46712545735609</v>
      </c>
      <c r="AR36">
        <f t="shared" si="3"/>
        <v>123.15288163018235</v>
      </c>
      <c r="AT36">
        <f t="shared" si="3"/>
        <v>1.15625</v>
      </c>
      <c r="AU36">
        <f t="shared" si="3"/>
        <v>68.84375</v>
      </c>
      <c r="AV36">
        <f t="shared" si="3"/>
        <v>73.09375</v>
      </c>
      <c r="AW36">
        <f t="shared" si="3"/>
        <v>-4.25</v>
      </c>
      <c r="AX36">
        <f t="shared" si="3"/>
        <v>1.65625</v>
      </c>
      <c r="AY36">
        <f t="shared" si="3"/>
        <v>73.09375</v>
      </c>
      <c r="AZ36">
        <f t="shared" si="3"/>
        <v>68.84375</v>
      </c>
      <c r="BA36">
        <f t="shared" si="3"/>
        <v>4.25</v>
      </c>
      <c r="BB36">
        <f t="shared" si="3"/>
        <v>141.9375</v>
      </c>
      <c r="BC36">
        <f t="shared" si="3"/>
        <v>141.9375</v>
      </c>
      <c r="BD36">
        <f t="shared" si="3"/>
        <v>0</v>
      </c>
      <c r="BE36">
        <f t="shared" si="3"/>
        <v>3.0283673445103734</v>
      </c>
      <c r="BF36">
        <f t="shared" si="3"/>
        <v>3.024784539856646</v>
      </c>
      <c r="BG36">
        <f t="shared" si="3"/>
        <v>3.5828046537273242E-3</v>
      </c>
      <c r="BL36">
        <f t="shared" si="3"/>
        <v>54.234375000000014</v>
      </c>
      <c r="BN36">
        <f t="shared" si="3"/>
        <v>10.625</v>
      </c>
      <c r="BO36">
        <f t="shared" si="3"/>
        <v>13</v>
      </c>
      <c r="BP36">
        <f t="shared" si="3"/>
        <v>23.625</v>
      </c>
      <c r="BQ36">
        <f t="shared" si="3"/>
        <v>12.8125</v>
      </c>
      <c r="BR36">
        <f t="shared" si="3"/>
        <v>10.4375</v>
      </c>
      <c r="BS36">
        <f t="shared" si="3"/>
        <v>23.25</v>
      </c>
      <c r="BT36">
        <f t="shared" si="3"/>
        <v>24</v>
      </c>
      <c r="BU36" t="e">
        <f t="shared" si="3"/>
        <v>#DIV/0!</v>
      </c>
      <c r="CA36" t="str">
        <v/>
      </c>
      <c r="CE36" s="98"/>
      <c r="CF36" s="66">
        <v>4</v>
      </c>
      <c r="CG36">
        <f>COUNTIFS(Table2[AwayTeam],$CE$30, Table2[ActualAwayScore],$CF36, Table2[ActualHomeScore],CG$31)+COUNTIFS(Table2[HomeTeam],$CE$30, Table2[ActualAwayScore],CG$31, Table2[ActualHomeScore],$CF36)</f>
        <v>0</v>
      </c>
      <c r="CH36">
        <f>COUNTIFS(Table2[AwayTeam],"CGY", Table2[ActualAwayScore],$CF36, Table2[ActualHomeScore],CH$31)+COUNTIFS(Table2[HomeTeam],"CGY", Table2[ActualAwayScore],CH$31, Table2[ActualHomeScore],$CF36)</f>
        <v>1</v>
      </c>
      <c r="CI36">
        <f>COUNTIFS(Table2[AwayTeam],$CE$30, Table2[ActualAwayScore],$CF36, Table2[ActualHomeScore],CI$31)+COUNTIFS(Table2[HomeTeam],$CE$30, Table2[ActualAwayScore],CI$31, Table2[ActualHomeScore],$CF36)</f>
        <v>3</v>
      </c>
      <c r="CJ36">
        <f>COUNTIFS(Table2[AwayTeam],$CE$30, Table2[ActualAwayScore],$CF36, Table2[ActualHomeScore],CJ$31)+COUNTIFS(Table2[HomeTeam],$CE$30, Table2[ActualAwayScore],CJ$31, Table2[ActualHomeScore],$CF36)</f>
        <v>1</v>
      </c>
      <c r="CK36" s="99"/>
      <c r="CL36">
        <f>(COUNTIFS(Table2[AwayTeam],$CE$30, Table2[ActualAwayScore],$CF36, Table2[ActualHomeScore],CL$31)+COUNTIFS(Table2[HomeTeam],$CE$30, Table2[ActualAwayScore],CL$31, Table2[ActualHomeScore],$CF36))*-1</f>
        <v>-4</v>
      </c>
      <c r="CM36">
        <f>(COUNTIFS(Table2[AwayTeam],$CE$30, Table2[ActualAwayScore],$CF36, Table2[ActualHomeScore],CM$31)+COUNTIFS(Table2[HomeTeam],$CE$30, Table2[ActualAwayScore],CM$31, Table2[ActualHomeScore],$CF36))*-1</f>
        <v>0</v>
      </c>
      <c r="CN36">
        <f>(COUNTIFS(Table2[AwayTeam],$CE$30, Table2[ActualAwayScore],$CF36, Table2[ActualHomeScore],CN$31)+COUNTIFS(Table2[HomeTeam],$CE$30, Table2[ActualAwayScore],CN$31, Table2[ActualHomeScore],$CF36))*-1</f>
        <v>0</v>
      </c>
      <c r="CO36">
        <f>(COUNTIFS(Table2[AwayTeam],$CE$30, Table2[ActualAwayScore],$CF36, Table2[ActualHomeScore],CO$31)+COUNTIFS(Table2[HomeTeam],$CE$30, Table2[ActualAwayScore],CO$31, Table2[ActualHomeScore],$CF36))*-1</f>
        <v>0</v>
      </c>
      <c r="CP36">
        <f>(COUNTIFS(Table2[AwayTeam],$CE$30, Table2[ActualAwayScore],$CF36, Table2[ActualHomeScore],CP$31)+COUNTIFS(Table2[HomeTeam],$CE$30, Table2[ActualAwayScore],CP$31, Table2[ActualHomeScore],$CF36))*-1</f>
        <v>0</v>
      </c>
      <c r="CQ36" s="66">
        <f>(COUNTIFS(Table2[AwayTeam],$CE$30, Table2[ActualAwayScore],$CF36, Table2[ActualHomeScore],CQ$31)+COUNTIFS(Table2[HomeTeam],$CE$30, Table2[ActualAwayScore],CQ$31, Table2[ActualHomeScore],$CF36))*-1</f>
        <v>0</v>
      </c>
    </row>
    <row r="37" spans="1:95" x14ac:dyDescent="0.25">
      <c r="A37" t="s">
        <v>1808</v>
      </c>
      <c r="D37">
        <f>_xlfn.STDEV.P(D$2:D$33)</f>
        <v>6.7082039324993694</v>
      </c>
      <c r="E37">
        <f t="shared" ref="E37:BU37" si="4">_xlfn.STDEV.P(E$2:E$33)</f>
        <v>0.14162903914522293</v>
      </c>
      <c r="F37">
        <f t="shared" si="4"/>
        <v>1.4986973510352248</v>
      </c>
      <c r="G37">
        <f t="shared" si="4"/>
        <v>1.4986973510352248</v>
      </c>
      <c r="H37">
        <f t="shared" si="4"/>
        <v>1.6189792308735773</v>
      </c>
      <c r="I37">
        <f t="shared" si="4"/>
        <v>1.6189792308735773</v>
      </c>
      <c r="J37">
        <f t="shared" si="4"/>
        <v>1.2686114456365274</v>
      </c>
      <c r="K37">
        <f t="shared" si="4"/>
        <v>1.2686114456365274</v>
      </c>
      <c r="L37">
        <f t="shared" si="4"/>
        <v>2.8145825622994254</v>
      </c>
      <c r="M37">
        <f t="shared" si="4"/>
        <v>2.7611634210057181</v>
      </c>
      <c r="N37">
        <f t="shared" si="4"/>
        <v>1.1349387373334299</v>
      </c>
      <c r="O37">
        <f t="shared" si="4"/>
        <v>0.66143782776614768</v>
      </c>
      <c r="P37">
        <f t="shared" si="4"/>
        <v>3.2058296508080399</v>
      </c>
      <c r="Q37">
        <f t="shared" si="4"/>
        <v>2.5792137852454187</v>
      </c>
      <c r="R37">
        <f t="shared" si="4"/>
        <v>1.2835345486195531</v>
      </c>
      <c r="S37">
        <f t="shared" si="4"/>
        <v>0.97578093724974968</v>
      </c>
      <c r="T37">
        <f t="shared" si="4"/>
        <v>3.06632414300902</v>
      </c>
      <c r="U37">
        <f t="shared" si="4"/>
        <v>3.1567140747935976</v>
      </c>
      <c r="V37">
        <f t="shared" si="4"/>
        <v>1.2835345486195531</v>
      </c>
      <c r="W37">
        <f t="shared" si="4"/>
        <v>0.87444178622707636</v>
      </c>
      <c r="X37">
        <f t="shared" si="4"/>
        <v>2.858649156507318</v>
      </c>
      <c r="Y37">
        <f t="shared" si="4"/>
        <v>2.6573527122871741</v>
      </c>
      <c r="Z37">
        <f t="shared" si="4"/>
        <v>1.2147369828485506</v>
      </c>
      <c r="AA37">
        <f t="shared" si="4"/>
        <v>0.61237243569579447</v>
      </c>
      <c r="AB37">
        <f t="shared" si="4"/>
        <v>4.5821494683172439</v>
      </c>
      <c r="AC37">
        <f t="shared" si="4"/>
        <v>4.840825730182817</v>
      </c>
      <c r="AD37">
        <f t="shared" si="4"/>
        <v>4.65436203335108</v>
      </c>
      <c r="AE37">
        <f t="shared" si="4"/>
        <v>4.1201439219401061</v>
      </c>
      <c r="AF37">
        <f t="shared" si="4"/>
        <v>1.6189792308735773</v>
      </c>
      <c r="AG37">
        <f t="shared" si="4"/>
        <v>1.919269066598011</v>
      </c>
      <c r="AH37">
        <f t="shared" si="4"/>
        <v>1.1383753500054365</v>
      </c>
      <c r="AI37">
        <f t="shared" si="4"/>
        <v>1.0820806058237991</v>
      </c>
      <c r="AK37">
        <f t="shared" si="4"/>
        <v>8.1263820939886902</v>
      </c>
      <c r="AL37">
        <f t="shared" si="4"/>
        <v>12.508590797927639</v>
      </c>
      <c r="AM37">
        <f t="shared" si="4"/>
        <v>8.8757801373343992E-2</v>
      </c>
      <c r="AN37">
        <f t="shared" si="4"/>
        <v>9.07780350003696E-2</v>
      </c>
      <c r="AO37">
        <f t="shared" si="4"/>
        <v>8.7619895536059609</v>
      </c>
      <c r="AP37">
        <f t="shared" si="4"/>
        <v>13.482482848125564</v>
      </c>
      <c r="AQ37">
        <f t="shared" si="4"/>
        <v>14.556279425228363</v>
      </c>
      <c r="AR37">
        <f t="shared" si="4"/>
        <v>22.331396610090934</v>
      </c>
      <c r="AT37">
        <f t="shared" si="4"/>
        <v>1.2018052826893382</v>
      </c>
      <c r="AU37">
        <f t="shared" si="4"/>
        <v>9.391183947591486</v>
      </c>
      <c r="AV37">
        <f t="shared" si="4"/>
        <v>10.536719647855303</v>
      </c>
      <c r="AW37">
        <f t="shared" si="4"/>
        <v>14.937369246289656</v>
      </c>
      <c r="AX37">
        <f t="shared" si="4"/>
        <v>1.3136155973114814</v>
      </c>
      <c r="AY37">
        <f t="shared" si="4"/>
        <v>11.114065904856782</v>
      </c>
      <c r="AZ37">
        <f t="shared" si="4"/>
        <v>11.464917615818266</v>
      </c>
      <c r="BA37">
        <f t="shared" si="4"/>
        <v>16.562382075051886</v>
      </c>
      <c r="BB37">
        <f t="shared" si="4"/>
        <v>14.428568666018123</v>
      </c>
      <c r="BC37">
        <f t="shared" si="4"/>
        <v>17.115302911429875</v>
      </c>
      <c r="BD37">
        <f t="shared" si="4"/>
        <v>24.840742742518792</v>
      </c>
      <c r="BE37">
        <f t="shared" si="4"/>
        <v>0.30315904664455851</v>
      </c>
      <c r="BF37">
        <f t="shared" si="4"/>
        <v>0.32369517072427789</v>
      </c>
      <c r="BG37">
        <f t="shared" si="4"/>
        <v>0.52736607816233516</v>
      </c>
      <c r="BL37">
        <f t="shared" si="4"/>
        <v>2.9262133567761253</v>
      </c>
      <c r="BN37">
        <f t="shared" si="4"/>
        <v>4.6216203868340378</v>
      </c>
      <c r="BO37">
        <f t="shared" si="4"/>
        <v>5.315072906367325</v>
      </c>
      <c r="BP37">
        <f t="shared" si="4"/>
        <v>9.486009434952086</v>
      </c>
      <c r="BQ37">
        <f t="shared" si="4"/>
        <v>5.234724801744596</v>
      </c>
      <c r="BR37">
        <f t="shared" si="4"/>
        <v>4.8601536755538914</v>
      </c>
      <c r="BS37">
        <f t="shared" si="4"/>
        <v>9.7114622997775157</v>
      </c>
      <c r="BT37">
        <f t="shared" si="4"/>
        <v>0</v>
      </c>
      <c r="BU37" t="e">
        <f t="shared" si="4"/>
        <v>#DIV/0!</v>
      </c>
      <c r="CA37" t="str">
        <v/>
      </c>
      <c r="CE37" s="98"/>
      <c r="CF37" s="66">
        <v>5</v>
      </c>
      <c r="CG37">
        <f>COUNTIFS(Table2[AwayTeam],$CE$30, Table2[ActualAwayScore],$CF37, Table2[ActualHomeScore],CG$31)+COUNTIFS(Table2[HomeTeam],$CE$30, Table2[ActualAwayScore],CG$31, Table2[ActualHomeScore],$CF37)</f>
        <v>0</v>
      </c>
      <c r="CH37">
        <f>COUNTIFS(Table2[AwayTeam],"CGY", Table2[ActualAwayScore],$CF37, Table2[ActualHomeScore],CH$31)+COUNTIFS(Table2[HomeTeam],"CGY", Table2[ActualAwayScore],CH$31, Table2[ActualHomeScore],$CF37)</f>
        <v>0</v>
      </c>
      <c r="CI37">
        <f>COUNTIFS(Table2[AwayTeam],$CE$30, Table2[ActualAwayScore],$CF37, Table2[ActualHomeScore],CI$31)+COUNTIFS(Table2[HomeTeam],$CE$30, Table2[ActualAwayScore],CI$31, Table2[ActualHomeScore],$CF37)</f>
        <v>3</v>
      </c>
      <c r="CJ37">
        <f>COUNTIFS(Table2[AwayTeam],$CE$30, Table2[ActualAwayScore],$CF37, Table2[ActualHomeScore],CJ$31)+COUNTIFS(Table2[HomeTeam],$CE$30, Table2[ActualAwayScore],CJ$31, Table2[ActualHomeScore],$CF37)</f>
        <v>1</v>
      </c>
      <c r="CK37">
        <f>COUNTIFS(Table2[AwayTeam],$CE$30, Table2[ActualAwayScore],$CF37, Table2[ActualHomeScore],CK$31)+COUNTIFS(Table2[HomeTeam],$CE$30, Table2[ActualAwayScore],CK$31, Table2[ActualHomeScore],$CF37)</f>
        <v>1</v>
      </c>
      <c r="CL37" s="99"/>
      <c r="CM37">
        <f>(COUNTIFS(Table2[AwayTeam],$CE$30, Table2[ActualAwayScore],$CF37, Table2[ActualHomeScore],CM$31)+COUNTIFS(Table2[HomeTeam],$CE$30, Table2[ActualAwayScore],CM$31, Table2[ActualHomeScore],$CF37))*-1</f>
        <v>0</v>
      </c>
      <c r="CN37">
        <f>(COUNTIFS(Table2[AwayTeam],$CE$30, Table2[ActualAwayScore],$CF37, Table2[ActualHomeScore],CN$31)+COUNTIFS(Table2[HomeTeam],$CE$30, Table2[ActualAwayScore],CN$31, Table2[ActualHomeScore],$CF37))*-1</f>
        <v>0</v>
      </c>
      <c r="CO37">
        <f>(COUNTIFS(Table2[AwayTeam],$CE$30, Table2[ActualAwayScore],$CF37, Table2[ActualHomeScore],CO$31)+COUNTIFS(Table2[HomeTeam],$CE$30, Table2[ActualAwayScore],CO$31, Table2[ActualHomeScore],$CF37))*-1</f>
        <v>0</v>
      </c>
      <c r="CP37">
        <f>(COUNTIFS(Table2[AwayTeam],$CE$30, Table2[ActualAwayScore],$CF37, Table2[ActualHomeScore],CP$31)+COUNTIFS(Table2[HomeTeam],$CE$30, Table2[ActualAwayScore],CP$31, Table2[ActualHomeScore],$CF37))*-1</f>
        <v>0</v>
      </c>
      <c r="CQ37" s="66">
        <f>(COUNTIFS(Table2[AwayTeam],$CE$30, Table2[ActualAwayScore],$CF37, Table2[ActualHomeScore],CQ$31)+COUNTIFS(Table2[HomeTeam],$CE$30, Table2[ActualAwayScore],CQ$31, Table2[ActualHomeScore],$CF37))*-1</f>
        <v>0</v>
      </c>
    </row>
    <row r="38" spans="1:95" x14ac:dyDescent="0.25">
      <c r="CA38" t="str">
        <v/>
      </c>
      <c r="CE38" s="98"/>
      <c r="CF38" s="66">
        <v>6</v>
      </c>
      <c r="CG38">
        <f>COUNTIFS(Table2[AwayTeam],$CE$30, Table2[ActualAwayScore],$CF38, Table2[ActualHomeScore],CG$31)+COUNTIFS(Table2[HomeTeam],$CE$30, Table2[ActualAwayScore],CG$31, Table2[ActualHomeScore],$CF38)</f>
        <v>1</v>
      </c>
      <c r="CH38">
        <f>COUNTIFS(Table2[AwayTeam],"CGY", Table2[ActualAwayScore],$CF38, Table2[ActualHomeScore],CH$31)+COUNTIFS(Table2[HomeTeam],"CGY", Table2[ActualAwayScore],CH$31, Table2[ActualHomeScore],$CF38)</f>
        <v>0</v>
      </c>
      <c r="CI38">
        <f>COUNTIFS(Table2[AwayTeam],$CE$30, Table2[ActualAwayScore],$CF38, Table2[ActualHomeScore],CI$31)+COUNTIFS(Table2[HomeTeam],$CE$30, Table2[ActualAwayScore],CI$31, Table2[ActualHomeScore],$CF38)</f>
        <v>0</v>
      </c>
      <c r="CJ38">
        <f>COUNTIFS(Table2[AwayTeam],$CE$30, Table2[ActualAwayScore],$CF38, Table2[ActualHomeScore],CJ$31)+COUNTIFS(Table2[HomeTeam],$CE$30, Table2[ActualAwayScore],CJ$31, Table2[ActualHomeScore],$CF38)</f>
        <v>0</v>
      </c>
      <c r="CK38">
        <f>COUNTIFS(Table2[AwayTeam],$CE$30, Table2[ActualAwayScore],$CF38, Table2[ActualHomeScore],CK$31)+COUNTIFS(Table2[HomeTeam],$CE$30, Table2[ActualAwayScore],CK$31, Table2[ActualHomeScore],$CF38)</f>
        <v>0</v>
      </c>
      <c r="CL38">
        <f>COUNTIFS(Table2[AwayTeam],$CE$30, Table2[ActualAwayScore],$CF38, Table2[ActualHomeScore],CL$31)+COUNTIFS(Table2[HomeTeam],$CE$30, Table2[ActualAwayScore],CL$31, Table2[ActualHomeScore],$CF38)</f>
        <v>1</v>
      </c>
      <c r="CM38" s="99"/>
      <c r="CN38">
        <f>(COUNTIFS(Table2[AwayTeam],$CE$30, Table2[ActualAwayScore],$CF38, Table2[ActualHomeScore],CN$31)+COUNTIFS(Table2[HomeTeam],$CE$30, Table2[ActualAwayScore],CN$31, Table2[ActualHomeScore],$CF38))*-1</f>
        <v>0</v>
      </c>
      <c r="CO38">
        <f>(COUNTIFS(Table2[AwayTeam],$CE$30, Table2[ActualAwayScore],$CF38, Table2[ActualHomeScore],CO$31)+COUNTIFS(Table2[HomeTeam],$CE$30, Table2[ActualAwayScore],CO$31, Table2[ActualHomeScore],$CF38))*-1</f>
        <v>0</v>
      </c>
      <c r="CP38">
        <f>(COUNTIFS(Table2[AwayTeam],$CE$30, Table2[ActualAwayScore],$CF38, Table2[ActualHomeScore],CP$31)+COUNTIFS(Table2[HomeTeam],$CE$30, Table2[ActualAwayScore],CP$31, Table2[ActualHomeScore],$CF38))*-1</f>
        <v>0</v>
      </c>
      <c r="CQ38" s="66">
        <f>(COUNTIFS(Table2[AwayTeam],$CE$30, Table2[ActualAwayScore],$CF38, Table2[ActualHomeScore],CQ$31)+COUNTIFS(Table2[HomeTeam],$CE$30, Table2[ActualAwayScore],CQ$31, Table2[ActualHomeScore],$CF38))*-1</f>
        <v>0</v>
      </c>
    </row>
    <row r="39" spans="1:95" x14ac:dyDescent="0.25">
      <c r="CA39" t="str">
        <v/>
      </c>
      <c r="CE39" s="98"/>
      <c r="CF39" s="66">
        <v>7</v>
      </c>
      <c r="CG39">
        <f>COUNTIFS(Table2[AwayTeam],$CE$30, Table2[ActualAwayScore],$CF39, Table2[ActualHomeScore],CG$31)+COUNTIFS(Table2[HomeTeam],$CE$30, Table2[ActualAwayScore],CG$31, Table2[ActualHomeScore],$CF39)</f>
        <v>0</v>
      </c>
      <c r="CH39">
        <f>COUNTIFS(Table2[AwayTeam],"CGY", Table2[ActualAwayScore],$CF39, Table2[ActualHomeScore],CH$31)+COUNTIFS(Table2[HomeTeam],"CGY", Table2[ActualAwayScore],CH$31, Table2[ActualHomeScore],$CF39)</f>
        <v>0</v>
      </c>
      <c r="CI39">
        <f>COUNTIFS(Table2[AwayTeam],$CE$30, Table2[ActualAwayScore],$CF39, Table2[ActualHomeScore],CI$31)+COUNTIFS(Table2[HomeTeam],$CE$30, Table2[ActualAwayScore],CI$31, Table2[ActualHomeScore],$CF39)</f>
        <v>0</v>
      </c>
      <c r="CJ39">
        <f>COUNTIFS(Table2[AwayTeam],$CE$30, Table2[ActualAwayScore],$CF39, Table2[ActualHomeScore],CJ$31)+COUNTIFS(Table2[HomeTeam],$CE$30, Table2[ActualAwayScore],CJ$31, Table2[ActualHomeScore],$CF39)</f>
        <v>0</v>
      </c>
      <c r="CK39">
        <f>COUNTIFS(Table2[AwayTeam],$CE$30, Table2[ActualAwayScore],$CF39, Table2[ActualHomeScore],CK$31)+COUNTIFS(Table2[HomeTeam],$CE$30, Table2[ActualAwayScore],CK$31, Table2[ActualHomeScore],$CF39)</f>
        <v>0</v>
      </c>
      <c r="CL39">
        <f>COUNTIFS(Table2[AwayTeam],$CE$30, Table2[ActualAwayScore],$CF39, Table2[ActualHomeScore],CL$31)+COUNTIFS(Table2[HomeTeam],$CE$30, Table2[ActualAwayScore],CL$31, Table2[ActualHomeScore],$CF39)</f>
        <v>0</v>
      </c>
      <c r="CM39">
        <f>COUNTIFS(Table2[AwayTeam],$CE$30, Table2[ActualAwayScore],$CF39, Table2[ActualHomeScore],CM$31)+COUNTIFS(Table2[HomeTeam],$CE$30, Table2[ActualAwayScore],CM$31, Table2[ActualHomeScore],$CF39)</f>
        <v>0</v>
      </c>
      <c r="CN39" s="99"/>
      <c r="CO39">
        <f>(COUNTIFS(Table2[AwayTeam],$CE$30, Table2[ActualAwayScore],$CF39, Table2[ActualHomeScore],CO$31)+COUNTIFS(Table2[HomeTeam],$CE$30, Table2[ActualAwayScore],CO$31, Table2[ActualHomeScore],$CF39))*-1</f>
        <v>0</v>
      </c>
      <c r="CP39">
        <f>(COUNTIFS(Table2[AwayTeam],$CE$30, Table2[ActualAwayScore],$CF39, Table2[ActualHomeScore],CP$31)+COUNTIFS(Table2[HomeTeam],$CE$30, Table2[ActualAwayScore],CP$31, Table2[ActualHomeScore],$CF39))*-1</f>
        <v>0</v>
      </c>
      <c r="CQ39" s="66">
        <f>(COUNTIFS(Table2[AwayTeam],$CE$30, Table2[ActualAwayScore],$CF39, Table2[ActualHomeScore],CQ$31)+COUNTIFS(Table2[HomeTeam],$CE$30, Table2[ActualAwayScore],CQ$31, Table2[ActualHomeScore],$CF39))*-1</f>
        <v>0</v>
      </c>
    </row>
    <row r="40" spans="1:95" x14ac:dyDescent="0.25">
      <c r="CA40" t="str">
        <v/>
      </c>
      <c r="CE40" s="98"/>
      <c r="CF40" s="66">
        <v>8</v>
      </c>
      <c r="CG40">
        <f>COUNTIFS(Table2[AwayTeam],$CE$30, Table2[ActualAwayScore],$CF40, Table2[ActualHomeScore],CG$31)+COUNTIFS(Table2[HomeTeam],$CE$30, Table2[ActualAwayScore],CG$31, Table2[ActualHomeScore],$CF40)</f>
        <v>0</v>
      </c>
      <c r="CH40">
        <f>COUNTIFS(Table2[AwayTeam],"CGY", Table2[ActualAwayScore],$CF40, Table2[ActualHomeScore],CH$31)+COUNTIFS(Table2[HomeTeam],"CGY", Table2[ActualAwayScore],CH$31, Table2[ActualHomeScore],$CF40)</f>
        <v>0</v>
      </c>
      <c r="CI40">
        <f>COUNTIFS(Table2[AwayTeam],$CE$30, Table2[ActualAwayScore],$CF40, Table2[ActualHomeScore],CI$31)+COUNTIFS(Table2[HomeTeam],$CE$30, Table2[ActualAwayScore],CI$31, Table2[ActualHomeScore],$CF40)</f>
        <v>0</v>
      </c>
      <c r="CJ40">
        <f>COUNTIFS(Table2[AwayTeam],$CE$30, Table2[ActualAwayScore],$CF40, Table2[ActualHomeScore],CJ$31)+COUNTIFS(Table2[HomeTeam],$CE$30, Table2[ActualAwayScore],CJ$31, Table2[ActualHomeScore],$CF40)</f>
        <v>0</v>
      </c>
      <c r="CK40">
        <f>COUNTIFS(Table2[AwayTeam],$CE$30, Table2[ActualAwayScore],$CF40, Table2[ActualHomeScore],CK$31)+COUNTIFS(Table2[HomeTeam],$CE$30, Table2[ActualAwayScore],CK$31, Table2[ActualHomeScore],$CF40)</f>
        <v>0</v>
      </c>
      <c r="CL40">
        <f>COUNTIFS(Table2[AwayTeam],$CE$30, Table2[ActualAwayScore],$CF40, Table2[ActualHomeScore],CL$31)+COUNTIFS(Table2[HomeTeam],$CE$30, Table2[ActualAwayScore],CL$31, Table2[ActualHomeScore],$CF40)</f>
        <v>0</v>
      </c>
      <c r="CM40">
        <f>COUNTIFS(Table2[AwayTeam],$CE$30, Table2[ActualAwayScore],$CF40, Table2[ActualHomeScore],CM$31)+COUNTIFS(Table2[HomeTeam],$CE$30, Table2[ActualAwayScore],CM$31, Table2[ActualHomeScore],$CF40)</f>
        <v>0</v>
      </c>
      <c r="CN40">
        <f>COUNTIFS(Table2[AwayTeam],$CE$30, Table2[ActualAwayScore],$CF40, Table2[ActualHomeScore],CN$31)+COUNTIFS(Table2[HomeTeam],$CE$30, Table2[ActualAwayScore],CN$31, Table2[ActualHomeScore],$CF40)</f>
        <v>0</v>
      </c>
      <c r="CO40" s="99"/>
      <c r="CP40">
        <f>(COUNTIFS(Table2[AwayTeam],$CE$30, Table2[ActualAwayScore],$CF40, Table2[ActualHomeScore],CP$31)+COUNTIFS(Table2[HomeTeam],$CE$30, Table2[ActualAwayScore],CP$31, Table2[ActualHomeScore],$CF40))*-1</f>
        <v>0</v>
      </c>
      <c r="CQ40" s="66">
        <f>(COUNTIFS(Table2[AwayTeam],$CE$30, Table2[ActualAwayScore],$CF40, Table2[ActualHomeScore],CQ$31)+COUNTIFS(Table2[HomeTeam],$CE$30, Table2[ActualAwayScore],CQ$31, Table2[ActualHomeScore],$CF40))*-1</f>
        <v>0</v>
      </c>
    </row>
    <row r="41" spans="1:95" x14ac:dyDescent="0.25">
      <c r="CA41" t="str">
        <v/>
      </c>
      <c r="CE41" s="98"/>
      <c r="CF41" s="66">
        <v>9</v>
      </c>
      <c r="CG41">
        <f>COUNTIFS(Table2[AwayTeam],$CE$30, Table2[ActualAwayScore],$CF41, Table2[ActualHomeScore],CG$31)+COUNTIFS(Table2[HomeTeam],$CE$30, Table2[ActualAwayScore],CG$31, Table2[ActualHomeScore],$CF41)</f>
        <v>0</v>
      </c>
      <c r="CH41">
        <f>COUNTIFS(Table2[AwayTeam],"CGY", Table2[ActualAwayScore],$CF41, Table2[ActualHomeScore],CH$31)+COUNTIFS(Table2[HomeTeam],"CGY", Table2[ActualAwayScore],CH$31, Table2[ActualHomeScore],$CF41)</f>
        <v>0</v>
      </c>
      <c r="CI41">
        <f>COUNTIFS(Table2[AwayTeam],$CE$30, Table2[ActualAwayScore],$CF41, Table2[ActualHomeScore],CI$31)+COUNTIFS(Table2[HomeTeam],$CE$30, Table2[ActualAwayScore],CI$31, Table2[ActualHomeScore],$CF41)</f>
        <v>0</v>
      </c>
      <c r="CJ41">
        <f>COUNTIFS(Table2[AwayTeam],$CE$30, Table2[ActualAwayScore],$CF41, Table2[ActualHomeScore],CJ$31)+COUNTIFS(Table2[HomeTeam],$CE$30, Table2[ActualAwayScore],CJ$31, Table2[ActualHomeScore],$CF41)</f>
        <v>0</v>
      </c>
      <c r="CK41">
        <f>COUNTIFS(Table2[AwayTeam],$CE$30, Table2[ActualAwayScore],$CF41, Table2[ActualHomeScore],CK$31)+COUNTIFS(Table2[HomeTeam],$CE$30, Table2[ActualAwayScore],CK$31, Table2[ActualHomeScore],$CF41)</f>
        <v>0</v>
      </c>
      <c r="CL41">
        <f>COUNTIFS(Table2[AwayTeam],$CE$30, Table2[ActualAwayScore],$CF41, Table2[ActualHomeScore],CL$31)+COUNTIFS(Table2[HomeTeam],$CE$30, Table2[ActualAwayScore],CL$31, Table2[ActualHomeScore],$CF41)</f>
        <v>0</v>
      </c>
      <c r="CM41">
        <f>COUNTIFS(Table2[AwayTeam],$CE$30, Table2[ActualAwayScore],$CF41, Table2[ActualHomeScore],CM$31)+COUNTIFS(Table2[HomeTeam],$CE$30, Table2[ActualAwayScore],CM$31, Table2[ActualHomeScore],$CF41)</f>
        <v>0</v>
      </c>
      <c r="CN41">
        <f>COUNTIFS(Table2[AwayTeam],$CE$30, Table2[ActualAwayScore],$CF41, Table2[ActualHomeScore],CN$31)+COUNTIFS(Table2[HomeTeam],$CE$30, Table2[ActualAwayScore],CN$31, Table2[ActualHomeScore],$CF41)</f>
        <v>0</v>
      </c>
      <c r="CO41">
        <f>COUNTIFS(Table2[AwayTeam],$CE$30, Table2[ActualAwayScore],$CF41, Table2[ActualHomeScore],CO$31)+COUNTIFS(Table2[HomeTeam],$CE$30, Table2[ActualAwayScore],CO$31, Table2[ActualHomeScore],$CF41)</f>
        <v>0</v>
      </c>
      <c r="CP41" s="99"/>
      <c r="CQ41" s="66">
        <f>(COUNTIFS(Table2[AwayTeam],$CE$30, Table2[ActualAwayScore],$CF41, Table2[ActualHomeScore],CQ$31)+COUNTIFS(Table2[HomeTeam],$CE$30, Table2[ActualAwayScore],CQ$31, Table2[ActualHomeScore],$CF41))*-1</f>
        <v>0</v>
      </c>
    </row>
    <row r="42" spans="1:95" ht="15.75" thickBot="1" x14ac:dyDescent="0.3">
      <c r="CA42" t="str">
        <v>CGY</v>
      </c>
      <c r="CE42" s="100"/>
      <c r="CF42" s="68">
        <v>10</v>
      </c>
      <c r="CG42" s="67">
        <f>COUNTIFS(Table2[AwayTeam],$CE$30, Table2[ActualAwayScore],$CF42, Table2[ActualHomeScore],CG$31)+COUNTIFS(Table2[HomeTeam],$CE$30, Table2[ActualAwayScore],CG$31, Table2[ActualHomeScore],$CF42)</f>
        <v>0</v>
      </c>
      <c r="CH42" s="67">
        <f>COUNTIFS(Table2[AwayTeam],"CGY", Table2[ActualAwayScore],$CF42, Table2[ActualHomeScore],CH$31)+COUNTIFS(Table2[HomeTeam],"CGY", Table2[ActualAwayScore],CH$31, Table2[ActualHomeScore],$CF42)</f>
        <v>0</v>
      </c>
      <c r="CI42" s="67">
        <f>COUNTIFS(Table2[AwayTeam],$CE$30, Table2[ActualAwayScore],$CF42, Table2[ActualHomeScore],CI$31)+COUNTIFS(Table2[HomeTeam],$CE$30, Table2[ActualAwayScore],CI$31, Table2[ActualHomeScore],$CF42)</f>
        <v>0</v>
      </c>
      <c r="CJ42" s="67">
        <f>COUNTIFS(Table2[AwayTeam],$CE$30, Table2[ActualAwayScore],$CF42, Table2[ActualHomeScore],CJ$31)+COUNTIFS(Table2[HomeTeam],$CE$30, Table2[ActualAwayScore],CJ$31, Table2[ActualHomeScore],$CF42)</f>
        <v>0</v>
      </c>
      <c r="CK42" s="67">
        <f>COUNTIFS(Table2[AwayTeam],$CE$30, Table2[ActualAwayScore],$CF42, Table2[ActualHomeScore],CK$31)+COUNTIFS(Table2[HomeTeam],$CE$30, Table2[ActualAwayScore],CK$31, Table2[ActualHomeScore],$CF42)</f>
        <v>0</v>
      </c>
      <c r="CL42" s="67">
        <f>COUNTIFS(Table2[AwayTeam],$CE$30, Table2[ActualAwayScore],$CF42, Table2[ActualHomeScore],CL$31)+COUNTIFS(Table2[HomeTeam],$CE$30, Table2[ActualAwayScore],CL$31, Table2[ActualHomeScore],$CF42)</f>
        <v>0</v>
      </c>
      <c r="CM42" s="67">
        <f>COUNTIFS(Table2[AwayTeam],$CE$30, Table2[ActualAwayScore],$CF42, Table2[ActualHomeScore],CM$31)+COUNTIFS(Table2[HomeTeam],$CE$30, Table2[ActualAwayScore],CM$31, Table2[ActualHomeScore],$CF42)</f>
        <v>0</v>
      </c>
      <c r="CN42" s="67">
        <f>COUNTIFS(Table2[AwayTeam],$CE$30, Table2[ActualAwayScore],$CF42, Table2[ActualHomeScore],CN$31)+COUNTIFS(Table2[HomeTeam],$CE$30, Table2[ActualAwayScore],CN$31, Table2[ActualHomeScore],$CF42)</f>
        <v>0</v>
      </c>
      <c r="CO42" s="67">
        <f>COUNTIFS(Table2[AwayTeam],$CE$30, Table2[ActualAwayScore],$CF42, Table2[ActualHomeScore],CO$31)+COUNTIFS(Table2[HomeTeam],$CE$30, Table2[ActualAwayScore],CO$31, Table2[ActualHomeScore],$CF42)</f>
        <v>0</v>
      </c>
      <c r="CP42" s="67">
        <f>COUNTIFS(Table2[AwayTeam],$CE$30, Table2[ActualAwayScore],$CF42, Table2[ActualHomeScore],CP$31)+COUNTIFS(Table2[HomeTeam],$CE$30, Table2[ActualAwayScore],CP$31, Table2[ActualHomeScore],$CF42)</f>
        <v>0</v>
      </c>
      <c r="CQ42" s="101"/>
    </row>
    <row r="43" spans="1:95" ht="16.5" thickTop="1" thickBot="1" x14ac:dyDescent="0.3">
      <c r="CA43" t="str">
        <v/>
      </c>
    </row>
    <row r="44" spans="1:95" ht="15.75" thickTop="1" x14ac:dyDescent="0.25">
      <c r="CA44" t="str">
        <v/>
      </c>
      <c r="CE44" s="95"/>
      <c r="CF44" s="97"/>
      <c r="CG44" s="96"/>
      <c r="CH44" s="96"/>
      <c r="CI44" s="96"/>
      <c r="CJ44" s="96"/>
      <c r="CK44" s="96"/>
      <c r="CL44" s="96"/>
      <c r="CM44" s="96"/>
      <c r="CN44" s="96"/>
      <c r="CO44" s="96"/>
      <c r="CP44" s="96"/>
      <c r="CQ44" s="97"/>
    </row>
    <row r="45" spans="1:95" ht="15.75" thickBot="1" x14ac:dyDescent="0.3">
      <c r="CA45" t="str">
        <v/>
      </c>
      <c r="CE45" s="100"/>
      <c r="CF45" s="68"/>
      <c r="CG45" s="67">
        <v>0</v>
      </c>
      <c r="CH45" s="67">
        <v>1</v>
      </c>
      <c r="CI45" s="67">
        <v>2</v>
      </c>
      <c r="CJ45" s="67">
        <v>3</v>
      </c>
      <c r="CK45" s="67">
        <v>4</v>
      </c>
      <c r="CL45" s="67">
        <v>5</v>
      </c>
      <c r="CM45" s="67">
        <v>6</v>
      </c>
      <c r="CN45" s="67">
        <v>7</v>
      </c>
      <c r="CO45" s="67">
        <v>8</v>
      </c>
      <c r="CP45" s="67">
        <v>9</v>
      </c>
      <c r="CQ45" s="68">
        <v>10</v>
      </c>
    </row>
    <row r="46" spans="1:95" ht="15.75" thickTop="1" x14ac:dyDescent="0.25">
      <c r="CA46" t="str">
        <v/>
      </c>
      <c r="CE46" s="98"/>
      <c r="CF46" s="66">
        <v>0</v>
      </c>
      <c r="CG46" s="86"/>
      <c r="CH46" s="21">
        <f t="shared" ref="CH46:CQ46" si="5">ABS(CH32*CH18)</f>
        <v>0.4</v>
      </c>
      <c r="CI46" s="21">
        <f t="shared" si="5"/>
        <v>0</v>
      </c>
      <c r="CJ46" s="21">
        <f t="shared" si="5"/>
        <v>1.2000000000000002</v>
      </c>
      <c r="CK46" s="21">
        <f t="shared" si="5"/>
        <v>1.4</v>
      </c>
      <c r="CL46" s="21">
        <f t="shared" si="5"/>
        <v>0</v>
      </c>
      <c r="CM46" s="21">
        <f t="shared" si="5"/>
        <v>0</v>
      </c>
      <c r="CN46" s="21">
        <f t="shared" si="5"/>
        <v>0</v>
      </c>
      <c r="CO46" s="21">
        <f t="shared" si="5"/>
        <v>0</v>
      </c>
      <c r="CP46" s="21">
        <f t="shared" si="5"/>
        <v>0</v>
      </c>
      <c r="CQ46" s="103">
        <f t="shared" si="5"/>
        <v>0</v>
      </c>
    </row>
    <row r="47" spans="1:95" x14ac:dyDescent="0.25">
      <c r="CA47" t="str">
        <v/>
      </c>
      <c r="CE47" s="98"/>
      <c r="CF47" s="66">
        <v>1</v>
      </c>
      <c r="CG47" s="21">
        <f t="shared" ref="CG47:CQ47" si="6">ABS(CG33*CG19)</f>
        <v>0</v>
      </c>
      <c r="CH47" s="86"/>
      <c r="CI47" s="21">
        <f t="shared" si="6"/>
        <v>1.2999999999999998</v>
      </c>
      <c r="CJ47" s="21">
        <f t="shared" si="6"/>
        <v>0</v>
      </c>
      <c r="CK47" s="21">
        <f t="shared" si="6"/>
        <v>2.5500000000000003</v>
      </c>
      <c r="CL47" s="21">
        <f t="shared" si="6"/>
        <v>0.95</v>
      </c>
      <c r="CM47" s="21">
        <f t="shared" si="6"/>
        <v>0</v>
      </c>
      <c r="CN47" s="21">
        <f t="shared" si="6"/>
        <v>0</v>
      </c>
      <c r="CO47" s="21">
        <f t="shared" si="6"/>
        <v>0</v>
      </c>
      <c r="CP47" s="21">
        <f t="shared" si="6"/>
        <v>0</v>
      </c>
      <c r="CQ47" s="103">
        <f t="shared" si="6"/>
        <v>0</v>
      </c>
    </row>
    <row r="48" spans="1:95" x14ac:dyDescent="0.25">
      <c r="CA48" t="str">
        <v/>
      </c>
      <c r="CE48" s="98"/>
      <c r="CF48" s="66">
        <v>2</v>
      </c>
      <c r="CG48" s="21">
        <f t="shared" ref="CG48:CQ48" si="7">ABS(CG34*CG20)</f>
        <v>0</v>
      </c>
      <c r="CH48" s="21">
        <f t="shared" si="7"/>
        <v>1.8</v>
      </c>
      <c r="CI48" s="86"/>
      <c r="CJ48" s="21">
        <f t="shared" si="7"/>
        <v>3.6000000000000005</v>
      </c>
      <c r="CK48" s="21">
        <f t="shared" si="7"/>
        <v>1</v>
      </c>
      <c r="CL48" s="21">
        <f t="shared" si="7"/>
        <v>1.1000000000000001</v>
      </c>
      <c r="CM48" s="21">
        <f t="shared" si="7"/>
        <v>1.2000000000000002</v>
      </c>
      <c r="CN48" s="21">
        <f t="shared" si="7"/>
        <v>0</v>
      </c>
      <c r="CO48" s="21">
        <f t="shared" si="7"/>
        <v>0</v>
      </c>
      <c r="CP48" s="21">
        <f t="shared" si="7"/>
        <v>0</v>
      </c>
      <c r="CQ48" s="103">
        <f t="shared" si="7"/>
        <v>0</v>
      </c>
    </row>
    <row r="49" spans="79:96" x14ac:dyDescent="0.25">
      <c r="CA49" t="str">
        <v/>
      </c>
      <c r="CE49" s="98"/>
      <c r="CF49" s="66">
        <v>3</v>
      </c>
      <c r="CG49" s="21">
        <f t="shared" ref="CG49:CQ49" si="8">ABS(CG35*CG21)</f>
        <v>0</v>
      </c>
      <c r="CH49" s="21">
        <f t="shared" si="8"/>
        <v>5.2499999999999991</v>
      </c>
      <c r="CI49" s="21">
        <f t="shared" si="8"/>
        <v>2.2999999999999998</v>
      </c>
      <c r="CJ49" s="86"/>
      <c r="CK49" s="21">
        <f t="shared" si="8"/>
        <v>2.2999999999999998</v>
      </c>
      <c r="CL49" s="21">
        <f t="shared" si="8"/>
        <v>2.5</v>
      </c>
      <c r="CM49" s="21">
        <f t="shared" si="8"/>
        <v>0</v>
      </c>
      <c r="CN49" s="21">
        <f t="shared" si="8"/>
        <v>0</v>
      </c>
      <c r="CO49" s="21">
        <f t="shared" si="8"/>
        <v>0</v>
      </c>
      <c r="CP49" s="21">
        <f t="shared" si="8"/>
        <v>0</v>
      </c>
      <c r="CQ49" s="103">
        <f t="shared" si="8"/>
        <v>0</v>
      </c>
    </row>
    <row r="50" spans="79:96" x14ac:dyDescent="0.25">
      <c r="CA50" t="str">
        <v/>
      </c>
      <c r="CE50" s="98"/>
      <c r="CF50" s="66">
        <v>4</v>
      </c>
      <c r="CG50" s="21">
        <f t="shared" ref="CG50:CQ50" si="9">ABS(CG36*CG22)</f>
        <v>0</v>
      </c>
      <c r="CH50" s="21">
        <f t="shared" si="9"/>
        <v>1.2</v>
      </c>
      <c r="CI50" s="21">
        <f t="shared" si="9"/>
        <v>3.9000000000000004</v>
      </c>
      <c r="CJ50" s="21">
        <f t="shared" si="9"/>
        <v>1.4</v>
      </c>
      <c r="CK50" s="86"/>
      <c r="CL50" s="21">
        <f t="shared" si="9"/>
        <v>5.6000000000000005</v>
      </c>
      <c r="CM50" s="21">
        <f t="shared" si="9"/>
        <v>0</v>
      </c>
      <c r="CN50" s="21">
        <f t="shared" si="9"/>
        <v>0</v>
      </c>
      <c r="CO50" s="21">
        <f t="shared" si="9"/>
        <v>0</v>
      </c>
      <c r="CP50" s="21">
        <f t="shared" si="9"/>
        <v>0</v>
      </c>
      <c r="CQ50" s="103">
        <f t="shared" si="9"/>
        <v>0</v>
      </c>
    </row>
    <row r="51" spans="79:96" x14ac:dyDescent="0.25">
      <c r="CA51" t="str">
        <v/>
      </c>
      <c r="CE51" s="98"/>
      <c r="CF51" s="66">
        <v>5</v>
      </c>
      <c r="CG51" s="21">
        <f t="shared" ref="CG51:CQ51" si="10">ABS(CG37*CG23)</f>
        <v>0</v>
      </c>
      <c r="CH51" s="21">
        <f t="shared" si="10"/>
        <v>0</v>
      </c>
      <c r="CI51" s="21">
        <f t="shared" si="10"/>
        <v>4.3499999999999996</v>
      </c>
      <c r="CJ51" s="21">
        <f t="shared" si="10"/>
        <v>1.55</v>
      </c>
      <c r="CK51" s="21">
        <f t="shared" si="10"/>
        <v>1.65</v>
      </c>
      <c r="CL51" s="86"/>
      <c r="CM51" s="21">
        <f t="shared" si="10"/>
        <v>0</v>
      </c>
      <c r="CN51" s="21">
        <f t="shared" si="10"/>
        <v>0</v>
      </c>
      <c r="CO51" s="21">
        <f t="shared" si="10"/>
        <v>0</v>
      </c>
      <c r="CP51" s="21">
        <f t="shared" si="10"/>
        <v>0</v>
      </c>
      <c r="CQ51" s="103">
        <f t="shared" si="10"/>
        <v>0</v>
      </c>
    </row>
    <row r="52" spans="79:96" x14ac:dyDescent="0.25">
      <c r="CA52" t="str">
        <v/>
      </c>
      <c r="CE52" s="98"/>
      <c r="CF52" s="66">
        <v>6</v>
      </c>
      <c r="CG52" s="21">
        <f t="shared" ref="CG52:CQ52" si="11">ABS(CG38*CG24)</f>
        <v>1.4</v>
      </c>
      <c r="CH52" s="21">
        <f t="shared" si="11"/>
        <v>0</v>
      </c>
      <c r="CI52" s="21">
        <f t="shared" si="11"/>
        <v>0</v>
      </c>
      <c r="CJ52" s="21">
        <f t="shared" si="11"/>
        <v>0</v>
      </c>
      <c r="CK52" s="21">
        <f t="shared" si="11"/>
        <v>0</v>
      </c>
      <c r="CL52" s="21">
        <f t="shared" si="11"/>
        <v>1.9</v>
      </c>
      <c r="CM52" s="86"/>
      <c r="CN52" s="21">
        <f t="shared" si="11"/>
        <v>0</v>
      </c>
      <c r="CO52" s="21">
        <f t="shared" si="11"/>
        <v>0</v>
      </c>
      <c r="CP52" s="21">
        <f t="shared" si="11"/>
        <v>0</v>
      </c>
      <c r="CQ52" s="103">
        <f t="shared" si="11"/>
        <v>0</v>
      </c>
    </row>
    <row r="53" spans="79:96" x14ac:dyDescent="0.25">
      <c r="CA53" t="str">
        <v/>
      </c>
      <c r="CE53" s="98"/>
      <c r="CF53" s="66">
        <v>7</v>
      </c>
      <c r="CG53" s="21">
        <f t="shared" ref="CG53:CQ53" si="12">ABS(CG39*CG25)</f>
        <v>0</v>
      </c>
      <c r="CH53" s="21">
        <f t="shared" si="12"/>
        <v>0</v>
      </c>
      <c r="CI53" s="21">
        <f t="shared" si="12"/>
        <v>0</v>
      </c>
      <c r="CJ53" s="21">
        <f t="shared" si="12"/>
        <v>0</v>
      </c>
      <c r="CK53" s="21">
        <f t="shared" si="12"/>
        <v>0</v>
      </c>
      <c r="CL53" s="21">
        <f t="shared" si="12"/>
        <v>0</v>
      </c>
      <c r="CM53" s="21">
        <f t="shared" si="12"/>
        <v>0</v>
      </c>
      <c r="CN53" s="86"/>
      <c r="CO53" s="21">
        <f t="shared" si="12"/>
        <v>0</v>
      </c>
      <c r="CP53" s="21">
        <f t="shared" si="12"/>
        <v>0</v>
      </c>
      <c r="CQ53" s="103">
        <f t="shared" si="12"/>
        <v>0</v>
      </c>
    </row>
    <row r="54" spans="79:96" x14ac:dyDescent="0.25">
      <c r="CA54" t="str">
        <v/>
      </c>
      <c r="CE54" s="98"/>
      <c r="CF54" s="66">
        <v>8</v>
      </c>
      <c r="CG54" s="21">
        <f t="shared" ref="CG54:CQ54" si="13">ABS(CG40*CG26)</f>
        <v>0</v>
      </c>
      <c r="CH54" s="21">
        <f t="shared" si="13"/>
        <v>0</v>
      </c>
      <c r="CI54" s="21">
        <f t="shared" si="13"/>
        <v>0</v>
      </c>
      <c r="CJ54" s="21">
        <f t="shared" si="13"/>
        <v>0</v>
      </c>
      <c r="CK54" s="21">
        <f t="shared" si="13"/>
        <v>0</v>
      </c>
      <c r="CL54" s="21">
        <f t="shared" si="13"/>
        <v>0</v>
      </c>
      <c r="CM54" s="21">
        <f t="shared" si="13"/>
        <v>0</v>
      </c>
      <c r="CN54" s="21">
        <f t="shared" si="13"/>
        <v>0</v>
      </c>
      <c r="CO54" s="86"/>
      <c r="CP54" s="21">
        <f t="shared" si="13"/>
        <v>0</v>
      </c>
      <c r="CQ54" s="103">
        <f t="shared" si="13"/>
        <v>0</v>
      </c>
    </row>
    <row r="55" spans="79:96" x14ac:dyDescent="0.25">
      <c r="CA55" t="str">
        <v/>
      </c>
      <c r="CE55" s="98"/>
      <c r="CF55" s="66">
        <v>9</v>
      </c>
      <c r="CG55" s="21">
        <f t="shared" ref="CG55:CQ55" si="14">ABS(CG41*CG27)</f>
        <v>0</v>
      </c>
      <c r="CH55" s="21">
        <f t="shared" si="14"/>
        <v>0</v>
      </c>
      <c r="CI55" s="21">
        <f t="shared" si="14"/>
        <v>0</v>
      </c>
      <c r="CJ55" s="21">
        <f t="shared" si="14"/>
        <v>0</v>
      </c>
      <c r="CK55" s="21">
        <f t="shared" si="14"/>
        <v>0</v>
      </c>
      <c r="CL55" s="21">
        <f t="shared" si="14"/>
        <v>0</v>
      </c>
      <c r="CM55" s="21">
        <f t="shared" si="14"/>
        <v>0</v>
      </c>
      <c r="CN55" s="21">
        <f t="shared" si="14"/>
        <v>0</v>
      </c>
      <c r="CO55" s="21">
        <f t="shared" si="14"/>
        <v>0</v>
      </c>
      <c r="CP55" s="86"/>
      <c r="CQ55" s="103">
        <f t="shared" si="14"/>
        <v>0</v>
      </c>
    </row>
    <row r="56" spans="79:96" ht="15.75" thickBot="1" x14ac:dyDescent="0.3">
      <c r="CA56" t="str">
        <v/>
      </c>
      <c r="CE56" s="100"/>
      <c r="CF56" s="68">
        <v>10</v>
      </c>
      <c r="CG56" s="104">
        <f t="shared" ref="CG56:CP56" si="15">ABS(CG42*CG28)</f>
        <v>0</v>
      </c>
      <c r="CH56" s="104">
        <f t="shared" si="15"/>
        <v>0</v>
      </c>
      <c r="CI56" s="104">
        <f t="shared" si="15"/>
        <v>0</v>
      </c>
      <c r="CJ56" s="104">
        <f t="shared" si="15"/>
        <v>0</v>
      </c>
      <c r="CK56" s="104">
        <f t="shared" si="15"/>
        <v>0</v>
      </c>
      <c r="CL56" s="104">
        <f t="shared" si="15"/>
        <v>0</v>
      </c>
      <c r="CM56" s="104">
        <f t="shared" si="15"/>
        <v>0</v>
      </c>
      <c r="CN56" s="104">
        <f t="shared" si="15"/>
        <v>0</v>
      </c>
      <c r="CO56" s="104">
        <f t="shared" si="15"/>
        <v>0</v>
      </c>
      <c r="CP56" s="104">
        <f t="shared" si="15"/>
        <v>0</v>
      </c>
      <c r="CQ56" s="105"/>
    </row>
    <row r="57" spans="79:96" ht="16.5" thickTop="1" thickBot="1" x14ac:dyDescent="0.3">
      <c r="CA57" t="str">
        <v/>
      </c>
      <c r="CR57" s="106">
        <f>SUM(CG46:CQ56)</f>
        <v>51.8</v>
      </c>
    </row>
    <row r="58" spans="79:96" ht="15.75" thickTop="1" x14ac:dyDescent="0.25">
      <c r="CA58" t="str">
        <v/>
      </c>
    </row>
    <row r="59" spans="79:96" x14ac:dyDescent="0.25">
      <c r="CA59" t="str">
        <v/>
      </c>
    </row>
    <row r="60" spans="79:96" x14ac:dyDescent="0.25">
      <c r="CA60" t="str">
        <v/>
      </c>
    </row>
    <row r="61" spans="79:96" x14ac:dyDescent="0.25">
      <c r="CA61" t="str">
        <v/>
      </c>
    </row>
    <row r="62" spans="79:96" x14ac:dyDescent="0.25">
      <c r="CA62" t="str">
        <v/>
      </c>
    </row>
    <row r="63" spans="79:96" x14ac:dyDescent="0.25">
      <c r="CA63" t="str">
        <v/>
      </c>
    </row>
    <row r="64" spans="79:96" x14ac:dyDescent="0.25">
      <c r="CA64" t="str">
        <v/>
      </c>
    </row>
    <row r="65" spans="79:79" x14ac:dyDescent="0.25">
      <c r="CA65" t="str">
        <v/>
      </c>
    </row>
    <row r="66" spans="79:79" x14ac:dyDescent="0.25">
      <c r="CA66" t="str">
        <v/>
      </c>
    </row>
    <row r="99" spans="99:99" x14ac:dyDescent="0.25">
      <c r="CU99">
        <v>1</v>
      </c>
    </row>
  </sheetData>
  <mergeCells count="1">
    <mergeCell ref="CE30:CF31"/>
  </mergeCells>
  <phoneticPr fontId="1" type="noConversion"/>
  <conditionalFormatting sqref="D2:D33">
    <cfRule type="colorScale" priority="10">
      <colorScale>
        <cfvo type="min"/>
        <cfvo type="percentile" val="50"/>
        <cfvo type="max"/>
        <color rgb="FFF8696B"/>
        <color rgb="FFFFEB84"/>
        <color rgb="FF63BE7B"/>
      </colorScale>
    </cfRule>
  </conditionalFormatting>
  <conditionalFormatting sqref="D1:E34 D38:E1048576">
    <cfRule type="colorScale" priority="35">
      <colorScale>
        <cfvo type="min"/>
        <cfvo type="percentile" val="50"/>
        <cfvo type="max"/>
        <color rgb="FFF8696B"/>
        <color rgb="FFFFEB84"/>
        <color rgb="FF63BE7B"/>
      </colorScale>
    </cfRule>
  </conditionalFormatting>
  <conditionalFormatting sqref="E1:E34 E38:E1048576">
    <cfRule type="colorScale" priority="25">
      <colorScale>
        <cfvo type="min"/>
        <cfvo type="percentile" val="50"/>
        <cfvo type="max"/>
        <color rgb="FFF8696B"/>
        <color rgb="FFFFEB84"/>
        <color rgb="FF63BE7B"/>
      </colorScale>
    </cfRule>
  </conditionalFormatting>
  <conditionalFormatting sqref="AK1:AK34 AK38:AK1048576">
    <cfRule type="colorScale" priority="34">
      <colorScale>
        <cfvo type="min"/>
        <cfvo type="percentile" val="50"/>
        <cfvo type="max"/>
        <color rgb="FFF8696B"/>
        <color rgb="FFFFEB84"/>
        <color rgb="FF63BE7B"/>
      </colorScale>
    </cfRule>
  </conditionalFormatting>
  <conditionalFormatting sqref="AL1:AL34 AL38:AL1048576">
    <cfRule type="colorScale" priority="63">
      <colorScale>
        <cfvo type="min"/>
        <cfvo type="percentile" val="50"/>
        <cfvo type="max"/>
        <color rgb="FFF8696B"/>
        <color rgb="FFFFEB84"/>
        <color rgb="FF63BE7B"/>
      </colorScale>
    </cfRule>
  </conditionalFormatting>
  <conditionalFormatting sqref="AM1:AN34 AM38:AN1048576">
    <cfRule type="colorScale" priority="32">
      <colorScale>
        <cfvo type="min"/>
        <cfvo type="percentile" val="50"/>
        <cfvo type="max"/>
        <color rgb="FFF8696B"/>
        <color rgb="FFFCFCFF"/>
        <color rgb="FF5A8AC6"/>
      </colorScale>
    </cfRule>
  </conditionalFormatting>
  <conditionalFormatting sqref="AO2:AO33">
    <cfRule type="colorScale" priority="7">
      <colorScale>
        <cfvo type="min"/>
        <cfvo type="percentile" val="50"/>
        <cfvo type="max"/>
        <color rgb="FFF8696B"/>
        <color rgb="FFFFEB84"/>
        <color rgb="FF63BE7B"/>
      </colorScale>
    </cfRule>
  </conditionalFormatting>
  <conditionalFormatting sqref="AP2:AP33">
    <cfRule type="colorScale" priority="6">
      <colorScale>
        <cfvo type="min"/>
        <cfvo type="percentile" val="50"/>
        <cfvo type="max"/>
        <color rgb="FFF8696B"/>
        <color rgb="FFFFEB84"/>
        <color rgb="FF63BE7B"/>
      </colorScale>
    </cfRule>
  </conditionalFormatting>
  <conditionalFormatting sqref="AQ1:AQ34 AQ38:AQ1048576">
    <cfRule type="colorScale" priority="12">
      <colorScale>
        <cfvo type="min"/>
        <cfvo type="percentile" val="50"/>
        <cfvo type="max"/>
        <color rgb="FFF8696B"/>
        <color rgb="FFFFEB84"/>
        <color rgb="FF63BE7B"/>
      </colorScale>
    </cfRule>
  </conditionalFormatting>
  <conditionalFormatting sqref="AR1:AR34 AR38:AR1048576">
    <cfRule type="colorScale" priority="11">
      <colorScale>
        <cfvo type="min"/>
        <cfvo type="percentile" val="50"/>
        <cfvo type="max"/>
        <color rgb="FFF8696B"/>
        <color rgb="FFFFEB84"/>
        <color rgb="FF63BE7B"/>
      </colorScale>
    </cfRule>
  </conditionalFormatting>
  <conditionalFormatting sqref="BB1:BB34 BB38:BB1048576">
    <cfRule type="colorScale" priority="30">
      <colorScale>
        <cfvo type="min"/>
        <cfvo type="max"/>
        <color rgb="FFFCFCFF"/>
        <color rgb="FF63BE7B"/>
      </colorScale>
    </cfRule>
  </conditionalFormatting>
  <conditionalFormatting sqref="BC1:BC34 BC38:BC1048576">
    <cfRule type="colorScale" priority="29">
      <colorScale>
        <cfvo type="min"/>
        <cfvo type="max"/>
        <color rgb="FFFCFCFF"/>
        <color rgb="FFF8696B"/>
      </colorScale>
    </cfRule>
  </conditionalFormatting>
  <conditionalFormatting sqref="BD1:BD34 BD38:BD1048576">
    <cfRule type="colorScale" priority="31">
      <colorScale>
        <cfvo type="min"/>
        <cfvo type="percentile" val="50"/>
        <cfvo type="max"/>
        <color rgb="FFF8696B"/>
        <color rgb="FFFFEB84"/>
        <color rgb="FF63BE7B"/>
      </colorScale>
    </cfRule>
  </conditionalFormatting>
  <conditionalFormatting sqref="BE1:BE34 BE38:BE1048576">
    <cfRule type="colorScale" priority="28">
      <colorScale>
        <cfvo type="min"/>
        <cfvo type="max"/>
        <color rgb="FFFCFCFF"/>
        <color rgb="FF63BE7B"/>
      </colorScale>
    </cfRule>
  </conditionalFormatting>
  <conditionalFormatting sqref="BF1:BF34 BF38:BF1048576">
    <cfRule type="colorScale" priority="27">
      <colorScale>
        <cfvo type="min"/>
        <cfvo type="max"/>
        <color rgb="FFFCFCFF"/>
        <color rgb="FFF8696B"/>
      </colorScale>
    </cfRule>
  </conditionalFormatting>
  <conditionalFormatting sqref="BG1:BM1 BG38:BM1048576 BG34:BM34 BG2:BK33">
    <cfRule type="colorScale" priority="26">
      <colorScale>
        <cfvo type="min"/>
        <cfvo type="percentile" val="50"/>
        <cfvo type="max"/>
        <color rgb="FFF8696B"/>
        <color rgb="FFFCFCFF"/>
        <color rgb="FF63BE7B"/>
      </colorScale>
    </cfRule>
  </conditionalFormatting>
  <conditionalFormatting sqref="BJ2:BJ33">
    <cfRule type="colorScale" priority="9">
      <colorScale>
        <cfvo type="min"/>
        <cfvo type="percentile" val="50"/>
        <cfvo type="max"/>
        <color rgb="FFF8696B"/>
        <color rgb="FFFCFCFF"/>
        <color rgb="FF5A8AC6"/>
      </colorScale>
    </cfRule>
  </conditionalFormatting>
  <conditionalFormatting sqref="BK2:BK33">
    <cfRule type="colorScale" priority="8">
      <colorScale>
        <cfvo type="min"/>
        <cfvo type="percentile" val="50"/>
        <cfvo type="max"/>
        <color rgb="FFF8696B"/>
        <color rgb="FFFCFCFF"/>
        <color rgb="FF5A8AC6"/>
      </colorScale>
    </cfRule>
  </conditionalFormatting>
  <conditionalFormatting sqref="CG18:CQ28">
    <cfRule type="colorScale" priority="5">
      <colorScale>
        <cfvo type="min"/>
        <cfvo type="percentile" val="50"/>
        <cfvo type="max"/>
        <color rgb="FFF8696B"/>
        <color rgb="FFFFEB84"/>
        <color rgb="FF63BE7B"/>
      </colorScale>
    </cfRule>
  </conditionalFormatting>
  <conditionalFormatting sqref="CG32:CQ42">
    <cfRule type="colorScale" priority="2">
      <colorScale>
        <cfvo type="min"/>
        <cfvo type="percentile" val="50"/>
        <cfvo type="max"/>
        <color rgb="FFF8696B"/>
        <color rgb="FFFCFCFF"/>
        <color rgb="FF63BE7B"/>
      </colorScale>
    </cfRule>
  </conditionalFormatting>
  <conditionalFormatting sqref="CG46:CQ5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4" t="s">
        <v>42</v>
      </c>
      <c r="B1" s="75" t="s">
        <v>95</v>
      </c>
      <c r="C1" s="75" t="s">
        <v>96</v>
      </c>
    </row>
    <row r="2" spans="1:3" x14ac:dyDescent="0.25">
      <c r="A2" s="70" t="s">
        <v>47</v>
      </c>
      <c r="B2" s="71" t="s">
        <v>97</v>
      </c>
      <c r="C2" s="71" t="s">
        <v>100</v>
      </c>
    </row>
    <row r="3" spans="1:3" x14ac:dyDescent="0.25">
      <c r="A3" s="72" t="s">
        <v>16</v>
      </c>
      <c r="B3" s="73" t="s">
        <v>98</v>
      </c>
      <c r="C3" s="73" t="s">
        <v>81</v>
      </c>
    </row>
    <row r="4" spans="1:3" x14ac:dyDescent="0.25">
      <c r="A4" s="70" t="s">
        <v>29</v>
      </c>
      <c r="B4" s="71" t="s">
        <v>98</v>
      </c>
      <c r="C4" s="71" t="s">
        <v>81</v>
      </c>
    </row>
    <row r="5" spans="1:3" x14ac:dyDescent="0.25">
      <c r="A5" s="72" t="s">
        <v>44</v>
      </c>
      <c r="B5" s="73" t="s">
        <v>98</v>
      </c>
      <c r="C5" s="73" t="s">
        <v>99</v>
      </c>
    </row>
    <row r="6" spans="1:3" x14ac:dyDescent="0.25">
      <c r="A6" s="70" t="s">
        <v>36</v>
      </c>
      <c r="B6" s="71" t="s">
        <v>98</v>
      </c>
      <c r="C6" s="71" t="s">
        <v>99</v>
      </c>
    </row>
    <row r="7" spans="1:3" x14ac:dyDescent="0.25">
      <c r="A7" s="72" t="s">
        <v>24</v>
      </c>
      <c r="B7" s="73" t="s">
        <v>97</v>
      </c>
      <c r="C7" s="73" t="s">
        <v>100</v>
      </c>
    </row>
    <row r="8" spans="1:3" x14ac:dyDescent="0.25">
      <c r="A8" s="70" t="s">
        <v>17</v>
      </c>
      <c r="B8" s="71" t="s">
        <v>97</v>
      </c>
      <c r="C8" s="71" t="s">
        <v>95</v>
      </c>
    </row>
    <row r="9" spans="1:3" x14ac:dyDescent="0.25">
      <c r="A9" s="72" t="s">
        <v>26</v>
      </c>
      <c r="B9" s="73" t="s">
        <v>97</v>
      </c>
      <c r="C9" s="73" t="s">
        <v>95</v>
      </c>
    </row>
    <row r="10" spans="1:3" x14ac:dyDescent="0.25">
      <c r="A10" s="70" t="s">
        <v>34</v>
      </c>
      <c r="B10" s="71" t="s">
        <v>97</v>
      </c>
      <c r="C10" s="71" t="s">
        <v>95</v>
      </c>
    </row>
    <row r="11" spans="1:3" x14ac:dyDescent="0.25">
      <c r="A11" s="72" t="s">
        <v>31</v>
      </c>
      <c r="B11" s="73" t="s">
        <v>98</v>
      </c>
      <c r="C11" s="73" t="s">
        <v>81</v>
      </c>
    </row>
    <row r="12" spans="1:3" x14ac:dyDescent="0.25">
      <c r="A12" s="70" t="s">
        <v>23</v>
      </c>
      <c r="B12" s="71" t="s">
        <v>97</v>
      </c>
      <c r="C12" s="71" t="s">
        <v>100</v>
      </c>
    </row>
    <row r="13" spans="1:3" x14ac:dyDescent="0.25">
      <c r="A13" s="72" t="s">
        <v>14</v>
      </c>
      <c r="B13" s="73" t="s">
        <v>98</v>
      </c>
      <c r="C13" s="73" t="s">
        <v>81</v>
      </c>
    </row>
    <row r="14" spans="1:3" x14ac:dyDescent="0.25">
      <c r="A14" s="70" t="s">
        <v>28</v>
      </c>
      <c r="B14" s="71" t="s">
        <v>97</v>
      </c>
      <c r="C14" s="71" t="s">
        <v>100</v>
      </c>
    </row>
    <row r="15" spans="1:3" x14ac:dyDescent="0.25">
      <c r="A15" s="72" t="s">
        <v>37</v>
      </c>
      <c r="B15" s="73" t="s">
        <v>97</v>
      </c>
      <c r="C15" s="73" t="s">
        <v>95</v>
      </c>
    </row>
    <row r="16" spans="1:3" x14ac:dyDescent="0.25">
      <c r="A16" s="70" t="s">
        <v>19</v>
      </c>
      <c r="B16" s="71" t="s">
        <v>98</v>
      </c>
      <c r="C16" s="71" t="s">
        <v>81</v>
      </c>
    </row>
    <row r="17" spans="1:3" x14ac:dyDescent="0.25">
      <c r="A17" s="72" t="s">
        <v>32</v>
      </c>
      <c r="B17" s="73" t="s">
        <v>98</v>
      </c>
      <c r="C17" s="73" t="s">
        <v>99</v>
      </c>
    </row>
    <row r="18" spans="1:3" x14ac:dyDescent="0.25">
      <c r="A18" s="70" t="s">
        <v>35</v>
      </c>
      <c r="B18" s="71" t="s">
        <v>97</v>
      </c>
      <c r="C18" s="71" t="s">
        <v>95</v>
      </c>
    </row>
    <row r="19" spans="1:3" x14ac:dyDescent="0.25">
      <c r="A19" s="72" t="s">
        <v>33</v>
      </c>
      <c r="B19" s="73" t="s">
        <v>98</v>
      </c>
      <c r="C19" s="73" t="s">
        <v>99</v>
      </c>
    </row>
    <row r="20" spans="1:3" x14ac:dyDescent="0.25">
      <c r="A20" s="70" t="s">
        <v>20</v>
      </c>
      <c r="B20" s="71" t="s">
        <v>98</v>
      </c>
      <c r="C20" s="71" t="s">
        <v>99</v>
      </c>
    </row>
    <row r="21" spans="1:3" x14ac:dyDescent="0.25">
      <c r="A21" s="72" t="s">
        <v>30</v>
      </c>
      <c r="B21" s="73" t="s">
        <v>98</v>
      </c>
      <c r="C21" s="73" t="s">
        <v>81</v>
      </c>
    </row>
    <row r="22" spans="1:3" x14ac:dyDescent="0.25">
      <c r="A22" s="70" t="s">
        <v>45</v>
      </c>
      <c r="B22" s="71" t="s">
        <v>98</v>
      </c>
      <c r="C22" s="71" t="s">
        <v>99</v>
      </c>
    </row>
    <row r="23" spans="1:3" x14ac:dyDescent="0.25">
      <c r="A23" s="72" t="s">
        <v>21</v>
      </c>
      <c r="B23" s="73" t="s">
        <v>98</v>
      </c>
      <c r="C23" s="73" t="s">
        <v>99</v>
      </c>
    </row>
    <row r="24" spans="1:3" x14ac:dyDescent="0.25">
      <c r="A24" s="70" t="s">
        <v>12</v>
      </c>
      <c r="B24" s="71" t="s">
        <v>97</v>
      </c>
      <c r="C24" s="71" t="s">
        <v>100</v>
      </c>
    </row>
    <row r="25" spans="1:3" x14ac:dyDescent="0.25">
      <c r="A25" s="72" t="s">
        <v>38</v>
      </c>
      <c r="B25" s="73" t="s">
        <v>97</v>
      </c>
      <c r="C25" s="73" t="s">
        <v>100</v>
      </c>
    </row>
    <row r="26" spans="1:3" x14ac:dyDescent="0.25">
      <c r="A26" s="70" t="s">
        <v>13</v>
      </c>
      <c r="B26" s="71" t="s">
        <v>97</v>
      </c>
      <c r="C26" s="71" t="s">
        <v>95</v>
      </c>
    </row>
    <row r="27" spans="1:3" x14ac:dyDescent="0.25">
      <c r="A27" s="72" t="s">
        <v>43</v>
      </c>
      <c r="B27" s="73" t="s">
        <v>98</v>
      </c>
      <c r="C27" s="73" t="s">
        <v>81</v>
      </c>
    </row>
    <row r="28" spans="1:3" x14ac:dyDescent="0.25">
      <c r="A28" s="70" t="s">
        <v>18</v>
      </c>
      <c r="B28" s="71" t="s">
        <v>98</v>
      </c>
      <c r="C28" s="71" t="s">
        <v>81</v>
      </c>
    </row>
    <row r="29" spans="1:3" x14ac:dyDescent="0.25">
      <c r="A29" s="72" t="s">
        <v>15</v>
      </c>
      <c r="B29" s="73" t="s">
        <v>97</v>
      </c>
      <c r="C29" s="73" t="s">
        <v>95</v>
      </c>
    </row>
    <row r="30" spans="1:3" x14ac:dyDescent="0.25">
      <c r="A30" s="70" t="s">
        <v>25</v>
      </c>
      <c r="B30" s="71" t="s">
        <v>97</v>
      </c>
      <c r="C30" s="71" t="s">
        <v>100</v>
      </c>
    </row>
    <row r="31" spans="1:3" x14ac:dyDescent="0.25">
      <c r="A31" s="72" t="s">
        <v>27</v>
      </c>
      <c r="B31" s="73" t="s">
        <v>97</v>
      </c>
      <c r="C31" s="73" t="s">
        <v>100</v>
      </c>
    </row>
    <row r="32" spans="1:3" x14ac:dyDescent="0.25">
      <c r="A32" s="70" t="s">
        <v>22</v>
      </c>
      <c r="B32" s="71" t="s">
        <v>97</v>
      </c>
      <c r="C32" s="71" t="s">
        <v>95</v>
      </c>
    </row>
    <row r="33" spans="1:3" x14ac:dyDescent="0.25">
      <c r="A33" s="72" t="s">
        <v>46</v>
      </c>
      <c r="B33" s="73" t="s">
        <v>98</v>
      </c>
      <c r="C33" s="73"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4" t="s">
        <v>82</v>
      </c>
      <c r="B1" s="35"/>
      <c r="C1" s="119" t="s">
        <v>47</v>
      </c>
      <c r="D1" s="120"/>
      <c r="E1" s="119" t="s">
        <v>24</v>
      </c>
      <c r="F1" s="120"/>
      <c r="G1" s="119" t="s">
        <v>23</v>
      </c>
      <c r="H1" s="120"/>
      <c r="I1" s="119" t="s">
        <v>28</v>
      </c>
      <c r="J1" s="120"/>
      <c r="K1" s="119" t="s">
        <v>12</v>
      </c>
      <c r="L1" s="120"/>
      <c r="M1" s="119" t="s">
        <v>38</v>
      </c>
      <c r="N1" s="120"/>
      <c r="O1" s="119" t="s">
        <v>25</v>
      </c>
      <c r="P1" s="120"/>
      <c r="Q1" s="119" t="s">
        <v>27</v>
      </c>
      <c r="R1" s="126"/>
      <c r="S1" s="119" t="s">
        <v>17</v>
      </c>
      <c r="T1" s="120"/>
      <c r="U1" s="119" t="s">
        <v>26</v>
      </c>
      <c r="V1" s="120"/>
      <c r="W1" s="119" t="s">
        <v>34</v>
      </c>
      <c r="X1" s="120"/>
      <c r="Y1" s="119" t="s">
        <v>37</v>
      </c>
      <c r="Z1" s="120"/>
      <c r="AA1" s="119" t="s">
        <v>35</v>
      </c>
      <c r="AB1" s="120"/>
      <c r="AC1" s="119" t="s">
        <v>13</v>
      </c>
      <c r="AD1" s="120"/>
      <c r="AE1" s="119" t="s">
        <v>15</v>
      </c>
      <c r="AF1" s="120"/>
      <c r="AG1" s="127" t="s">
        <v>22</v>
      </c>
      <c r="AH1" s="126"/>
      <c r="AI1" s="119" t="s">
        <v>44</v>
      </c>
      <c r="AJ1" s="120"/>
      <c r="AK1" s="119" t="s">
        <v>36</v>
      </c>
      <c r="AL1" s="120"/>
      <c r="AM1" s="119" t="s">
        <v>32</v>
      </c>
      <c r="AN1" s="120"/>
      <c r="AO1" s="119" t="s">
        <v>33</v>
      </c>
      <c r="AP1" s="120"/>
      <c r="AQ1" s="119" t="s">
        <v>20</v>
      </c>
      <c r="AR1" s="120"/>
      <c r="AS1" s="119" t="s">
        <v>45</v>
      </c>
      <c r="AT1" s="120"/>
      <c r="AU1" s="119" t="s">
        <v>21</v>
      </c>
      <c r="AV1" s="120"/>
      <c r="AW1" s="119" t="s">
        <v>46</v>
      </c>
      <c r="AX1" s="126"/>
      <c r="AY1" s="119" t="s">
        <v>16</v>
      </c>
      <c r="AZ1" s="120"/>
      <c r="BA1" s="119" t="s">
        <v>29</v>
      </c>
      <c r="BB1" s="120"/>
      <c r="BC1" s="119" t="s">
        <v>31</v>
      </c>
      <c r="BD1" s="120"/>
      <c r="BE1" s="119" t="s">
        <v>14</v>
      </c>
      <c r="BF1" s="119"/>
      <c r="BG1" s="121" t="s">
        <v>19</v>
      </c>
      <c r="BH1" s="122"/>
      <c r="BI1" s="119" t="s">
        <v>30</v>
      </c>
      <c r="BJ1" s="120"/>
      <c r="BK1" s="119" t="s">
        <v>43</v>
      </c>
      <c r="BL1" s="120"/>
      <c r="BM1" s="119" t="s">
        <v>18</v>
      </c>
      <c r="BN1" s="120"/>
      <c r="BO1" s="37"/>
      <c r="BP1" s="36" t="s">
        <v>63</v>
      </c>
      <c r="BQ1" s="34" t="s">
        <v>85</v>
      </c>
    </row>
    <row r="2" spans="1:69" ht="12"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12"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16">
        <f>BO3+BO4</f>
        <v>46</v>
      </c>
      <c r="BQ3" s="117">
        <f>82-BP3</f>
        <v>36</v>
      </c>
    </row>
    <row r="4" spans="1:69" ht="12" customHeight="1" x14ac:dyDescent="0.25">
      <c r="A4" s="118"/>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116"/>
      <c r="BQ4" s="117"/>
    </row>
    <row r="5" spans="1:69" ht="12"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16">
        <f t="shared" ref="BP5" si="1">BO5+BO6</f>
        <v>45</v>
      </c>
      <c r="BQ5" s="117">
        <f t="shared" ref="BQ5" si="2">82-BP5</f>
        <v>37</v>
      </c>
    </row>
    <row r="6" spans="1:69" ht="12" customHeight="1" x14ac:dyDescent="0.25">
      <c r="A6" s="118"/>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16"/>
      <c r="BQ6" s="117"/>
    </row>
    <row r="7" spans="1:69" ht="12"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2</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23</v>
      </c>
      <c r="BP7" s="116">
        <f t="shared" ref="BP7" si="3">BO7+BO8</f>
        <v>46</v>
      </c>
      <c r="BQ7" s="117">
        <f t="shared" ref="BQ7" si="4">82-BP7</f>
        <v>36</v>
      </c>
    </row>
    <row r="8" spans="1:69" ht="12" customHeight="1" x14ac:dyDescent="0.25">
      <c r="A8" s="118"/>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116"/>
      <c r="BQ8" s="117"/>
    </row>
    <row r="9" spans="1:69" ht="12"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1</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26</v>
      </c>
      <c r="BP9" s="116">
        <f t="shared" ref="BP9" si="5">BO9+BO10</f>
        <v>44</v>
      </c>
      <c r="BQ9" s="117">
        <f t="shared" ref="BQ9" si="6">82-BP9</f>
        <v>38</v>
      </c>
    </row>
    <row r="10" spans="1:69" ht="12" customHeight="1" x14ac:dyDescent="0.25">
      <c r="A10" s="118"/>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1</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18</v>
      </c>
      <c r="BP10" s="116"/>
      <c r="BQ10" s="117"/>
    </row>
    <row r="11" spans="1:69" ht="12"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16">
        <f t="shared" ref="BP11" si="7">BO11+BO12</f>
        <v>48</v>
      </c>
      <c r="BQ11" s="117">
        <f t="shared" ref="BQ11" si="8">82-BP11</f>
        <v>34</v>
      </c>
    </row>
    <row r="12" spans="1:69" ht="12" customHeight="1" x14ac:dyDescent="0.25">
      <c r="A12" s="118"/>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1</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1</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24</v>
      </c>
      <c r="BP12" s="116"/>
      <c r="BQ12" s="117"/>
    </row>
    <row r="13" spans="1:69" ht="12"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1</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1</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27</v>
      </c>
      <c r="BP13" s="116">
        <f t="shared" ref="BP13" si="9">BO13+BO14</f>
        <v>50</v>
      </c>
      <c r="BQ13" s="117">
        <f t="shared" ref="BQ13" si="10">82-BP13</f>
        <v>32</v>
      </c>
    </row>
    <row r="14" spans="1:69" ht="12" customHeight="1" x14ac:dyDescent="0.25">
      <c r="A14" s="118"/>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16"/>
      <c r="BQ14" s="117"/>
    </row>
    <row r="15" spans="1:69" ht="12"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16">
        <f t="shared" ref="BP15" si="11">BO15+BO16</f>
        <v>45</v>
      </c>
      <c r="BQ15" s="117">
        <f t="shared" ref="BQ15" si="12">82-BP15</f>
        <v>37</v>
      </c>
    </row>
    <row r="16" spans="1:69" ht="12" customHeight="1" x14ac:dyDescent="0.25">
      <c r="A16" s="118"/>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2</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23</v>
      </c>
      <c r="BP16" s="116"/>
      <c r="BQ16" s="117"/>
    </row>
    <row r="17" spans="1:69" ht="12"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22</v>
      </c>
      <c r="BP17" s="116">
        <f t="shared" ref="BP17" si="13">BO17+BO18</f>
        <v>47</v>
      </c>
      <c r="BQ17" s="117">
        <f t="shared" ref="BQ17" si="14">82-BP17</f>
        <v>35</v>
      </c>
    </row>
    <row r="18" spans="1:69" ht="12" customHeight="1" thickBot="1" x14ac:dyDescent="0.3">
      <c r="A18" s="117"/>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2</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25</v>
      </c>
      <c r="BP18" s="116"/>
      <c r="BQ18" s="117"/>
    </row>
    <row r="19" spans="1:69" ht="12" customHeight="1" thickTop="1" x14ac:dyDescent="0.25">
      <c r="A19" s="125"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16">
        <f t="shared" ref="BP19" si="15">BO19+BO20</f>
        <v>47</v>
      </c>
      <c r="BQ19" s="117">
        <f t="shared" ref="BQ19" si="16">82-BP19</f>
        <v>35</v>
      </c>
    </row>
    <row r="20" spans="1:69" ht="12" customHeight="1" x14ac:dyDescent="0.25">
      <c r="A20" s="118"/>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1</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24</v>
      </c>
      <c r="BP20" s="116"/>
      <c r="BQ20" s="117"/>
    </row>
    <row r="21" spans="1:69" ht="12"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16">
        <f t="shared" ref="BP21" si="17">BO21+BO22</f>
        <v>48</v>
      </c>
      <c r="BQ21" s="117">
        <f t="shared" ref="BQ21" si="18">82-BP21</f>
        <v>34</v>
      </c>
    </row>
    <row r="22" spans="1:69" ht="12" customHeight="1" x14ac:dyDescent="0.25">
      <c r="A22" s="118"/>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1</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25</v>
      </c>
      <c r="BP22" s="116"/>
      <c r="BQ22" s="117"/>
    </row>
    <row r="23" spans="1:69" ht="12"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16">
        <f t="shared" ref="BP23" si="19">BO23+BO24</f>
        <v>46</v>
      </c>
      <c r="BQ23" s="117">
        <f t="shared" ref="BQ23" si="20">82-BP23</f>
        <v>36</v>
      </c>
    </row>
    <row r="24" spans="1:69" ht="12" customHeight="1" x14ac:dyDescent="0.25">
      <c r="A24" s="118"/>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1</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24</v>
      </c>
      <c r="BP24" s="116"/>
      <c r="BQ24" s="117"/>
    </row>
    <row r="25" spans="1:69" ht="12"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1</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25</v>
      </c>
      <c r="BP25" s="116">
        <f t="shared" ref="BP25" si="21">BO25+BO26</f>
        <v>47</v>
      </c>
      <c r="BQ25" s="117">
        <f t="shared" ref="BQ25" si="22">82-BP25</f>
        <v>35</v>
      </c>
    </row>
    <row r="26" spans="1:69" ht="12" customHeight="1" x14ac:dyDescent="0.25">
      <c r="A26" s="118"/>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16"/>
      <c r="BQ26" s="117"/>
    </row>
    <row r="27" spans="1:69" ht="12"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16">
        <f t="shared" ref="BP27" si="23">BO27+BO28</f>
        <v>46</v>
      </c>
      <c r="BQ27" s="117">
        <f t="shared" ref="BQ27" si="24">82-BP27</f>
        <v>36</v>
      </c>
    </row>
    <row r="28" spans="1:69" ht="12" customHeight="1" x14ac:dyDescent="0.25">
      <c r="A28" s="118"/>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1</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23</v>
      </c>
      <c r="BP28" s="116"/>
      <c r="BQ28" s="117"/>
    </row>
    <row r="29" spans="1:69" ht="12"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2</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26</v>
      </c>
      <c r="BP29" s="116">
        <f t="shared" ref="BP29" si="25">BO29+BO30</f>
        <v>48</v>
      </c>
      <c r="BQ29" s="117">
        <f t="shared" ref="BQ29" si="26">82-BP29</f>
        <v>34</v>
      </c>
    </row>
    <row r="30" spans="1:69" ht="12" customHeight="1" x14ac:dyDescent="0.25">
      <c r="A30" s="118"/>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16"/>
      <c r="BQ30" s="117"/>
    </row>
    <row r="31" spans="1:69" ht="12"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16">
        <f t="shared" ref="BP31" si="27">BO31+BO32</f>
        <v>46</v>
      </c>
      <c r="BQ31" s="117">
        <f t="shared" ref="BQ31" si="28">82-BP31</f>
        <v>36</v>
      </c>
    </row>
    <row r="32" spans="1:69" ht="12" customHeight="1" x14ac:dyDescent="0.25">
      <c r="A32" s="118"/>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1</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23</v>
      </c>
      <c r="BP32" s="116"/>
      <c r="BQ32" s="117"/>
    </row>
    <row r="33" spans="1:69" ht="12"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1</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22</v>
      </c>
      <c r="BP33" s="116">
        <f t="shared" ref="BP33" si="29">BO33+BO34</f>
        <v>48</v>
      </c>
      <c r="BQ33" s="117">
        <f t="shared" ref="BQ33" si="30">82-BP33</f>
        <v>34</v>
      </c>
    </row>
    <row r="34" spans="1:69" ht="12" customHeight="1" thickBot="1" x14ac:dyDescent="0.3">
      <c r="A34" s="117"/>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16"/>
      <c r="BQ34" s="117"/>
    </row>
    <row r="35" spans="1:69" ht="12" customHeight="1" thickTop="1" x14ac:dyDescent="0.25">
      <c r="A35" s="125"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1</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23</v>
      </c>
      <c r="BP35" s="116">
        <f t="shared" ref="BP35" si="31">BO35+BO36</f>
        <v>47</v>
      </c>
      <c r="BQ35" s="117">
        <f t="shared" ref="BQ35" si="32">82-BP35</f>
        <v>35</v>
      </c>
    </row>
    <row r="36" spans="1:69" ht="12" customHeight="1" x14ac:dyDescent="0.25">
      <c r="A36" s="118"/>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16"/>
      <c r="BQ36" s="117"/>
    </row>
    <row r="37" spans="1:69" ht="12"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1</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23</v>
      </c>
      <c r="BP37" s="116">
        <f t="shared" ref="BP37" si="33">BO37+BO38</f>
        <v>47</v>
      </c>
      <c r="BQ37" s="117">
        <f t="shared" ref="BQ37" si="34">82-BP37</f>
        <v>35</v>
      </c>
    </row>
    <row r="38" spans="1:69" ht="12" customHeight="1" x14ac:dyDescent="0.25">
      <c r="A38" s="118"/>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16"/>
      <c r="BQ38" s="117"/>
    </row>
    <row r="39" spans="1:69" ht="12"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16">
        <f t="shared" ref="BP39" si="35">BO39+BO40</f>
        <v>49</v>
      </c>
      <c r="BQ39" s="117">
        <f t="shared" ref="BQ39" si="36">82-BP39</f>
        <v>33</v>
      </c>
    </row>
    <row r="40" spans="1:69" ht="12" customHeight="1" x14ac:dyDescent="0.25">
      <c r="A40" s="118"/>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1</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25</v>
      </c>
      <c r="BP40" s="116"/>
      <c r="BQ40" s="117"/>
    </row>
    <row r="41" spans="1:69" ht="12"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16">
        <f t="shared" ref="BP41" si="37">BO41+BO42</f>
        <v>46</v>
      </c>
      <c r="BQ41" s="117">
        <f t="shared" ref="BQ41" si="38">82-BP41</f>
        <v>36</v>
      </c>
    </row>
    <row r="42" spans="1:69" ht="12" customHeight="1" x14ac:dyDescent="0.25">
      <c r="A42" s="118"/>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1</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22</v>
      </c>
      <c r="BP42" s="116"/>
      <c r="BQ42" s="117"/>
    </row>
    <row r="43" spans="1:69" ht="12"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2</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25</v>
      </c>
      <c r="BP43" s="116">
        <f t="shared" ref="BP43" si="39">BO43+BO44</f>
        <v>47</v>
      </c>
      <c r="BQ43" s="117">
        <f t="shared" ref="BQ43" si="40">82-BP43</f>
        <v>35</v>
      </c>
    </row>
    <row r="44" spans="1:69" ht="12" customHeight="1" x14ac:dyDescent="0.25">
      <c r="A44" s="118"/>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2</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22</v>
      </c>
      <c r="BP44" s="116"/>
      <c r="BQ44" s="117"/>
    </row>
    <row r="45" spans="1:69" ht="12"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16">
        <f t="shared" ref="BP45" si="41">BO45+BO46</f>
        <v>48</v>
      </c>
      <c r="BQ45" s="117">
        <f t="shared" ref="BQ45" si="42">82-BP45</f>
        <v>34</v>
      </c>
    </row>
    <row r="46" spans="1:69" ht="12" customHeight="1" x14ac:dyDescent="0.25">
      <c r="A46" s="118"/>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2</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23</v>
      </c>
      <c r="BP46" s="116"/>
      <c r="BQ46" s="117"/>
    </row>
    <row r="47" spans="1:69" ht="12"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1</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24</v>
      </c>
      <c r="BP47" s="116">
        <f t="shared" ref="BP47" si="43">BO47+BO48</f>
        <v>49</v>
      </c>
      <c r="BQ47" s="117">
        <f t="shared" ref="BQ47" si="44">82-BP47</f>
        <v>33</v>
      </c>
    </row>
    <row r="48" spans="1:69" ht="12" customHeight="1" x14ac:dyDescent="0.25">
      <c r="A48" s="118"/>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16"/>
      <c r="BQ48" s="117"/>
    </row>
    <row r="49" spans="1:69" ht="12"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116">
        <f t="shared" ref="BP49" si="45">BO49+BO50</f>
        <v>46</v>
      </c>
      <c r="BQ49" s="117">
        <f t="shared" ref="BQ49" si="46">82-BP49</f>
        <v>36</v>
      </c>
    </row>
    <row r="50" spans="1:69" ht="12" customHeight="1" thickBot="1" x14ac:dyDescent="0.3">
      <c r="A50" s="124"/>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16"/>
      <c r="BQ50" s="117"/>
    </row>
    <row r="51" spans="1:69" ht="12" customHeight="1" thickTop="1" x14ac:dyDescent="0.25">
      <c r="A51" s="117"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16">
        <f t="shared" ref="BP51" si="47">BO51+BO52</f>
        <v>48</v>
      </c>
      <c r="BQ51" s="117">
        <f t="shared" ref="BQ51" si="48">82-BP51</f>
        <v>34</v>
      </c>
    </row>
    <row r="52" spans="1:69" ht="12" customHeight="1" x14ac:dyDescent="0.25">
      <c r="A52" s="118"/>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1</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24</v>
      </c>
      <c r="BP52" s="116"/>
      <c r="BQ52" s="117"/>
    </row>
    <row r="53" spans="1:69" ht="12"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1</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22</v>
      </c>
      <c r="BP53" s="116">
        <f t="shared" ref="BP53" si="49">BO53+BO54</f>
        <v>46</v>
      </c>
      <c r="BQ53" s="117">
        <f t="shared" ref="BQ53" si="50">82-BP53</f>
        <v>36</v>
      </c>
    </row>
    <row r="54" spans="1:69" ht="12" customHeight="1" x14ac:dyDescent="0.25">
      <c r="A54" s="118"/>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16"/>
      <c r="BQ54" s="117"/>
    </row>
    <row r="55" spans="1:69" ht="12"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1</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2</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22</v>
      </c>
      <c r="BP55" s="116">
        <f t="shared" ref="BP55" si="51">BO55+BO56</f>
        <v>47</v>
      </c>
      <c r="BQ55" s="117">
        <f t="shared" ref="BQ55" si="52">82-BP55</f>
        <v>35</v>
      </c>
    </row>
    <row r="56" spans="1:69" ht="12" customHeight="1" x14ac:dyDescent="0.25">
      <c r="A56" s="118"/>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16"/>
      <c r="BQ56" s="117"/>
    </row>
    <row r="57" spans="1:69" ht="12" customHeight="1" x14ac:dyDescent="0.25">
      <c r="A57" s="123"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116">
        <f t="shared" ref="BP57" si="53">BO57+BO58</f>
        <v>47</v>
      </c>
      <c r="BQ57" s="117">
        <f t="shared" ref="BQ57" si="54">82-BP57</f>
        <v>35</v>
      </c>
    </row>
    <row r="58" spans="1:69" ht="12" customHeight="1" x14ac:dyDescent="0.25">
      <c r="A58" s="118"/>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16"/>
      <c r="BQ58" s="117"/>
    </row>
    <row r="59" spans="1:69" ht="12"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16">
        <f t="shared" ref="BP59" si="55">BO59+BO60</f>
        <v>47</v>
      </c>
      <c r="BQ59" s="117">
        <f t="shared" ref="BQ59" si="56">82-BP59</f>
        <v>35</v>
      </c>
    </row>
    <row r="60" spans="1:69" ht="12" customHeight="1" x14ac:dyDescent="0.25">
      <c r="A60" s="118"/>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2</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1</v>
      </c>
      <c r="BL60" s="46"/>
      <c r="BM60" s="45">
        <f>COUNTIFS(DataRegularSeason20242025!$D$2:$D$1315,BM$1,DataRegularSeason20242025!$E$2:$E$1315,$A59,DataRegularSeason20242025!$N$2:$N$1315,1)</f>
        <v>2</v>
      </c>
      <c r="BN60" s="46"/>
      <c r="BO60" s="41">
        <f t="shared" si="0"/>
        <v>24</v>
      </c>
      <c r="BP60" s="116"/>
      <c r="BQ60" s="117"/>
    </row>
    <row r="61" spans="1:69" ht="12"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1</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2</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26</v>
      </c>
      <c r="BP61" s="116">
        <f t="shared" ref="BP61" si="57">BO61+BO62</f>
        <v>47</v>
      </c>
      <c r="BQ61" s="117">
        <f t="shared" ref="BQ61" si="58">82-BP61</f>
        <v>35</v>
      </c>
    </row>
    <row r="62" spans="1:69" ht="12" customHeight="1" x14ac:dyDescent="0.25">
      <c r="A62" s="118"/>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16"/>
      <c r="BQ62" s="117"/>
    </row>
    <row r="63" spans="1:69" ht="12"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1</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1</v>
      </c>
      <c r="BO63" s="37">
        <f t="shared" si="0"/>
        <v>23</v>
      </c>
      <c r="BP63" s="116">
        <f t="shared" ref="BP63" si="59">BO63+BO64</f>
        <v>45</v>
      </c>
      <c r="BQ63" s="117">
        <f t="shared" ref="BQ63" si="60">82-BP63</f>
        <v>37</v>
      </c>
    </row>
    <row r="64" spans="1:69" ht="12" customHeight="1" x14ac:dyDescent="0.25">
      <c r="A64" s="118"/>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16"/>
      <c r="BQ64" s="117"/>
    </row>
    <row r="65" spans="1:69" ht="12"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16">
        <f t="shared" ref="BP65" si="61">BO65+BO66</f>
        <v>47</v>
      </c>
      <c r="BQ65" s="117">
        <f t="shared" ref="BQ65" si="62">82-BP65</f>
        <v>35</v>
      </c>
    </row>
    <row r="66" spans="1:69" ht="12" customHeight="1" x14ac:dyDescent="0.25">
      <c r="A66" s="118"/>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1</v>
      </c>
      <c r="BL66" s="46"/>
      <c r="BM66" s="45"/>
      <c r="BN66" s="46"/>
      <c r="BO66" s="41">
        <f t="shared" si="0"/>
        <v>27</v>
      </c>
      <c r="BP66" s="116"/>
      <c r="BQ66" s="117"/>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750</v>
      </c>
      <c r="BQ67" s="34">
        <f>SUM(BQ3:BQ66)/2</f>
        <v>562</v>
      </c>
    </row>
    <row r="68" spans="1:69" x14ac:dyDescent="0.25">
      <c r="BP68" s="50">
        <f>2*BP67/SUM(BP3:BQ66)</f>
        <v>0.57164634146341464</v>
      </c>
      <c r="BQ68" s="50">
        <f>2*BQ67/SUM(BP3:BQ66)</f>
        <v>0.42835365853658536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2025-01-23T23:51:40Z</dcterms:modified>
</cp:coreProperties>
</file>