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63047024-CA48-4FF3-855A-A797D73ADF94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" l="1"/>
  <c r="AN54" i="1"/>
  <c r="AO54" i="1"/>
  <c r="AP54" i="1"/>
  <c r="AQ54" i="1"/>
  <c r="AR54" i="1"/>
  <c r="AS54" i="1"/>
  <c r="AN55" i="1"/>
  <c r="AO55" i="1"/>
  <c r="AP55" i="1"/>
  <c r="AQ55" i="1"/>
  <c r="AR55" i="1"/>
  <c r="AS55" i="1"/>
  <c r="AM55" i="1" a="1"/>
  <c r="AM55" i="1" s="1"/>
  <c r="AL55" i="1" a="1"/>
  <c r="AL55" i="1" s="1"/>
  <c r="AK55" i="1" a="1"/>
  <c r="AK55" i="1" s="1"/>
  <c r="AJ55" i="1" a="1"/>
  <c r="AJ55" i="1" s="1"/>
  <c r="AG55" i="1"/>
  <c r="AF55" i="1"/>
  <c r="AD55" i="1"/>
  <c r="AC55" i="1"/>
  <c r="AB55" i="1"/>
  <c r="AA55" i="1"/>
  <c r="AM54" i="1" a="1"/>
  <c r="AM54" i="1" s="1"/>
  <c r="AL54" i="1" a="1"/>
  <c r="AL54" i="1" s="1"/>
  <c r="AK54" i="1" a="1"/>
  <c r="AK54" i="1" s="1"/>
  <c r="AJ54" i="1" a="1"/>
  <c r="AJ54" i="1" s="1"/>
  <c r="AG54" i="1"/>
  <c r="AF54" i="1"/>
  <c r="AD54" i="1"/>
  <c r="AC54" i="1"/>
  <c r="AB54" i="1"/>
  <c r="AA54" i="1"/>
  <c r="AS52" i="1"/>
  <c r="AR52" i="1"/>
  <c r="AQ52" i="1"/>
  <c r="AP52" i="1"/>
  <c r="AO52" i="1"/>
  <c r="AN52" i="1"/>
  <c r="AS53" i="1"/>
  <c r="AR53" i="1"/>
  <c r="AQ53" i="1"/>
  <c r="AP53" i="1"/>
  <c r="AO53" i="1"/>
  <c r="AN53" i="1"/>
  <c r="AM53" i="1" a="1"/>
  <c r="AM53" i="1" s="1"/>
  <c r="AL53" i="1" a="1"/>
  <c r="AL53" i="1" s="1"/>
  <c r="AK53" i="1" a="1"/>
  <c r="AK53" i="1" s="1"/>
  <c r="AJ53" i="1" a="1"/>
  <c r="AJ53" i="1" s="1"/>
  <c r="AG53" i="1"/>
  <c r="AF53" i="1"/>
  <c r="AD53" i="1"/>
  <c r="AC53" i="1"/>
  <c r="AB53" i="1"/>
  <c r="AA53" i="1"/>
  <c r="AM52" i="1" a="1"/>
  <c r="AM52" i="1" s="1"/>
  <c r="AL52" i="1" a="1"/>
  <c r="AL52" i="1" s="1"/>
  <c r="AK52" i="1" a="1"/>
  <c r="AK52" i="1" s="1"/>
  <c r="AJ52" i="1" a="1"/>
  <c r="AJ52" i="1" s="1"/>
  <c r="AG52" i="1"/>
  <c r="AF52" i="1"/>
  <c r="AD52" i="1"/>
  <c r="AC52" i="1"/>
  <c r="AB52" i="1"/>
  <c r="AA52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/>
  <c r="AF25" i="1"/>
  <c r="AG25" i="1"/>
  <c r="AJ25" i="1" a="1"/>
  <c r="AJ25" i="1" s="1"/>
  <c r="AK25" i="1" a="1"/>
  <c r="AK25" i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K27" i="1" a="1"/>
  <c r="AK27" i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/>
  <c r="AF33" i="1"/>
  <c r="AG33" i="1"/>
  <c r="AJ33" i="1" a="1"/>
  <c r="AJ33" i="1" s="1"/>
  <c r="AK33" i="1" a="1"/>
  <c r="AK33" i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K35" i="1" a="1"/>
  <c r="AK35" i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W6" i="1" s="1"/>
  <c r="Q72" i="1"/>
  <c r="Q73" i="1"/>
  <c r="Q74" i="1"/>
  <c r="Q75" i="1"/>
  <c r="Q76" i="1"/>
  <c r="Q77" i="1"/>
  <c r="Q78" i="1"/>
  <c r="Q79" i="1"/>
  <c r="Q80" i="1"/>
  <c r="Q81" i="1"/>
  <c r="BA47" i="1" l="1"/>
  <c r="AY55" i="1"/>
  <c r="AY54" i="1"/>
  <c r="BA34" i="1"/>
  <c r="BA26" i="1"/>
  <c r="AZ55" i="1"/>
  <c r="AE55" i="1"/>
  <c r="AE53" i="1"/>
  <c r="BB55" i="1"/>
  <c r="AY41" i="1"/>
  <c r="BA55" i="1"/>
  <c r="BA54" i="1"/>
  <c r="AE54" i="1"/>
  <c r="BB43" i="1"/>
  <c r="BA46" i="1"/>
  <c r="BA43" i="1"/>
  <c r="BA42" i="1"/>
  <c r="AE52" i="1"/>
  <c r="AU54" i="1"/>
  <c r="AW46" i="1"/>
  <c r="BD46" i="1" s="1"/>
  <c r="AW42" i="1"/>
  <c r="BD42" i="1" s="1"/>
  <c r="AH26" i="1"/>
  <c r="AH41" i="1"/>
  <c r="AZ54" i="1"/>
  <c r="AH27" i="1"/>
  <c r="AU41" i="1"/>
  <c r="AT55" i="1"/>
  <c r="AH34" i="1"/>
  <c r="AH22" i="1"/>
  <c r="AT54" i="1"/>
  <c r="AH35" i="1"/>
  <c r="AH52" i="1"/>
  <c r="AH54" i="1"/>
  <c r="AH55" i="1"/>
  <c r="AX54" i="1"/>
  <c r="AH45" i="1"/>
  <c r="AV55" i="1"/>
  <c r="BC55" i="1" s="1"/>
  <c r="AW54" i="1"/>
  <c r="BD54" i="1" s="1"/>
  <c r="AV42" i="1"/>
  <c r="BC42" i="1" s="1"/>
  <c r="AU55" i="1"/>
  <c r="AV54" i="1"/>
  <c r="BC54" i="1" s="1"/>
  <c r="BB54" i="1"/>
  <c r="AX55" i="1"/>
  <c r="AW55" i="1"/>
  <c r="BD55" i="1" s="1"/>
  <c r="AU52" i="1"/>
  <c r="AW52" i="1"/>
  <c r="BD52" i="1" s="1"/>
  <c r="BA52" i="1"/>
  <c r="AZ52" i="1"/>
  <c r="BB52" i="1"/>
  <c r="AY52" i="1"/>
  <c r="AU53" i="1"/>
  <c r="AW53" i="1"/>
  <c r="BD53" i="1" s="1"/>
  <c r="AV53" i="1"/>
  <c r="BC53" i="1" s="1"/>
  <c r="BB53" i="1"/>
  <c r="BA53" i="1"/>
  <c r="AH53" i="1"/>
  <c r="AT52" i="1"/>
  <c r="AX53" i="1"/>
  <c r="AY53" i="1"/>
  <c r="AZ53" i="1"/>
  <c r="AV52" i="1"/>
  <c r="BC52" i="1" s="1"/>
  <c r="AX52" i="1"/>
  <c r="AT53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32" i="1" l="1"/>
  <c r="AI29" i="1"/>
  <c r="AI55" i="1"/>
  <c r="AI30" i="1"/>
  <c r="AI53" i="1"/>
  <c r="AI22" i="1"/>
  <c r="AI28" i="1"/>
  <c r="AI52" i="1"/>
  <c r="AI24" i="1"/>
  <c r="AI43" i="1"/>
  <c r="AI54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AC17" i="1"/>
  <c r="AC16" i="1"/>
  <c r="AC1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D14" i="1" s="1"/>
  <c r="AC6" i="1"/>
  <c r="AC4" i="1"/>
  <c r="AC10" i="1"/>
  <c r="AC7" i="1"/>
  <c r="AC5" i="1"/>
  <c r="AC8" i="1"/>
  <c r="AC3" i="1"/>
  <c r="AD15" i="1"/>
  <c r="AD16" i="1"/>
  <c r="AD17" i="1"/>
  <c r="AC11" i="1"/>
  <c r="AD11" i="1" s="1"/>
  <c r="AC12" i="1"/>
  <c r="AD12" i="1" s="1"/>
  <c r="AC13" i="1"/>
  <c r="AD13" i="1" s="1"/>
  <c r="W7" i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<sst xmlns="http://schemas.openxmlformats.org/spreadsheetml/2006/main" count="730" uniqueCount="137">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</sst>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B49" workbookViewId="0">
      <selection activeCell="N72" sqref="N72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COUNTA(H2:H100)</f>
        <v>70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SUM(Q2:Q100)</f>
        <v>42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3</v>
      </c>
      <c r="AD8">
        <f t="shared" si="2"/>
        <v>0.6</v>
      </c>
      <c r="AE8">
        <f>SUMIFS(O2:O79,K2:K79,Z8,C2:C79,1) + SUMIFS(N2:N79,J2:J79,Z8,C2:C79,1)</f>
        <v>17</v>
      </c>
      <c r="AF8">
        <f>SUMIFS(O2:O79,K2:K79,AA8,C2:C79,1) + SUMIFS(N2:N79,J2:J79,AA8,C2:C79,1)</f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>SUMIFS(O2:O79,K2:K79,Z11,C2:C79,2) + SUMIFS(N2:N79,J2:J79,Z11,C2:C79,2)</f>
        <v>20</v>
      </c>
      <c r="AF11">
        <f>SUMIFS(O2:O79,K2:K79,AA11,C2:C79,2) + SUMIFS(N2:N79,J2:J79,AA11,C2:C79,2)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1"/>
        <v>3</v>
      </c>
      <c r="AD12">
        <f t="shared" si="2"/>
        <v>0.5</v>
      </c>
      <c r="AE12">
        <f>SUMIFS(O2:O79,K2:K79,Z12,C2:C79,2) + SUMIFS(N2:N79,J2:J79,Z12,C2:C79,2)</f>
        <v>19</v>
      </c>
      <c r="AF12">
        <f>SUMIFS(O2:O79,K2:K79,AA12,C2:C79,2) + SUMIFS(N2:N79,J2:J79,AA12,C2:C79,2)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1"/>
        <v>4</v>
      </c>
      <c r="AD13">
        <f t="shared" si="2"/>
        <v>0.66666666666666663</v>
      </c>
      <c r="AE13">
        <f>SUMIFS(O2:O79,K2:K79,Z13,C2:C79,2) + SUMIFS(N2:N79,J2:J79,Z13,C2:C79,2)</f>
        <v>22</v>
      </c>
      <c r="AF13">
        <f>SUMIFS(O2:O79,K2:K79,AA13,C2:C79,2) + SUMIFS(N2:N79,J2:J79,AA13,C2:C79,2)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 s="11">
        <f t="shared" si="1"/>
        <v>6</v>
      </c>
      <c r="AD14" s="11">
        <f t="shared" si="2"/>
        <v>0.8571428571428571</v>
      </c>
      <c r="AE14" s="11">
        <f>SUMIFS(O2:O79,K2:K79,Z14,C2:C79,2) + SUMIFS(N2:N79,J2:J79,Z14,C2:C79,2)</f>
        <v>20</v>
      </c>
      <c r="AF14" s="11">
        <f>SUMIFS(O2:O79,K2:K79,AA14,C2:C79,2) + SUMIFS(N2:N79,J2:J79,AA14,C2:C79,2)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1"/>
        <v>1</v>
      </c>
      <c r="AD15">
        <f t="shared" si="2"/>
        <v>0.14285714285714285</v>
      </c>
      <c r="AE15">
        <f>SUMIFS(O2:O79,K2:K79,Z15,C2:C79,3) + SUMIFS(N2:N79,J2:J79,Z15,C2:C79,3)</f>
        <v>0</v>
      </c>
      <c r="AF15">
        <f>SUMIFS(O2:O79,K2:K79,AA15,C2:C79,3) + SUMIFS(N2:N79,J2:J79,AA15,C2:C79,3)</f>
        <v>3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 s="11">
        <f t="shared" si="1"/>
        <v>0</v>
      </c>
      <c r="AD16" s="11">
        <f t="shared" si="2"/>
        <v>0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3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3">COUNTIFS($J$2:$J$81, Z22, $C$2:$C$81, 1) + COUNTIFS($K$2:$K$81, Z22, $C$2:$C$81, 1)</f>
        <v>5</v>
      </c>
      <c r="AB22">
        <f t="shared" ref="AB22:AB37" si="4">COUNTIFS($J$2:$J$81, Z22, $C$2:$C$81, 2) + COUNTIFS($K$2:$K$81, Z22, $C$2:$C$81, 2)</f>
        <v>6</v>
      </c>
      <c r="AC22">
        <f>COUNTIFS($J$2:$J$81, Z22, $C$2:$C$81, 3) + COUNTIFS($K$2:$K$81, Z22, $C$2:$C$81, 3)</f>
        <v>4</v>
      </c>
      <c r="AD22">
        <f>COUNTIFS($J$2:$J$81, Z22, $C$2:$C$81, 4) + COUNTIFS($K$2:$K$81, Z22, $C$2:$C$81, 4)</f>
        <v>0</v>
      </c>
      <c r="AE22">
        <f>AA22+AB22+AC22+AD22</f>
        <v>15</v>
      </c>
      <c r="AF22">
        <f>COUNTIF($K$2:$K$81, Z22)</f>
        <v>8</v>
      </c>
      <c r="AG22">
        <f>COUNTIF($J$2:$J$81, Z22)</f>
        <v>7</v>
      </c>
      <c r="AH22">
        <f>AJ22+AL22</f>
        <v>9</v>
      </c>
      <c r="AI22">
        <f>AE22-AH22</f>
        <v>6</v>
      </c>
      <c r="AJ22" cm="1">
        <f t="array" ref="AJ22">SUMPRODUCT(($K$2:$K$81=Z22)*($O$2:$O$81&gt;$N$2:$N$81))</f>
        <v>4</v>
      </c>
      <c r="AK22" cm="1">
        <f t="array" ref="AK22">SUMPRODUCT(($K$2:$K$81=Z22)*($O$2:$O$81&lt;$N$2:$N$81))</f>
        <v>2</v>
      </c>
      <c r="AL22" cm="1">
        <f t="array" ref="AL22">SUMPRODUCT(($J$2:$J$81=Z22)*($O$2:$O$81&lt;$N$2:$N$81))</f>
        <v>5</v>
      </c>
      <c r="AM22" cm="1">
        <f t="array" ref="AM22">SUMPRODUCT(($J$2:$J$81=Z22)*($O$2:$O$81&gt;$N$2:$N$81))</f>
        <v>1</v>
      </c>
      <c r="AN22">
        <f t="shared" ref="AN22:AN37" si="5">COUNTIFS($K$2:$K$81,Z22,$C$2:$C$81,1)</f>
        <v>3</v>
      </c>
      <c r="AO22">
        <f t="shared" ref="AO22:AO37" si="6">COUNTIFS($J$2:$J$81,Z22,$C$2:$C$81,1)</f>
        <v>2</v>
      </c>
      <c r="AP22">
        <f t="shared" ref="AP22:AP37" si="7">SUMIFS($O$2:$O$81, $K$2:$K$81, Z22,$C$2:$C$81, 1)</f>
        <v>12</v>
      </c>
      <c r="AQ22">
        <f t="shared" ref="AQ22:AQ37" si="8">SUMIFS($N$2:$N$81, $J$2:$J$81, Z22,$C$2:$C$81, 1)</f>
        <v>8</v>
      </c>
      <c r="AR22">
        <f t="shared" ref="AR22:AR37" si="9">SUMIFS($N$2:$N$81, $K$2:$K$81, Z22,$C$2:$C$81, 1)</f>
        <v>5</v>
      </c>
      <c r="AS22">
        <f t="shared" ref="AS22:AS37" si="10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1">AV22/AA22</f>
        <v>4</v>
      </c>
      <c r="BD22">
        <f t="shared" ref="BD22:BD37" si="12">AW22/AA22</f>
        <v>2.8</v>
      </c>
      <c r="BG22">
        <f t="shared" ref="BG22:BG37" si="13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3"/>
        <v>7</v>
      </c>
      <c r="AB23">
        <f t="shared" si="4"/>
        <v>6</v>
      </c>
      <c r="AC23">
        <f t="shared" ref="AC23:AC37" si="14">COUNTIFS($J$2:$J$81, Z23, $C$2:$C$81, 3) + COUNTIFS($K$2:$K$81, Z23, $C$2:$C$81, 3)</f>
        <v>0</v>
      </c>
      <c r="AD23">
        <f t="shared" ref="AD23:AD37" si="15">COUNTIFS($J$2:$J$81, Z23, $C$2:$C$81, 4) + COUNTIFS($K$2:$K$81, Z23, $C$2:$C$81, 4)</f>
        <v>0</v>
      </c>
      <c r="AE23">
        <f t="shared" ref="AE23:AE37" si="16">AA23+AB23+AC23+AD23</f>
        <v>13</v>
      </c>
      <c r="AF23">
        <f t="shared" ref="AF23:AF37" si="17">COUNTIF($K$2:$K$81, Z23)</f>
        <v>7</v>
      </c>
      <c r="AG23">
        <f t="shared" ref="AG23:AG37" si="18">COUNTIF($J$2:$J$81, Z23)</f>
        <v>6</v>
      </c>
      <c r="AH23">
        <f t="shared" ref="AH23:AH37" si="19">AJ23+AL23</f>
        <v>6</v>
      </c>
      <c r="AI23">
        <f t="shared" ref="AI23:AI37" si="20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5"/>
        <v>4</v>
      </c>
      <c r="AO23">
        <f t="shared" si="6"/>
        <v>3</v>
      </c>
      <c r="AP23">
        <f t="shared" si="7"/>
        <v>10</v>
      </c>
      <c r="AQ23">
        <f t="shared" si="8"/>
        <v>8</v>
      </c>
      <c r="AR23">
        <f t="shared" si="9"/>
        <v>7</v>
      </c>
      <c r="AS23">
        <f t="shared" si="10"/>
        <v>5</v>
      </c>
      <c r="AT23">
        <f t="shared" ref="AT23:AT37" si="21">AP23-AR23</f>
        <v>3</v>
      </c>
      <c r="AU23">
        <f t="shared" ref="AU23:AU37" si="22">AQ23-AS23</f>
        <v>3</v>
      </c>
      <c r="AV23">
        <f t="shared" ref="AV23:AV37" si="23">AP23+AQ23</f>
        <v>18</v>
      </c>
      <c r="AW23">
        <f t="shared" ref="AW23:AW37" si="24">AR23+AS23</f>
        <v>12</v>
      </c>
      <c r="AX23">
        <f t="shared" ref="AX23:AX37" si="25">(AP23+AQ23)-(AR23+AS23)</f>
        <v>6</v>
      </c>
      <c r="AY23">
        <f t="shared" ref="AY23:AY37" si="26">AP23/AN23</f>
        <v>2.5</v>
      </c>
      <c r="AZ23">
        <f t="shared" ref="AZ23:AZ37" si="27">AQ23/AO23</f>
        <v>2.6666666666666665</v>
      </c>
      <c r="BA23">
        <f t="shared" ref="BA23:BA37" si="28">AR23/AN23</f>
        <v>1.75</v>
      </c>
      <c r="BB23">
        <f t="shared" ref="BB23:BB37" si="29">AS23/AO23</f>
        <v>1.6666666666666667</v>
      </c>
      <c r="BC23">
        <f t="shared" si="11"/>
        <v>2.5714285714285716</v>
      </c>
      <c r="BD23">
        <f t="shared" si="12"/>
        <v>1.7142857142857142</v>
      </c>
      <c r="BG23">
        <f t="shared" si="13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3"/>
        <v>7</v>
      </c>
      <c r="AB24">
        <f t="shared" si="4"/>
        <v>0</v>
      </c>
      <c r="AC24">
        <f t="shared" si="14"/>
        <v>0</v>
      </c>
      <c r="AD24">
        <f t="shared" si="15"/>
        <v>0</v>
      </c>
      <c r="AE24">
        <f t="shared" si="16"/>
        <v>7</v>
      </c>
      <c r="AF24">
        <f t="shared" si="17"/>
        <v>3</v>
      </c>
      <c r="AG24">
        <f t="shared" si="18"/>
        <v>4</v>
      </c>
      <c r="AH24">
        <f t="shared" si="19"/>
        <v>3</v>
      </c>
      <c r="AI24">
        <f t="shared" si="20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5"/>
        <v>3</v>
      </c>
      <c r="AO24">
        <f t="shared" si="6"/>
        <v>4</v>
      </c>
      <c r="AP24">
        <f t="shared" si="7"/>
        <v>5</v>
      </c>
      <c r="AQ24">
        <f t="shared" si="8"/>
        <v>7</v>
      </c>
      <c r="AR24">
        <f t="shared" si="9"/>
        <v>8</v>
      </c>
      <c r="AS24">
        <f t="shared" si="10"/>
        <v>10</v>
      </c>
      <c r="AT24">
        <f t="shared" si="21"/>
        <v>-3</v>
      </c>
      <c r="AU24">
        <f t="shared" si="22"/>
        <v>-3</v>
      </c>
      <c r="AV24">
        <f t="shared" si="23"/>
        <v>12</v>
      </c>
      <c r="AW24">
        <f t="shared" si="24"/>
        <v>18</v>
      </c>
      <c r="AX24">
        <f t="shared" si="25"/>
        <v>-6</v>
      </c>
      <c r="AY24">
        <f t="shared" si="26"/>
        <v>1.6666666666666667</v>
      </c>
      <c r="AZ24">
        <f t="shared" si="27"/>
        <v>1.75</v>
      </c>
      <c r="BA24">
        <f t="shared" si="28"/>
        <v>2.6666666666666665</v>
      </c>
      <c r="BB24">
        <f t="shared" si="29"/>
        <v>2.5</v>
      </c>
      <c r="BC24">
        <f t="shared" si="11"/>
        <v>1.7142857142857142</v>
      </c>
      <c r="BD24">
        <f t="shared" si="12"/>
        <v>2.5714285714285716</v>
      </c>
      <c r="BG24">
        <f t="shared" si="13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3"/>
        <v>5</v>
      </c>
      <c r="AB25">
        <f t="shared" si="4"/>
        <v>0</v>
      </c>
      <c r="AC25">
        <f t="shared" si="14"/>
        <v>0</v>
      </c>
      <c r="AD25">
        <f t="shared" si="15"/>
        <v>0</v>
      </c>
      <c r="AE25">
        <f t="shared" si="16"/>
        <v>5</v>
      </c>
      <c r="AF25">
        <f t="shared" si="17"/>
        <v>2</v>
      </c>
      <c r="AG25">
        <f t="shared" si="18"/>
        <v>3</v>
      </c>
      <c r="AH25">
        <f t="shared" si="19"/>
        <v>1</v>
      </c>
      <c r="AI25">
        <f t="shared" si="20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5"/>
        <v>2</v>
      </c>
      <c r="AO25">
        <f t="shared" si="6"/>
        <v>3</v>
      </c>
      <c r="AP25">
        <f t="shared" si="7"/>
        <v>9</v>
      </c>
      <c r="AQ25">
        <f t="shared" si="8"/>
        <v>5</v>
      </c>
      <c r="AR25">
        <f t="shared" si="9"/>
        <v>8</v>
      </c>
      <c r="AS25">
        <f t="shared" si="10"/>
        <v>12</v>
      </c>
      <c r="AT25">
        <f t="shared" si="21"/>
        <v>1</v>
      </c>
      <c r="AU25">
        <f t="shared" si="22"/>
        <v>-7</v>
      </c>
      <c r="AV25">
        <f t="shared" si="23"/>
        <v>14</v>
      </c>
      <c r="AW25">
        <f t="shared" si="24"/>
        <v>20</v>
      </c>
      <c r="AX25">
        <f t="shared" si="25"/>
        <v>-6</v>
      </c>
      <c r="AY25">
        <f t="shared" si="26"/>
        <v>4.5</v>
      </c>
      <c r="AZ25">
        <f t="shared" si="27"/>
        <v>1.6666666666666667</v>
      </c>
      <c r="BA25">
        <f t="shared" si="28"/>
        <v>4</v>
      </c>
      <c r="BB25">
        <f t="shared" si="29"/>
        <v>4</v>
      </c>
      <c r="BC25">
        <f t="shared" si="11"/>
        <v>2.8</v>
      </c>
      <c r="BD25">
        <f t="shared" si="12"/>
        <v>4</v>
      </c>
      <c r="BG25">
        <f t="shared" si="13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3"/>
        <v>4</v>
      </c>
      <c r="AB26">
        <f t="shared" si="4"/>
        <v>6</v>
      </c>
      <c r="AC26">
        <f t="shared" si="14"/>
        <v>4</v>
      </c>
      <c r="AD26">
        <f t="shared" si="15"/>
        <v>0</v>
      </c>
      <c r="AE26">
        <f t="shared" si="16"/>
        <v>14</v>
      </c>
      <c r="AF26">
        <f t="shared" si="17"/>
        <v>7</v>
      </c>
      <c r="AG26">
        <f t="shared" si="18"/>
        <v>7</v>
      </c>
      <c r="AH26">
        <f t="shared" si="19"/>
        <v>8</v>
      </c>
      <c r="AI26">
        <f t="shared" si="20"/>
        <v>6</v>
      </c>
      <c r="AJ26" cm="1">
        <f t="array" ref="AJ26">SUMPRODUCT(($K$2:$K$81=Z26)*($O$2:$O$81&gt;$N$2:$N$81))</f>
        <v>4</v>
      </c>
      <c r="AK26" cm="1">
        <f t="array" ref="AK26">SUMPRODUCT(($K$2:$K$81=Z26)*($O$2:$O$81&lt;$N$2:$N$81))</f>
        <v>2</v>
      </c>
      <c r="AL26" cm="1">
        <f t="array" ref="AL26">SUMPRODUCT(($J$2:$J$81=Z26)*($O$2:$O$81&lt;$N$2:$N$81))</f>
        <v>4</v>
      </c>
      <c r="AM26" cm="1">
        <f t="array" ref="AM26">SUMPRODUCT(($J$2:$J$81=Z26)*($O$2:$O$81&gt;$N$2:$N$81))</f>
        <v>1</v>
      </c>
      <c r="AN26">
        <f t="shared" si="5"/>
        <v>2</v>
      </c>
      <c r="AO26">
        <f t="shared" si="6"/>
        <v>2</v>
      </c>
      <c r="AP26">
        <f t="shared" si="7"/>
        <v>8</v>
      </c>
      <c r="AQ26">
        <f t="shared" si="8"/>
        <v>7</v>
      </c>
      <c r="AR26">
        <f t="shared" si="9"/>
        <v>4</v>
      </c>
      <c r="AS26">
        <f t="shared" si="10"/>
        <v>3</v>
      </c>
      <c r="AT26">
        <f t="shared" si="21"/>
        <v>4</v>
      </c>
      <c r="AU26">
        <f t="shared" si="22"/>
        <v>4</v>
      </c>
      <c r="AV26">
        <f t="shared" si="23"/>
        <v>15</v>
      </c>
      <c r="AW26">
        <f t="shared" si="24"/>
        <v>7</v>
      </c>
      <c r="AX26">
        <f t="shared" si="25"/>
        <v>8</v>
      </c>
      <c r="AY26">
        <f t="shared" si="26"/>
        <v>4</v>
      </c>
      <c r="AZ26">
        <f t="shared" si="27"/>
        <v>3.5</v>
      </c>
      <c r="BA26">
        <f t="shared" si="28"/>
        <v>2</v>
      </c>
      <c r="BB26">
        <f t="shared" si="29"/>
        <v>1.5</v>
      </c>
      <c r="BC26">
        <f t="shared" si="11"/>
        <v>3.75</v>
      </c>
      <c r="BD26">
        <f t="shared" si="12"/>
        <v>1.75</v>
      </c>
      <c r="BG26">
        <f t="shared" si="13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3"/>
        <v>5</v>
      </c>
      <c r="AB27">
        <f t="shared" si="4"/>
        <v>6</v>
      </c>
      <c r="AC27">
        <f t="shared" si="14"/>
        <v>0</v>
      </c>
      <c r="AD27">
        <f t="shared" si="15"/>
        <v>0</v>
      </c>
      <c r="AE27">
        <f t="shared" si="16"/>
        <v>11</v>
      </c>
      <c r="AF27">
        <f t="shared" si="17"/>
        <v>6</v>
      </c>
      <c r="AG27">
        <f t="shared" si="18"/>
        <v>5</v>
      </c>
      <c r="AH27">
        <f t="shared" si="19"/>
        <v>6</v>
      </c>
      <c r="AI27">
        <f t="shared" si="20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5"/>
        <v>3</v>
      </c>
      <c r="AO27">
        <f t="shared" si="6"/>
        <v>2</v>
      </c>
      <c r="AP27">
        <f t="shared" si="7"/>
        <v>14</v>
      </c>
      <c r="AQ27">
        <f t="shared" si="8"/>
        <v>5</v>
      </c>
      <c r="AR27">
        <f t="shared" si="9"/>
        <v>7</v>
      </c>
      <c r="AS27">
        <f t="shared" si="10"/>
        <v>5</v>
      </c>
      <c r="AT27">
        <f t="shared" si="21"/>
        <v>7</v>
      </c>
      <c r="AU27">
        <f t="shared" si="22"/>
        <v>0</v>
      </c>
      <c r="AV27">
        <f t="shared" si="23"/>
        <v>19</v>
      </c>
      <c r="AW27">
        <f t="shared" si="24"/>
        <v>12</v>
      </c>
      <c r="AX27">
        <f t="shared" si="25"/>
        <v>7</v>
      </c>
      <c r="AY27">
        <f t="shared" si="26"/>
        <v>4.666666666666667</v>
      </c>
      <c r="AZ27">
        <f t="shared" si="27"/>
        <v>2.5</v>
      </c>
      <c r="BA27">
        <f t="shared" si="28"/>
        <v>2.3333333333333335</v>
      </c>
      <c r="BB27">
        <f t="shared" si="29"/>
        <v>2.5</v>
      </c>
      <c r="BC27">
        <f t="shared" si="11"/>
        <v>3.8</v>
      </c>
      <c r="BD27">
        <f t="shared" si="12"/>
        <v>2.4</v>
      </c>
      <c r="BG27">
        <f t="shared" si="13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3"/>
        <v>5</v>
      </c>
      <c r="AB28">
        <f t="shared" si="4"/>
        <v>0</v>
      </c>
      <c r="AC28">
        <f t="shared" si="14"/>
        <v>0</v>
      </c>
      <c r="AD28">
        <f t="shared" si="15"/>
        <v>0</v>
      </c>
      <c r="AE28">
        <f t="shared" si="16"/>
        <v>5</v>
      </c>
      <c r="AF28">
        <f t="shared" si="17"/>
        <v>2</v>
      </c>
      <c r="AG28">
        <f t="shared" si="18"/>
        <v>3</v>
      </c>
      <c r="AH28">
        <f t="shared" si="19"/>
        <v>1</v>
      </c>
      <c r="AI28">
        <f t="shared" si="20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5"/>
        <v>2</v>
      </c>
      <c r="AO28">
        <f t="shared" si="6"/>
        <v>3</v>
      </c>
      <c r="AP28">
        <f t="shared" si="7"/>
        <v>5</v>
      </c>
      <c r="AQ28">
        <f t="shared" si="8"/>
        <v>7</v>
      </c>
      <c r="AR28">
        <f t="shared" si="9"/>
        <v>5</v>
      </c>
      <c r="AS28">
        <f t="shared" si="10"/>
        <v>14</v>
      </c>
      <c r="AT28">
        <f t="shared" si="21"/>
        <v>0</v>
      </c>
      <c r="AU28">
        <f t="shared" si="22"/>
        <v>-7</v>
      </c>
      <c r="AV28">
        <f t="shared" si="23"/>
        <v>12</v>
      </c>
      <c r="AW28">
        <f t="shared" si="24"/>
        <v>19</v>
      </c>
      <c r="AX28">
        <f t="shared" si="25"/>
        <v>-7</v>
      </c>
      <c r="AY28">
        <f t="shared" si="26"/>
        <v>2.5</v>
      </c>
      <c r="AZ28">
        <f t="shared" si="27"/>
        <v>2.3333333333333335</v>
      </c>
      <c r="BA28">
        <f t="shared" si="28"/>
        <v>2.5</v>
      </c>
      <c r="BB28">
        <f t="shared" si="29"/>
        <v>4.666666666666667</v>
      </c>
      <c r="BC28">
        <f t="shared" si="11"/>
        <v>2.4</v>
      </c>
      <c r="BD28">
        <f t="shared" si="12"/>
        <v>3.8</v>
      </c>
      <c r="BG28">
        <f t="shared" si="13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3"/>
        <v>4</v>
      </c>
      <c r="AB29">
        <f t="shared" si="4"/>
        <v>0</v>
      </c>
      <c r="AC29">
        <f t="shared" si="14"/>
        <v>0</v>
      </c>
      <c r="AD29">
        <f t="shared" si="15"/>
        <v>0</v>
      </c>
      <c r="AE29">
        <f t="shared" si="16"/>
        <v>4</v>
      </c>
      <c r="AF29">
        <f t="shared" si="17"/>
        <v>2</v>
      </c>
      <c r="AG29">
        <f t="shared" si="18"/>
        <v>2</v>
      </c>
      <c r="AH29">
        <f t="shared" si="19"/>
        <v>0</v>
      </c>
      <c r="AI29">
        <f t="shared" si="20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5"/>
        <v>2</v>
      </c>
      <c r="AO29">
        <f t="shared" si="6"/>
        <v>2</v>
      </c>
      <c r="AP29">
        <f t="shared" si="7"/>
        <v>3</v>
      </c>
      <c r="AQ29">
        <f t="shared" si="8"/>
        <v>4</v>
      </c>
      <c r="AR29">
        <f t="shared" si="9"/>
        <v>7</v>
      </c>
      <c r="AS29">
        <f t="shared" si="10"/>
        <v>8</v>
      </c>
      <c r="AT29">
        <f t="shared" si="21"/>
        <v>-4</v>
      </c>
      <c r="AU29">
        <f t="shared" si="22"/>
        <v>-4</v>
      </c>
      <c r="AV29">
        <f t="shared" si="23"/>
        <v>7</v>
      </c>
      <c r="AW29">
        <f t="shared" si="24"/>
        <v>15</v>
      </c>
      <c r="AX29">
        <f t="shared" si="25"/>
        <v>-8</v>
      </c>
      <c r="AY29">
        <f t="shared" si="26"/>
        <v>1.5</v>
      </c>
      <c r="AZ29">
        <f t="shared" si="27"/>
        <v>2</v>
      </c>
      <c r="BA29">
        <f t="shared" si="28"/>
        <v>3.5</v>
      </c>
      <c r="BB29">
        <f t="shared" si="29"/>
        <v>4</v>
      </c>
      <c r="BC29">
        <f t="shared" si="11"/>
        <v>1.75</v>
      </c>
      <c r="BD29">
        <f t="shared" si="12"/>
        <v>3.75</v>
      </c>
      <c r="BG29">
        <f t="shared" si="13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3"/>
        <v>6</v>
      </c>
      <c r="AB30">
        <f t="shared" si="4"/>
        <v>7</v>
      </c>
      <c r="AC30">
        <f t="shared" si="14"/>
        <v>0</v>
      </c>
      <c r="AD30">
        <f t="shared" si="15"/>
        <v>0</v>
      </c>
      <c r="AE30">
        <f t="shared" si="16"/>
        <v>13</v>
      </c>
      <c r="AF30">
        <f t="shared" si="17"/>
        <v>7</v>
      </c>
      <c r="AG30">
        <f t="shared" si="18"/>
        <v>6</v>
      </c>
      <c r="AH30">
        <f t="shared" si="19"/>
        <v>7</v>
      </c>
      <c r="AI30">
        <f t="shared" si="20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5"/>
        <v>3</v>
      </c>
      <c r="AO30">
        <f t="shared" si="6"/>
        <v>3</v>
      </c>
      <c r="AP30">
        <f t="shared" si="7"/>
        <v>6</v>
      </c>
      <c r="AQ30">
        <f t="shared" si="8"/>
        <v>7</v>
      </c>
      <c r="AR30">
        <f t="shared" si="9"/>
        <v>8</v>
      </c>
      <c r="AS30">
        <f t="shared" si="10"/>
        <v>4</v>
      </c>
      <c r="AT30">
        <f t="shared" si="21"/>
        <v>-2</v>
      </c>
      <c r="AU30">
        <f t="shared" si="22"/>
        <v>3</v>
      </c>
      <c r="AV30">
        <f t="shared" si="23"/>
        <v>13</v>
      </c>
      <c r="AW30">
        <f t="shared" si="24"/>
        <v>12</v>
      </c>
      <c r="AX30">
        <f t="shared" si="25"/>
        <v>1</v>
      </c>
      <c r="AY30">
        <f t="shared" si="26"/>
        <v>2</v>
      </c>
      <c r="AZ30">
        <f t="shared" si="27"/>
        <v>2.3333333333333335</v>
      </c>
      <c r="BA30">
        <f t="shared" si="28"/>
        <v>2.6666666666666665</v>
      </c>
      <c r="BB30">
        <f t="shared" si="29"/>
        <v>1.3333333333333333</v>
      </c>
      <c r="BC30">
        <f t="shared" si="11"/>
        <v>2.1666666666666665</v>
      </c>
      <c r="BD30">
        <f t="shared" si="12"/>
        <v>2</v>
      </c>
      <c r="BG30">
        <f t="shared" si="13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3"/>
        <v>5</v>
      </c>
      <c r="AB31">
        <f t="shared" si="4"/>
        <v>7</v>
      </c>
      <c r="AC31">
        <f t="shared" si="14"/>
        <v>4</v>
      </c>
      <c r="AD31">
        <f t="shared" si="15"/>
        <v>0</v>
      </c>
      <c r="AE31">
        <f t="shared" si="16"/>
        <v>16</v>
      </c>
      <c r="AF31">
        <f t="shared" si="17"/>
        <v>8</v>
      </c>
      <c r="AG31">
        <f t="shared" si="18"/>
        <v>8</v>
      </c>
      <c r="AH31">
        <f t="shared" si="19"/>
        <v>7</v>
      </c>
      <c r="AI31">
        <f t="shared" si="20"/>
        <v>9</v>
      </c>
      <c r="AJ31" cm="1">
        <f t="array" ref="AJ31">SUMPRODUCT(($K$2:$K$81=Z31)*($O$2:$O$81&gt;$N$2:$N$81))</f>
        <v>4</v>
      </c>
      <c r="AK31" cm="1">
        <f t="array" ref="AK31">SUMPRODUCT(($K$2:$K$81=Z31)*($O$2:$O$81&lt;$N$2:$N$81))</f>
        <v>2</v>
      </c>
      <c r="AL31" cm="1">
        <f t="array" ref="AL31">SUMPRODUCT(($J$2:$J$81=Z31)*($O$2:$O$81&lt;$N$2:$N$81))</f>
        <v>3</v>
      </c>
      <c r="AM31" cm="1">
        <f t="array" ref="AM31">SUMPRODUCT(($J$2:$J$81=Z31)*($O$2:$O$81&gt;$N$2:$N$81))</f>
        <v>3</v>
      </c>
      <c r="AN31">
        <f t="shared" si="5"/>
        <v>3</v>
      </c>
      <c r="AO31">
        <f t="shared" si="6"/>
        <v>2</v>
      </c>
      <c r="AP31">
        <f t="shared" si="7"/>
        <v>15</v>
      </c>
      <c r="AQ31">
        <f t="shared" si="8"/>
        <v>2</v>
      </c>
      <c r="AR31">
        <f t="shared" si="9"/>
        <v>12</v>
      </c>
      <c r="AS31">
        <f t="shared" si="10"/>
        <v>6</v>
      </c>
      <c r="AT31">
        <f t="shared" si="21"/>
        <v>3</v>
      </c>
      <c r="AU31">
        <f t="shared" si="22"/>
        <v>-4</v>
      </c>
      <c r="AV31">
        <f t="shared" si="23"/>
        <v>17</v>
      </c>
      <c r="AW31">
        <f t="shared" si="24"/>
        <v>18</v>
      </c>
      <c r="AX31">
        <f t="shared" si="25"/>
        <v>-1</v>
      </c>
      <c r="AY31">
        <f t="shared" si="26"/>
        <v>5</v>
      </c>
      <c r="AZ31">
        <f t="shared" si="27"/>
        <v>1</v>
      </c>
      <c r="BA31">
        <f t="shared" si="28"/>
        <v>4</v>
      </c>
      <c r="BB31">
        <f t="shared" si="29"/>
        <v>3</v>
      </c>
      <c r="BC31">
        <f t="shared" si="11"/>
        <v>3.4</v>
      </c>
      <c r="BD31">
        <f t="shared" si="12"/>
        <v>3.6</v>
      </c>
      <c r="BG31">
        <f t="shared" si="13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3"/>
        <v>5</v>
      </c>
      <c r="AB32">
        <f t="shared" si="4"/>
        <v>0</v>
      </c>
      <c r="AC32">
        <f t="shared" si="14"/>
        <v>0</v>
      </c>
      <c r="AD32">
        <f t="shared" si="15"/>
        <v>0</v>
      </c>
      <c r="AE32">
        <f t="shared" si="16"/>
        <v>5</v>
      </c>
      <c r="AF32">
        <f t="shared" si="17"/>
        <v>2</v>
      </c>
      <c r="AG32">
        <f t="shared" si="18"/>
        <v>3</v>
      </c>
      <c r="AH32">
        <f t="shared" si="19"/>
        <v>2</v>
      </c>
      <c r="AI32">
        <f t="shared" si="20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5"/>
        <v>2</v>
      </c>
      <c r="AO32">
        <f t="shared" si="6"/>
        <v>3</v>
      </c>
      <c r="AP32">
        <f t="shared" si="7"/>
        <v>6</v>
      </c>
      <c r="AQ32">
        <f t="shared" si="8"/>
        <v>12</v>
      </c>
      <c r="AR32">
        <f t="shared" si="9"/>
        <v>2</v>
      </c>
      <c r="AS32">
        <f t="shared" si="10"/>
        <v>15</v>
      </c>
      <c r="AT32">
        <f t="shared" si="21"/>
        <v>4</v>
      </c>
      <c r="AU32">
        <f t="shared" si="22"/>
        <v>-3</v>
      </c>
      <c r="AV32">
        <f t="shared" si="23"/>
        <v>18</v>
      </c>
      <c r="AW32">
        <f t="shared" si="24"/>
        <v>17</v>
      </c>
      <c r="AX32">
        <f t="shared" si="25"/>
        <v>1</v>
      </c>
      <c r="AY32">
        <f t="shared" si="26"/>
        <v>3</v>
      </c>
      <c r="AZ32">
        <f t="shared" si="27"/>
        <v>4</v>
      </c>
      <c r="BA32">
        <f t="shared" si="28"/>
        <v>1</v>
      </c>
      <c r="BB32">
        <f t="shared" si="29"/>
        <v>5</v>
      </c>
      <c r="BC32">
        <f t="shared" si="11"/>
        <v>3.6</v>
      </c>
      <c r="BD32">
        <f t="shared" si="12"/>
        <v>3.4</v>
      </c>
      <c r="BG32">
        <f t="shared" si="13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3"/>
        <v>6</v>
      </c>
      <c r="AB33">
        <f t="shared" si="4"/>
        <v>0</v>
      </c>
      <c r="AC33">
        <f t="shared" si="14"/>
        <v>0</v>
      </c>
      <c r="AD33">
        <f t="shared" si="15"/>
        <v>0</v>
      </c>
      <c r="AE33">
        <f t="shared" si="16"/>
        <v>6</v>
      </c>
      <c r="AF33">
        <f t="shared" si="17"/>
        <v>3</v>
      </c>
      <c r="AG33">
        <f t="shared" si="18"/>
        <v>3</v>
      </c>
      <c r="AH33">
        <f t="shared" si="19"/>
        <v>2</v>
      </c>
      <c r="AI33">
        <f t="shared" si="20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5"/>
        <v>3</v>
      </c>
      <c r="AO33">
        <f t="shared" si="6"/>
        <v>3</v>
      </c>
      <c r="AP33">
        <f t="shared" si="7"/>
        <v>4</v>
      </c>
      <c r="AQ33">
        <f t="shared" si="8"/>
        <v>8</v>
      </c>
      <c r="AR33">
        <f t="shared" si="9"/>
        <v>7</v>
      </c>
      <c r="AS33">
        <f t="shared" si="10"/>
        <v>6</v>
      </c>
      <c r="AT33">
        <f t="shared" si="21"/>
        <v>-3</v>
      </c>
      <c r="AU33">
        <f t="shared" si="22"/>
        <v>2</v>
      </c>
      <c r="AV33">
        <f t="shared" si="23"/>
        <v>12</v>
      </c>
      <c r="AW33">
        <f t="shared" si="24"/>
        <v>13</v>
      </c>
      <c r="AX33">
        <f t="shared" si="25"/>
        <v>-1</v>
      </c>
      <c r="AY33">
        <f t="shared" si="26"/>
        <v>1.3333333333333333</v>
      </c>
      <c r="AZ33">
        <f t="shared" si="27"/>
        <v>2.6666666666666665</v>
      </c>
      <c r="BA33">
        <f t="shared" si="28"/>
        <v>2.3333333333333335</v>
      </c>
      <c r="BB33">
        <f t="shared" si="29"/>
        <v>2</v>
      </c>
      <c r="BC33">
        <f t="shared" si="11"/>
        <v>2</v>
      </c>
      <c r="BD33">
        <f t="shared" si="12"/>
        <v>2.1666666666666665</v>
      </c>
      <c r="BG33">
        <f t="shared" si="13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3"/>
        <v>7</v>
      </c>
      <c r="AB34">
        <f t="shared" si="4"/>
        <v>6</v>
      </c>
      <c r="AC34">
        <f t="shared" si="14"/>
        <v>4</v>
      </c>
      <c r="AD34">
        <f t="shared" si="15"/>
        <v>0</v>
      </c>
      <c r="AE34">
        <f t="shared" si="16"/>
        <v>17</v>
      </c>
      <c r="AF34">
        <f t="shared" si="17"/>
        <v>9</v>
      </c>
      <c r="AG34">
        <f t="shared" si="18"/>
        <v>8</v>
      </c>
      <c r="AH34">
        <f t="shared" si="19"/>
        <v>8</v>
      </c>
      <c r="AI34">
        <f t="shared" si="20"/>
        <v>9</v>
      </c>
      <c r="AJ34" cm="1">
        <f t="array" ref="AJ34">SUMPRODUCT(($K$2:$K$81=Z34)*($O$2:$O$81&gt;$N$2:$N$81))</f>
        <v>3</v>
      </c>
      <c r="AK34" cm="1">
        <f t="array" ref="AK34">SUMPRODUCT(($K$2:$K$81=Z34)*($O$2:$O$81&lt;$N$2:$N$81))</f>
        <v>4</v>
      </c>
      <c r="AL34" cm="1">
        <f t="array" ref="AL34">SUMPRODUCT(($J$2:$J$81=Z34)*($O$2:$O$81&lt;$N$2:$N$81))</f>
        <v>5</v>
      </c>
      <c r="AM34" cm="1">
        <f t="array" ref="AM34">SUMPRODUCT(($J$2:$J$81=Z34)*($O$2:$O$81&gt;$N$2:$N$81))</f>
        <v>1</v>
      </c>
      <c r="AN34">
        <f t="shared" si="5"/>
        <v>4</v>
      </c>
      <c r="AO34">
        <f t="shared" si="6"/>
        <v>3</v>
      </c>
      <c r="AP34">
        <f t="shared" si="7"/>
        <v>10</v>
      </c>
      <c r="AQ34">
        <f t="shared" si="8"/>
        <v>7</v>
      </c>
      <c r="AR34">
        <f t="shared" si="9"/>
        <v>10</v>
      </c>
      <c r="AS34">
        <f t="shared" si="10"/>
        <v>6</v>
      </c>
      <c r="AT34">
        <f t="shared" si="21"/>
        <v>0</v>
      </c>
      <c r="AU34">
        <f t="shared" si="22"/>
        <v>1</v>
      </c>
      <c r="AV34">
        <f t="shared" si="23"/>
        <v>17</v>
      </c>
      <c r="AW34">
        <f t="shared" si="24"/>
        <v>16</v>
      </c>
      <c r="AX34">
        <f t="shared" si="25"/>
        <v>1</v>
      </c>
      <c r="AY34">
        <f t="shared" si="26"/>
        <v>2.5</v>
      </c>
      <c r="AZ34">
        <f t="shared" si="27"/>
        <v>2.3333333333333335</v>
      </c>
      <c r="BA34">
        <f t="shared" si="28"/>
        <v>2.5</v>
      </c>
      <c r="BB34">
        <f t="shared" si="29"/>
        <v>2</v>
      </c>
      <c r="BC34">
        <f t="shared" si="11"/>
        <v>2.4285714285714284</v>
      </c>
      <c r="BD34">
        <f t="shared" si="12"/>
        <v>2.2857142857142856</v>
      </c>
      <c r="BG34">
        <f t="shared" si="13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0">IF($N35=$O35, 0, IF($J35=$L35, IF($N35&gt;$O35, 1, 0), IF($O35&gt;$N35, 1, 0)))</f>
        <v>1</v>
      </c>
      <c r="V35" s="4"/>
      <c r="Z35" t="s">
        <v>15</v>
      </c>
      <c r="AA35">
        <f t="shared" si="3"/>
        <v>5</v>
      </c>
      <c r="AB35">
        <f t="shared" si="4"/>
        <v>0</v>
      </c>
      <c r="AC35">
        <f t="shared" si="14"/>
        <v>0</v>
      </c>
      <c r="AD35">
        <f t="shared" si="15"/>
        <v>0</v>
      </c>
      <c r="AE35">
        <f t="shared" si="16"/>
        <v>5</v>
      </c>
      <c r="AF35">
        <f t="shared" si="17"/>
        <v>3</v>
      </c>
      <c r="AG35">
        <f t="shared" si="18"/>
        <v>2</v>
      </c>
      <c r="AH35">
        <f t="shared" si="19"/>
        <v>1</v>
      </c>
      <c r="AI35">
        <f t="shared" si="20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5"/>
        <v>3</v>
      </c>
      <c r="AO35">
        <f t="shared" si="6"/>
        <v>2</v>
      </c>
      <c r="AP35">
        <f t="shared" si="7"/>
        <v>12</v>
      </c>
      <c r="AQ35">
        <f t="shared" si="8"/>
        <v>3</v>
      </c>
      <c r="AR35">
        <f t="shared" si="9"/>
        <v>17</v>
      </c>
      <c r="AS35">
        <f t="shared" si="10"/>
        <v>11</v>
      </c>
      <c r="AT35">
        <f t="shared" si="21"/>
        <v>-5</v>
      </c>
      <c r="AU35">
        <f t="shared" si="22"/>
        <v>-8</v>
      </c>
      <c r="AV35">
        <f t="shared" si="23"/>
        <v>15</v>
      </c>
      <c r="AW35">
        <f t="shared" si="24"/>
        <v>28</v>
      </c>
      <c r="AX35">
        <f t="shared" si="25"/>
        <v>-13</v>
      </c>
      <c r="AY35">
        <f t="shared" si="26"/>
        <v>4</v>
      </c>
      <c r="AZ35">
        <f t="shared" si="27"/>
        <v>1.5</v>
      </c>
      <c r="BA35">
        <f t="shared" si="28"/>
        <v>5.666666666666667</v>
      </c>
      <c r="BB35">
        <f t="shared" si="29"/>
        <v>5.5</v>
      </c>
      <c r="BC35">
        <f t="shared" si="11"/>
        <v>3</v>
      </c>
      <c r="BD35">
        <f t="shared" si="12"/>
        <v>5.6</v>
      </c>
      <c r="BG35">
        <f t="shared" si="13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0"/>
        <v>1</v>
      </c>
      <c r="V36" s="4"/>
      <c r="Z36" t="s">
        <v>14</v>
      </c>
      <c r="AA36">
        <f t="shared" si="3"/>
        <v>5</v>
      </c>
      <c r="AB36">
        <f t="shared" si="4"/>
        <v>6</v>
      </c>
      <c r="AC36">
        <f t="shared" si="14"/>
        <v>0</v>
      </c>
      <c r="AD36">
        <f t="shared" si="15"/>
        <v>0</v>
      </c>
      <c r="AE36">
        <f t="shared" si="16"/>
        <v>11</v>
      </c>
      <c r="AF36">
        <f t="shared" si="17"/>
        <v>5</v>
      </c>
      <c r="AG36">
        <f t="shared" si="18"/>
        <v>6</v>
      </c>
      <c r="AH36">
        <f t="shared" si="19"/>
        <v>6</v>
      </c>
      <c r="AI36">
        <f t="shared" si="20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5"/>
        <v>2</v>
      </c>
      <c r="AO36">
        <f t="shared" si="6"/>
        <v>3</v>
      </c>
      <c r="AP36">
        <f t="shared" si="7"/>
        <v>11</v>
      </c>
      <c r="AQ36">
        <f t="shared" si="8"/>
        <v>17</v>
      </c>
      <c r="AR36">
        <f t="shared" si="9"/>
        <v>3</v>
      </c>
      <c r="AS36">
        <f t="shared" si="10"/>
        <v>12</v>
      </c>
      <c r="AT36">
        <f t="shared" si="21"/>
        <v>8</v>
      </c>
      <c r="AU36">
        <f t="shared" si="22"/>
        <v>5</v>
      </c>
      <c r="AV36">
        <f t="shared" si="23"/>
        <v>28</v>
      </c>
      <c r="AW36">
        <f t="shared" si="24"/>
        <v>15</v>
      </c>
      <c r="AX36">
        <f t="shared" si="25"/>
        <v>13</v>
      </c>
      <c r="AY36">
        <f t="shared" si="26"/>
        <v>5.5</v>
      </c>
      <c r="AZ36">
        <f t="shared" si="27"/>
        <v>5.666666666666667</v>
      </c>
      <c r="BA36">
        <f t="shared" si="28"/>
        <v>1.5</v>
      </c>
      <c r="BB36">
        <f t="shared" si="29"/>
        <v>4</v>
      </c>
      <c r="BC36">
        <f t="shared" si="11"/>
        <v>5.6</v>
      </c>
      <c r="BD36">
        <f t="shared" si="12"/>
        <v>3</v>
      </c>
      <c r="BG36">
        <f t="shared" si="13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0"/>
        <v>0</v>
      </c>
      <c r="V37" s="4"/>
      <c r="Z37" t="s">
        <v>18</v>
      </c>
      <c r="AA37">
        <f t="shared" si="3"/>
        <v>7</v>
      </c>
      <c r="AB37">
        <f t="shared" si="4"/>
        <v>0</v>
      </c>
      <c r="AC37">
        <f t="shared" si="14"/>
        <v>0</v>
      </c>
      <c r="AD37">
        <f t="shared" si="15"/>
        <v>0</v>
      </c>
      <c r="AE37">
        <f t="shared" si="16"/>
        <v>7</v>
      </c>
      <c r="AF37">
        <f t="shared" si="17"/>
        <v>3</v>
      </c>
      <c r="AG37">
        <f t="shared" si="18"/>
        <v>4</v>
      </c>
      <c r="AH37">
        <f t="shared" si="19"/>
        <v>3</v>
      </c>
      <c r="AI37">
        <f t="shared" si="20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5"/>
        <v>3</v>
      </c>
      <c r="AO37">
        <f t="shared" si="6"/>
        <v>4</v>
      </c>
      <c r="AP37">
        <f t="shared" si="7"/>
        <v>6</v>
      </c>
      <c r="AQ37">
        <f t="shared" si="8"/>
        <v>10</v>
      </c>
      <c r="AR37">
        <f t="shared" si="9"/>
        <v>7</v>
      </c>
      <c r="AS37">
        <f t="shared" si="10"/>
        <v>10</v>
      </c>
      <c r="AT37">
        <f t="shared" si="21"/>
        <v>-1</v>
      </c>
      <c r="AU37">
        <f t="shared" si="22"/>
        <v>0</v>
      </c>
      <c r="AV37">
        <f t="shared" si="23"/>
        <v>16</v>
      </c>
      <c r="AW37">
        <f t="shared" si="24"/>
        <v>17</v>
      </c>
      <c r="AX37">
        <f t="shared" si="25"/>
        <v>-1</v>
      </c>
      <c r="AY37">
        <f t="shared" si="26"/>
        <v>2</v>
      </c>
      <c r="AZ37">
        <f t="shared" si="27"/>
        <v>2.5</v>
      </c>
      <c r="BA37">
        <f t="shared" si="28"/>
        <v>2.3333333333333335</v>
      </c>
      <c r="BB37">
        <f t="shared" si="29"/>
        <v>2.5</v>
      </c>
      <c r="BC37">
        <f t="shared" si="11"/>
        <v>2.2857142857142856</v>
      </c>
      <c r="BD37">
        <f t="shared" si="12"/>
        <v>2.4285714285714284</v>
      </c>
      <c r="BG37">
        <f t="shared" si="13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0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0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0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0"/>
        <v>1</v>
      </c>
      <c r="V41" s="4"/>
      <c r="Z41" t="s">
        <v>11</v>
      </c>
      <c r="AA41">
        <f t="shared" ref="AA41:AA42" si="31">COUNTIFS($J$2:$J$81, Z41, $C$2:$C$81, 1) + COUNTIFS($K$2:$K$81, Z41, $C$2:$C$81, 1)</f>
        <v>5</v>
      </c>
      <c r="AB41">
        <f t="shared" ref="AB41:AB42" si="32">COUNTIFS($J$2:$J$81, Z41, $C$2:$C$81, 2) + COUNTIFS($K$2:$K$81, Z41, $C$2:$C$81, 2)</f>
        <v>6</v>
      </c>
      <c r="AC41">
        <f>COUNTIFS($J$2:$J$81, Z41, $C$2:$C$81, 3) + COUNTIFS($K$2:$K$81, Z41, $C$2:$C$81, 3)</f>
        <v>4</v>
      </c>
      <c r="AD41">
        <f>COUNTIFS($J$2:$J$81, Z41, $C$2:$C$81, 4) + COUNTIFS($K$2:$K$81, Z41, $C$2:$C$81, 4)</f>
        <v>0</v>
      </c>
      <c r="AE41">
        <f>AA41+AB41+AC41+AD41</f>
        <v>15</v>
      </c>
      <c r="AF41">
        <f>COUNTIF($K$2:$K$81, Z41)</f>
        <v>8</v>
      </c>
      <c r="AG41">
        <f>COUNTIF($J$2:$J$81, Z41)</f>
        <v>7</v>
      </c>
      <c r="AH41">
        <f>AJ41+AL41</f>
        <v>9</v>
      </c>
      <c r="AI41">
        <f>AE41-AH41</f>
        <v>6</v>
      </c>
      <c r="AJ41" cm="1">
        <f t="array" ref="AJ41">SUMPRODUCT(($K$2:$K$81=Z41)*($O$2:$O$81&gt;$N$2:$N$81))</f>
        <v>4</v>
      </c>
      <c r="AK41" cm="1">
        <f t="array" ref="AK41">SUMPRODUCT(($K$2:$K$81=Z41)*($O$2:$O$81&lt;$N$2:$N$81))</f>
        <v>2</v>
      </c>
      <c r="AL41" cm="1">
        <f t="array" ref="AL41">SUMPRODUCT(($J$2:$J$81=Z41)*($O$2:$O$81&lt;$N$2:$N$81))</f>
        <v>5</v>
      </c>
      <c r="AM41" cm="1">
        <f t="array" ref="AM41">SUMPRODUCT(($J$2:$J$81=Z41)*($O$2:$O$81&gt;$N$2:$N$81))</f>
        <v>1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0"/>
        <v>0</v>
      </c>
      <c r="Z42" t="s">
        <v>3</v>
      </c>
      <c r="AA42">
        <f t="shared" si="31"/>
        <v>7</v>
      </c>
      <c r="AB42">
        <f t="shared" si="32"/>
        <v>6</v>
      </c>
      <c r="AC42">
        <f t="shared" ref="AC42" si="33">COUNTIFS($J$2:$J$81, Z42, $C$2:$C$81, 3) + COUNTIFS($K$2:$K$81, Z42, $C$2:$C$81, 3)</f>
        <v>0</v>
      </c>
      <c r="AD42">
        <f t="shared" ref="AD42" si="34">COUNTIFS($J$2:$J$81, Z42, $C$2:$C$81, 4) + COUNTIFS($K$2:$K$81, Z42, $C$2:$C$81, 4)</f>
        <v>0</v>
      </c>
      <c r="AE42">
        <f t="shared" ref="AE42" si="35">AA42+AB42+AC42+AD42</f>
        <v>13</v>
      </c>
      <c r="AF42">
        <f t="shared" ref="AF42" si="36">COUNTIF($K$2:$K$81, Z42)</f>
        <v>7</v>
      </c>
      <c r="AG42">
        <f t="shared" ref="AG42" si="37">COUNTIF($J$2:$J$81, Z42)</f>
        <v>6</v>
      </c>
      <c r="AH42">
        <f t="shared" ref="AH42" si="38">AJ42+AL42</f>
        <v>6</v>
      </c>
      <c r="AI42">
        <f t="shared" ref="AI42" si="39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0">COUNTIFS($K$2:$K$81,Z42,$C$2:$C$81,2)</f>
        <v>3</v>
      </c>
      <c r="AO42">
        <f t="shared" ref="AO42" si="41">COUNTIFS($J$2:$J$81,Z42,$C$2:$C$81,2)</f>
        <v>3</v>
      </c>
      <c r="AP42">
        <f t="shared" ref="AP42" si="42">SUMIFS($O$2:$O$81, $K$2:$K$81, Z42,$C$2:$C$81, 2)</f>
        <v>5</v>
      </c>
      <c r="AQ42">
        <f t="shared" ref="AQ42" si="43">SUMIFS($N$2:$N$81, $J$2:$J$81, Z42,$C$2:$C$81, 2)</f>
        <v>8</v>
      </c>
      <c r="AR42">
        <f t="shared" ref="AR42" si="44">SUMIFS($N$2:$N$81, $K$2:$K$81, Z42,$C$2:$C$81, 2)</f>
        <v>11</v>
      </c>
      <c r="AS42">
        <f t="shared" ref="AS42" si="45">SUMIFS($O$2:$O$81, $J$2:$J$81, Z42,$C$2:$C$81, 2)</f>
        <v>8</v>
      </c>
      <c r="AT42">
        <f t="shared" ref="AT42" si="46">AP42-AR42</f>
        <v>-6</v>
      </c>
      <c r="AU42">
        <f t="shared" ref="AU42" si="47">AQ42-AS42</f>
        <v>0</v>
      </c>
      <c r="AV42">
        <f t="shared" ref="AV42" si="48">AP42+AQ42</f>
        <v>13</v>
      </c>
      <c r="AW42">
        <f t="shared" ref="AW42" si="49">AR42+AS42</f>
        <v>19</v>
      </c>
      <c r="AX42">
        <f t="shared" ref="AX42" si="50">(AP42+AQ42)-(AR42+AS42)</f>
        <v>-6</v>
      </c>
      <c r="AY42">
        <f t="shared" ref="AY42" si="51">AP42/AN42</f>
        <v>1.6666666666666667</v>
      </c>
      <c r="AZ42">
        <f t="shared" ref="AZ42" si="52">AQ42/AO42</f>
        <v>2.6666666666666665</v>
      </c>
      <c r="BA42">
        <f t="shared" ref="BA42" si="53">AR42/AN42</f>
        <v>3.6666666666666665</v>
      </c>
      <c r="BB42">
        <f t="shared" ref="BB42" si="54">AS42/AO42</f>
        <v>2.6666666666666665</v>
      </c>
      <c r="BC42">
        <f t="shared" ref="BC42" si="55">AV42/AA42</f>
        <v>1.8571428571428572</v>
      </c>
      <c r="BD42">
        <f t="shared" ref="BD42" si="56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0"/>
        <v>0</v>
      </c>
      <c r="Z43" t="s">
        <v>13</v>
      </c>
      <c r="AA43">
        <f t="shared" ref="AA43:AA48" si="57">COUNTIFS($J$2:$J$81, Z43, $C$2:$C$81, 1) + COUNTIFS($K$2:$K$81, Z43, $C$2:$C$81, 1)</f>
        <v>4</v>
      </c>
      <c r="AB43">
        <f t="shared" ref="AB43:AB48" si="58">COUNTIFS($J$2:$J$81, Z43, $C$2:$C$81, 2) + COUNTIFS($K$2:$K$81, Z43, $C$2:$C$81, 2)</f>
        <v>6</v>
      </c>
      <c r="AC43">
        <f t="shared" ref="AC43:AC48" si="59">COUNTIFS($J$2:$J$81, Z43, $C$2:$C$81, 3) + COUNTIFS($K$2:$K$81, Z43, $C$2:$C$81, 3)</f>
        <v>4</v>
      </c>
      <c r="AD43">
        <f t="shared" ref="AD43:AD48" si="60">COUNTIFS($J$2:$J$81, Z43, $C$2:$C$81, 4) + COUNTIFS($K$2:$K$81, Z43, $C$2:$C$81, 4)</f>
        <v>0</v>
      </c>
      <c r="AE43">
        <f t="shared" ref="AE43:AE48" si="61">AA43+AB43+AC43+AD43</f>
        <v>14</v>
      </c>
      <c r="AF43">
        <f t="shared" ref="AF43:AF48" si="62">COUNTIF($K$2:$K$81, Z43)</f>
        <v>7</v>
      </c>
      <c r="AG43">
        <f t="shared" ref="AG43:AG48" si="63">COUNTIF($J$2:$J$81, Z43)</f>
        <v>7</v>
      </c>
      <c r="AH43">
        <f t="shared" ref="AH43:AH48" si="64">AJ43+AL43</f>
        <v>8</v>
      </c>
      <c r="AI43">
        <f t="shared" ref="AI43:AI48" si="65">AE43-AH43</f>
        <v>6</v>
      </c>
      <c r="AJ43" cm="1">
        <f t="array" ref="AJ43">SUMPRODUCT(($K$2:$K$81=Z43)*($O$2:$O$81&gt;$N$2:$N$81))</f>
        <v>4</v>
      </c>
      <c r="AK43" cm="1">
        <f t="array" ref="AK43">SUMPRODUCT(($K$2:$K$81=Z43)*($O$2:$O$81&lt;$N$2:$N$81))</f>
        <v>2</v>
      </c>
      <c r="AL43" cm="1">
        <f t="array" ref="AL43">SUMPRODUCT(($J$2:$J$81=Z43)*($O$2:$O$81&lt;$N$2:$N$81))</f>
        <v>4</v>
      </c>
      <c r="AM43" cm="1">
        <f t="array" ref="AM43">SUMPRODUCT(($J$2:$J$81=Z43)*($O$2:$O$81&gt;$N$2:$N$81))</f>
        <v>1</v>
      </c>
      <c r="AN43">
        <f t="shared" ref="AN43:AN48" si="66">COUNTIFS($K$2:$K$81,Z43,$C$2:$C$81,2)</f>
        <v>3</v>
      </c>
      <c r="AO43">
        <f t="shared" ref="AO43:AO48" si="67">COUNTIFS($J$2:$J$81,Z43,$C$2:$C$81,2)</f>
        <v>3</v>
      </c>
      <c r="AP43">
        <f t="shared" ref="AP43:AP48" si="68">SUMIFS($O$2:$O$81, $K$2:$K$81, Z43,$C$2:$C$81, 2)</f>
        <v>9</v>
      </c>
      <c r="AQ43">
        <f t="shared" ref="AQ43:AQ48" si="69">SUMIFS($N$2:$N$81, $J$2:$J$81, Z43,$C$2:$C$81, 2)</f>
        <v>11</v>
      </c>
      <c r="AR43">
        <f t="shared" ref="AR43:AR48" si="70">SUMIFS($N$2:$N$81, $K$2:$K$81, Z43,$C$2:$C$81, 2)</f>
        <v>10</v>
      </c>
      <c r="AS43">
        <f t="shared" ref="AS43:AS48" si="71">SUMIFS($O$2:$O$81, $J$2:$J$81, Z43,$C$2:$C$81, 2)</f>
        <v>9</v>
      </c>
      <c r="AT43">
        <f t="shared" ref="AT43:AU48" si="72">AP43-AR43</f>
        <v>-1</v>
      </c>
      <c r="AU43">
        <f t="shared" si="72"/>
        <v>2</v>
      </c>
      <c r="AV43">
        <f t="shared" ref="AV43:AV48" si="73">AP43+AQ43</f>
        <v>20</v>
      </c>
      <c r="AW43">
        <f t="shared" ref="AW43:AW48" si="74">AR43+AS43</f>
        <v>19</v>
      </c>
      <c r="AX43">
        <f t="shared" ref="AX43:AX48" si="75">(AP43+AQ43)-(AR43+AS43)</f>
        <v>1</v>
      </c>
      <c r="AY43">
        <f t="shared" ref="AY43:AZ48" si="76">AP43/AN43</f>
        <v>3</v>
      </c>
      <c r="AZ43">
        <f t="shared" si="76"/>
        <v>3.6666666666666665</v>
      </c>
      <c r="BA43">
        <f t="shared" ref="BA43:BB48" si="77">AR43/AN43</f>
        <v>3.3333333333333335</v>
      </c>
      <c r="BB43">
        <f t="shared" si="77"/>
        <v>3</v>
      </c>
      <c r="BC43">
        <f t="shared" ref="BC43:BC48" si="78">AV43/AA43</f>
        <v>5</v>
      </c>
      <c r="BD43">
        <f t="shared" ref="BD43:BD48" si="79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0"/>
        <v>0</v>
      </c>
      <c r="Z44" t="s">
        <v>1</v>
      </c>
      <c r="AA44">
        <f t="shared" si="57"/>
        <v>5</v>
      </c>
      <c r="AB44">
        <f t="shared" si="58"/>
        <v>6</v>
      </c>
      <c r="AC44">
        <f t="shared" si="59"/>
        <v>0</v>
      </c>
      <c r="AD44">
        <f t="shared" si="60"/>
        <v>0</v>
      </c>
      <c r="AE44">
        <f t="shared" si="61"/>
        <v>11</v>
      </c>
      <c r="AF44">
        <f t="shared" si="62"/>
        <v>6</v>
      </c>
      <c r="AG44">
        <f t="shared" si="63"/>
        <v>5</v>
      </c>
      <c r="AH44">
        <f t="shared" si="64"/>
        <v>6</v>
      </c>
      <c r="AI44">
        <f t="shared" si="65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6"/>
        <v>3</v>
      </c>
      <c r="AO44">
        <f t="shared" si="67"/>
        <v>3</v>
      </c>
      <c r="AP44">
        <f t="shared" si="68"/>
        <v>9</v>
      </c>
      <c r="AQ44">
        <f t="shared" si="69"/>
        <v>10</v>
      </c>
      <c r="AR44">
        <f t="shared" si="70"/>
        <v>11</v>
      </c>
      <c r="AS44">
        <f t="shared" si="71"/>
        <v>9</v>
      </c>
      <c r="AT44">
        <f t="shared" si="72"/>
        <v>-2</v>
      </c>
      <c r="AU44">
        <f t="shared" si="72"/>
        <v>1</v>
      </c>
      <c r="AV44">
        <f t="shared" si="73"/>
        <v>19</v>
      </c>
      <c r="AW44">
        <f t="shared" si="74"/>
        <v>20</v>
      </c>
      <c r="AX44">
        <f t="shared" si="75"/>
        <v>-1</v>
      </c>
      <c r="AY44">
        <f t="shared" si="76"/>
        <v>3</v>
      </c>
      <c r="AZ44">
        <f t="shared" si="76"/>
        <v>3.3333333333333335</v>
      </c>
      <c r="BA44">
        <f t="shared" si="77"/>
        <v>3.6666666666666665</v>
      </c>
      <c r="BB44">
        <f t="shared" si="77"/>
        <v>3</v>
      </c>
      <c r="BC44">
        <f t="shared" si="78"/>
        <v>3.8</v>
      </c>
      <c r="BD44">
        <f t="shared" si="79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0"/>
        <v>1</v>
      </c>
      <c r="Z45" t="s">
        <v>17</v>
      </c>
      <c r="AA45">
        <f t="shared" si="57"/>
        <v>6</v>
      </c>
      <c r="AB45">
        <f t="shared" si="58"/>
        <v>7</v>
      </c>
      <c r="AC45">
        <f t="shared" si="59"/>
        <v>0</v>
      </c>
      <c r="AD45">
        <f t="shared" si="60"/>
        <v>0</v>
      </c>
      <c r="AE45">
        <f t="shared" si="61"/>
        <v>13</v>
      </c>
      <c r="AF45">
        <f t="shared" si="62"/>
        <v>7</v>
      </c>
      <c r="AG45">
        <f t="shared" si="63"/>
        <v>6</v>
      </c>
      <c r="AH45">
        <f t="shared" si="64"/>
        <v>7</v>
      </c>
      <c r="AI45">
        <f t="shared" si="65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6"/>
        <v>4</v>
      </c>
      <c r="AO45">
        <f t="shared" si="67"/>
        <v>3</v>
      </c>
      <c r="AP45">
        <f t="shared" si="68"/>
        <v>13</v>
      </c>
      <c r="AQ45">
        <f t="shared" si="69"/>
        <v>7</v>
      </c>
      <c r="AR45">
        <f t="shared" si="70"/>
        <v>13</v>
      </c>
      <c r="AS45">
        <f t="shared" si="71"/>
        <v>11</v>
      </c>
      <c r="AT45">
        <f t="shared" si="72"/>
        <v>0</v>
      </c>
      <c r="AU45">
        <f t="shared" si="72"/>
        <v>-4</v>
      </c>
      <c r="AV45">
        <f t="shared" si="73"/>
        <v>20</v>
      </c>
      <c r="AW45">
        <f t="shared" si="74"/>
        <v>24</v>
      </c>
      <c r="AX45">
        <f t="shared" si="75"/>
        <v>-4</v>
      </c>
      <c r="AY45">
        <f t="shared" si="76"/>
        <v>3.25</v>
      </c>
      <c r="AZ45">
        <f t="shared" si="76"/>
        <v>2.3333333333333335</v>
      </c>
      <c r="BA45">
        <f t="shared" si="77"/>
        <v>3.25</v>
      </c>
      <c r="BB45">
        <f t="shared" si="77"/>
        <v>3.6666666666666665</v>
      </c>
      <c r="BC45">
        <f t="shared" si="78"/>
        <v>3.3333333333333335</v>
      </c>
      <c r="BD45">
        <f t="shared" si="79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0"/>
        <v>1</v>
      </c>
      <c r="Z46" t="s">
        <v>21</v>
      </c>
      <c r="AA46">
        <f t="shared" si="57"/>
        <v>5</v>
      </c>
      <c r="AB46">
        <f t="shared" si="58"/>
        <v>7</v>
      </c>
      <c r="AC46">
        <f t="shared" si="59"/>
        <v>4</v>
      </c>
      <c r="AD46">
        <f t="shared" si="60"/>
        <v>0</v>
      </c>
      <c r="AE46">
        <f t="shared" si="61"/>
        <v>16</v>
      </c>
      <c r="AF46">
        <f t="shared" si="62"/>
        <v>8</v>
      </c>
      <c r="AG46">
        <f t="shared" si="63"/>
        <v>8</v>
      </c>
      <c r="AH46">
        <f t="shared" si="64"/>
        <v>7</v>
      </c>
      <c r="AI46">
        <f t="shared" si="65"/>
        <v>9</v>
      </c>
      <c r="AJ46" cm="1">
        <f t="array" ref="AJ46">SUMPRODUCT(($K$2:$K$81=Z46)*($O$2:$O$81&gt;$N$2:$N$81))</f>
        <v>4</v>
      </c>
      <c r="AK46" cm="1">
        <f t="array" ref="AK46">SUMPRODUCT(($K$2:$K$81=Z46)*($O$2:$O$81&lt;$N$2:$N$81))</f>
        <v>2</v>
      </c>
      <c r="AL46" cm="1">
        <f t="array" ref="AL46">SUMPRODUCT(($J$2:$J$81=Z46)*($O$2:$O$81&lt;$N$2:$N$81))</f>
        <v>3</v>
      </c>
      <c r="AM46" cm="1">
        <f t="array" ref="AM46">SUMPRODUCT(($J$2:$J$81=Z46)*($O$2:$O$81&gt;$N$2:$N$81))</f>
        <v>3</v>
      </c>
      <c r="AN46">
        <f t="shared" si="66"/>
        <v>3</v>
      </c>
      <c r="AO46">
        <f t="shared" si="67"/>
        <v>4</v>
      </c>
      <c r="AP46">
        <f t="shared" si="68"/>
        <v>11</v>
      </c>
      <c r="AQ46">
        <f t="shared" si="69"/>
        <v>13</v>
      </c>
      <c r="AR46">
        <f t="shared" si="70"/>
        <v>7</v>
      </c>
      <c r="AS46">
        <f t="shared" si="71"/>
        <v>13</v>
      </c>
      <c r="AT46">
        <f t="shared" si="72"/>
        <v>4</v>
      </c>
      <c r="AU46">
        <f t="shared" si="72"/>
        <v>0</v>
      </c>
      <c r="AV46">
        <f t="shared" si="73"/>
        <v>24</v>
      </c>
      <c r="AW46">
        <f t="shared" si="74"/>
        <v>20</v>
      </c>
      <c r="AX46">
        <f t="shared" si="75"/>
        <v>4</v>
      </c>
      <c r="AY46">
        <f t="shared" si="76"/>
        <v>3.6666666666666665</v>
      </c>
      <c r="AZ46">
        <f t="shared" si="76"/>
        <v>3.25</v>
      </c>
      <c r="BA46">
        <f t="shared" si="77"/>
        <v>2.3333333333333335</v>
      </c>
      <c r="BB46">
        <f t="shared" si="77"/>
        <v>3.25</v>
      </c>
      <c r="BC46">
        <f t="shared" si="78"/>
        <v>4.8</v>
      </c>
      <c r="BD46">
        <f t="shared" si="79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0"/>
        <v>0</v>
      </c>
      <c r="Z47" t="s">
        <v>19</v>
      </c>
      <c r="AA47">
        <f t="shared" si="57"/>
        <v>7</v>
      </c>
      <c r="AB47">
        <f t="shared" si="58"/>
        <v>6</v>
      </c>
      <c r="AC47">
        <f t="shared" si="59"/>
        <v>4</v>
      </c>
      <c r="AD47">
        <f t="shared" si="60"/>
        <v>0</v>
      </c>
      <c r="AE47">
        <f t="shared" si="61"/>
        <v>17</v>
      </c>
      <c r="AF47">
        <f t="shared" si="62"/>
        <v>9</v>
      </c>
      <c r="AG47">
        <f t="shared" si="63"/>
        <v>8</v>
      </c>
      <c r="AH47">
        <f t="shared" si="64"/>
        <v>8</v>
      </c>
      <c r="AI47">
        <f t="shared" si="65"/>
        <v>9</v>
      </c>
      <c r="AJ47" cm="1">
        <f t="array" ref="AJ47">SUMPRODUCT(($K$2:$K$81=Z47)*($O$2:$O$81&gt;$N$2:$N$81))</f>
        <v>3</v>
      </c>
      <c r="AK47" cm="1">
        <f t="array" ref="AK47">SUMPRODUCT(($K$2:$K$81=Z47)*($O$2:$O$81&lt;$N$2:$N$81))</f>
        <v>4</v>
      </c>
      <c r="AL47" cm="1">
        <f t="array" ref="AL47">SUMPRODUCT(($J$2:$J$81=Z47)*($O$2:$O$81&lt;$N$2:$N$81))</f>
        <v>5</v>
      </c>
      <c r="AM47" cm="1">
        <f t="array" ref="AM47">SUMPRODUCT(($J$2:$J$81=Z47)*($O$2:$O$81&gt;$N$2:$N$81))</f>
        <v>1</v>
      </c>
      <c r="AN47">
        <f t="shared" si="66"/>
        <v>3</v>
      </c>
      <c r="AO47">
        <f t="shared" si="67"/>
        <v>3</v>
      </c>
      <c r="AP47">
        <f t="shared" si="68"/>
        <v>11</v>
      </c>
      <c r="AQ47">
        <f t="shared" si="69"/>
        <v>11</v>
      </c>
      <c r="AR47">
        <f t="shared" si="70"/>
        <v>11</v>
      </c>
      <c r="AS47">
        <f t="shared" si="71"/>
        <v>3</v>
      </c>
      <c r="AT47">
        <f t="shared" si="72"/>
        <v>0</v>
      </c>
      <c r="AU47">
        <f t="shared" si="72"/>
        <v>8</v>
      </c>
      <c r="AV47">
        <f t="shared" si="73"/>
        <v>22</v>
      </c>
      <c r="AW47">
        <f t="shared" si="74"/>
        <v>14</v>
      </c>
      <c r="AX47">
        <f t="shared" si="75"/>
        <v>8</v>
      </c>
      <c r="AY47">
        <f t="shared" si="76"/>
        <v>3.6666666666666665</v>
      </c>
      <c r="AZ47">
        <f t="shared" si="76"/>
        <v>3.6666666666666665</v>
      </c>
      <c r="BA47">
        <f t="shared" si="77"/>
        <v>3.6666666666666665</v>
      </c>
      <c r="BB47">
        <f t="shared" si="77"/>
        <v>1</v>
      </c>
      <c r="BC47">
        <f t="shared" si="78"/>
        <v>3.1428571428571428</v>
      </c>
      <c r="BD47">
        <f t="shared" si="79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0"/>
        <v>0</v>
      </c>
      <c r="Z48" t="s">
        <v>14</v>
      </c>
      <c r="AA48">
        <f t="shared" si="57"/>
        <v>5</v>
      </c>
      <c r="AB48">
        <f t="shared" si="58"/>
        <v>6</v>
      </c>
      <c r="AC48">
        <f t="shared" si="59"/>
        <v>0</v>
      </c>
      <c r="AD48">
        <f t="shared" si="60"/>
        <v>0</v>
      </c>
      <c r="AE48">
        <f t="shared" si="61"/>
        <v>11</v>
      </c>
      <c r="AF48">
        <f t="shared" si="62"/>
        <v>5</v>
      </c>
      <c r="AG48">
        <f t="shared" si="63"/>
        <v>6</v>
      </c>
      <c r="AH48">
        <f t="shared" si="64"/>
        <v>6</v>
      </c>
      <c r="AI48">
        <f t="shared" si="65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6"/>
        <v>3</v>
      </c>
      <c r="AO48">
        <f t="shared" si="67"/>
        <v>3</v>
      </c>
      <c r="AP48">
        <f t="shared" si="68"/>
        <v>3</v>
      </c>
      <c r="AQ48">
        <f t="shared" si="69"/>
        <v>11</v>
      </c>
      <c r="AR48">
        <f t="shared" si="70"/>
        <v>11</v>
      </c>
      <c r="AS48">
        <f t="shared" si="71"/>
        <v>11</v>
      </c>
      <c r="AT48">
        <f t="shared" si="72"/>
        <v>-8</v>
      </c>
      <c r="AU48">
        <f t="shared" si="72"/>
        <v>0</v>
      </c>
      <c r="AV48">
        <f t="shared" si="73"/>
        <v>14</v>
      </c>
      <c r="AW48">
        <f t="shared" si="74"/>
        <v>22</v>
      </c>
      <c r="AX48">
        <f t="shared" si="75"/>
        <v>-8</v>
      </c>
      <c r="AY48">
        <f t="shared" si="76"/>
        <v>1</v>
      </c>
      <c r="AZ48">
        <f t="shared" si="76"/>
        <v>3.6666666666666665</v>
      </c>
      <c r="BA48">
        <f t="shared" si="77"/>
        <v>3.6666666666666665</v>
      </c>
      <c r="BB48">
        <f t="shared" si="77"/>
        <v>3.6666666666666665</v>
      </c>
      <c r="BC48">
        <f t="shared" si="78"/>
        <v>2.8</v>
      </c>
      <c r="BD48">
        <f t="shared" si="79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0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80">IF($N52=$O52, 0, IF($J52=$L52, IF($N52&gt;$O52, 1, 0), IF($O52&gt;$N52, 1, 0)))</f>
        <v>0</v>
      </c>
      <c r="Z52" t="s">
        <v>11</v>
      </c>
      <c r="AA52">
        <f t="shared" ref="AA52" si="81">COUNTIFS($J$2:$J$81, Z52, $C$2:$C$81, 1) + COUNTIFS($K$2:$K$81, Z52, $C$2:$C$81, 1)</f>
        <v>5</v>
      </c>
      <c r="AB52">
        <f t="shared" ref="AB52" si="82">COUNTIFS($J$2:$J$81, Z52, $C$2:$C$81, 2) + COUNTIFS($K$2:$K$81, Z52, $C$2:$C$81, 2)</f>
        <v>6</v>
      </c>
      <c r="AC52">
        <f>COUNTIFS($J$2:$J$81, Z52, $C$2:$C$81, 3) + COUNTIFS($K$2:$K$81, Z52, $C$2:$C$81, 3)</f>
        <v>4</v>
      </c>
      <c r="AD52">
        <f>COUNTIFS($J$2:$J$81, Z52, $C$2:$C$81, 4) + COUNTIFS($K$2:$K$81, Z52, $C$2:$C$81, 4)</f>
        <v>0</v>
      </c>
      <c r="AE52">
        <f>AA52+AB52+AC52+AD52</f>
        <v>15</v>
      </c>
      <c r="AF52">
        <f>COUNTIF($K$2:$K$81, Z52)</f>
        <v>8</v>
      </c>
      <c r="AG52">
        <f>COUNTIF($J$2:$J$81, Z52)</f>
        <v>7</v>
      </c>
      <c r="AH52">
        <f>AJ52+AL52</f>
        <v>9</v>
      </c>
      <c r="AI52">
        <f>AE52-AH52</f>
        <v>6</v>
      </c>
      <c r="AJ52" cm="1">
        <f t="array" ref="AJ52">SUMPRODUCT(($K$2:$K$81=Z52)*($O$2:$O$81&gt;$N$2:$N$81))</f>
        <v>4</v>
      </c>
      <c r="AK52" cm="1">
        <f t="array" ref="AK52">SUMPRODUCT(($K$2:$K$81=Z52)*($O$2:$O$81&lt;$N$2:$N$81))</f>
        <v>2</v>
      </c>
      <c r="AL52" cm="1">
        <f t="array" ref="AL52">SUMPRODUCT(($J$2:$J$81=Z52)*($O$2:$O$81&lt;$N$2:$N$81))</f>
        <v>5</v>
      </c>
      <c r="AM52" cm="1">
        <f t="array" ref="AM52">SUMPRODUCT(($J$2:$J$81=Z52)*($O$2:$O$81&gt;$N$2:$N$81))</f>
        <v>1</v>
      </c>
      <c r="AN52">
        <f>COUNTIFS($K$2:$K$81,Z52,$C$2:$C$81,3)</f>
        <v>2</v>
      </c>
      <c r="AO52">
        <f>COUNTIFS($J$2:$J$81,Z52,$C$2:$C$81,3)</f>
        <v>2</v>
      </c>
      <c r="AP52">
        <f>SUMIFS($O$2:$O$81, $K$2:$K$81, Z52,$C$2:$C$81, 3)</f>
        <v>0</v>
      </c>
      <c r="AQ52">
        <f>SUMIFS($N$2:$N$81, $J$2:$J$81, Z52,$C$2:$C$81, 3)</f>
        <v>3</v>
      </c>
      <c r="AR52">
        <f>SUMIFS($N$2:$N$81, $K$2:$K$81, Z52,$C$2:$C$81, 3)</f>
        <v>0</v>
      </c>
      <c r="AS52">
        <f>SUMIFS($O$2:$O$81, $J$2:$J$81, Z52,$C$2:$C$81, 3)</f>
        <v>0</v>
      </c>
      <c r="AT52">
        <f t="shared" ref="AT52:AU52" si="83">AP52-AR52</f>
        <v>0</v>
      </c>
      <c r="AU52">
        <f t="shared" si="83"/>
        <v>3</v>
      </c>
      <c r="AV52">
        <f>AP52+AQ52</f>
        <v>3</v>
      </c>
      <c r="AW52">
        <f>AR52+AS52</f>
        <v>0</v>
      </c>
      <c r="AX52">
        <f>(AP52+AQ52)-(AR52+AS52)</f>
        <v>3</v>
      </c>
      <c r="AY52">
        <f t="shared" ref="AY52:AZ52" si="84">AP52/AN52</f>
        <v>0</v>
      </c>
      <c r="AZ52">
        <f t="shared" si="84"/>
        <v>1.5</v>
      </c>
      <c r="BA52">
        <f t="shared" ref="BA52:BB52" si="85">AR52/AN52</f>
        <v>0</v>
      </c>
      <c r="BB52">
        <f t="shared" si="85"/>
        <v>0</v>
      </c>
      <c r="BC52">
        <f>AV52/AA52</f>
        <v>0.6</v>
      </c>
      <c r="BD52">
        <f>AW52/AA52</f>
        <v>0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0"/>
        <v>1</v>
      </c>
      <c r="Z53" t="s">
        <v>13</v>
      </c>
      <c r="AA53">
        <f>COUNTIFS($J$2:$J$81, Z53, $C$2:$C$81, 1) + COUNTIFS($K$2:$K$81, Z53, $C$2:$C$81, 1)</f>
        <v>4</v>
      </c>
      <c r="AB53">
        <f>COUNTIFS($J$2:$J$81, Z53, $C$2:$C$81, 2) + COUNTIFS($K$2:$K$81, Z53, $C$2:$C$81, 2)</f>
        <v>6</v>
      </c>
      <c r="AC53">
        <f>COUNTIFS($J$2:$J$81, Z53, $C$2:$C$81, 3) + COUNTIFS($K$2:$K$81, Z53, $C$2:$C$81, 3)</f>
        <v>4</v>
      </c>
      <c r="AD53">
        <f>COUNTIFS($J$2:$J$81, Z53, $C$2:$C$81, 4) + COUNTIFS($K$2:$K$81, Z53, $C$2:$C$81, 4)</f>
        <v>0</v>
      </c>
      <c r="AE53">
        <f>AA53+AB53+AC53+AD53</f>
        <v>14</v>
      </c>
      <c r="AF53">
        <f>COUNTIF($K$2:$K$81, Z53)</f>
        <v>7</v>
      </c>
      <c r="AG53">
        <f>COUNTIF($J$2:$J$81, Z53)</f>
        <v>7</v>
      </c>
      <c r="AH53">
        <f>AJ53+AL53</f>
        <v>8</v>
      </c>
      <c r="AI53">
        <f>AE53-AH53</f>
        <v>6</v>
      </c>
      <c r="AJ53" cm="1">
        <f t="array" ref="AJ53">SUMPRODUCT(($K$2:$K$81=Z53)*($O$2:$O$81&gt;$N$2:$N$81))</f>
        <v>4</v>
      </c>
      <c r="AK53" cm="1">
        <f t="array" ref="AK53">SUMPRODUCT(($K$2:$K$81=Z53)*($O$2:$O$81&lt;$N$2:$N$81))</f>
        <v>2</v>
      </c>
      <c r="AL53" cm="1">
        <f t="array" ref="AL53">SUMPRODUCT(($J$2:$J$81=Z53)*($O$2:$O$81&lt;$N$2:$N$81))</f>
        <v>4</v>
      </c>
      <c r="AM53" cm="1">
        <f t="array" ref="AM53">SUMPRODUCT(($J$2:$J$81=Z53)*($O$2:$O$81&gt;$N$2:$N$81))</f>
        <v>1</v>
      </c>
      <c r="AN53">
        <f>COUNTIFS($K$2:$K$81,Z53,$C$2:$C$81,3)</f>
        <v>2</v>
      </c>
      <c r="AO53">
        <f>COUNTIFS($J$2:$J$81,Z53,$C$2:$C$81,3)</f>
        <v>2</v>
      </c>
      <c r="AP53">
        <f>SUMIFS($O$2:$O$81, $K$2:$K$81, Z53,$C$2:$C$81, 3)</f>
        <v>0</v>
      </c>
      <c r="AQ53">
        <f>SUMIFS($N$2:$N$81, $J$2:$J$81, Z53,$C$2:$C$81, 3)</f>
        <v>0</v>
      </c>
      <c r="AR53">
        <f>SUMIFS($N$2:$N$81, $K$2:$K$81, Z53,$C$2:$C$81, 3)</f>
        <v>3</v>
      </c>
      <c r="AS53">
        <f>SUMIFS($O$2:$O$81, $J$2:$J$81, Z53,$C$2:$C$81, 3)</f>
        <v>0</v>
      </c>
      <c r="AT53">
        <f t="shared" ref="AT53:AU55" si="86">AP53-AR53</f>
        <v>-3</v>
      </c>
      <c r="AU53">
        <f t="shared" si="86"/>
        <v>0</v>
      </c>
      <c r="AV53">
        <f>AP53+AQ53</f>
        <v>0</v>
      </c>
      <c r="AW53">
        <f>AR53+AS53</f>
        <v>3</v>
      </c>
      <c r="AX53">
        <f>(AP53+AQ53)-(AR53+AS53)</f>
        <v>-3</v>
      </c>
      <c r="AY53">
        <f t="shared" ref="AY53:AZ55" si="87">AP53/AN53</f>
        <v>0</v>
      </c>
      <c r="AZ53">
        <f t="shared" si="87"/>
        <v>0</v>
      </c>
      <c r="BA53">
        <f t="shared" ref="BA53:BB55" si="88">AR53/AN53</f>
        <v>1.5</v>
      </c>
      <c r="BB53">
        <f t="shared" si="88"/>
        <v>0</v>
      </c>
      <c r="BC53">
        <f>AV53/AA53</f>
        <v>0</v>
      </c>
      <c r="BD53">
        <f>AW53/AA53</f>
        <v>0.75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0"/>
        <v>1</v>
      </c>
      <c r="Z54" t="s">
        <v>21</v>
      </c>
      <c r="AA54">
        <f>COUNTIFS($J$2:$J$81, Z54, $C$2:$C$81, 1) + COUNTIFS($K$2:$K$81, Z54, $C$2:$C$81, 1)</f>
        <v>5</v>
      </c>
      <c r="AB54">
        <f>COUNTIFS($J$2:$J$81, Z54, $C$2:$C$81, 2) + COUNTIFS($K$2:$K$81, Z54, $C$2:$C$81, 2)</f>
        <v>7</v>
      </c>
      <c r="AC54">
        <f>COUNTIFS($J$2:$J$81, Z54, $C$2:$C$81, 3) + COUNTIFS($K$2:$K$81, Z54, $C$2:$C$81, 3)</f>
        <v>4</v>
      </c>
      <c r="AD54">
        <f>COUNTIFS($J$2:$J$81, Z54, $C$2:$C$81, 4) + COUNTIFS($K$2:$K$81, Z54, $C$2:$C$81, 4)</f>
        <v>0</v>
      </c>
      <c r="AE54">
        <f>AA54+AB54+AC54+AD54</f>
        <v>16</v>
      </c>
      <c r="AF54">
        <f>COUNTIF($K$2:$K$81, Z54)</f>
        <v>8</v>
      </c>
      <c r="AG54">
        <f>COUNTIF($J$2:$J$81, Z54)</f>
        <v>8</v>
      </c>
      <c r="AH54">
        <f>AJ54+AL54</f>
        <v>7</v>
      </c>
      <c r="AI54">
        <f>AE54-AH54</f>
        <v>9</v>
      </c>
      <c r="AJ54" cm="1">
        <f t="array" ref="AJ54">SUMPRODUCT(($K$2:$K$81=Z54)*($O$2:$O$81&gt;$N$2:$N$81))</f>
        <v>4</v>
      </c>
      <c r="AK54" cm="1">
        <f t="array" ref="AK54">SUMPRODUCT(($K$2:$K$81=Z54)*($O$2:$O$81&lt;$N$2:$N$81))</f>
        <v>2</v>
      </c>
      <c r="AL54" cm="1">
        <f t="array" ref="AL54">SUMPRODUCT(($J$2:$J$81=Z54)*($O$2:$O$81&lt;$N$2:$N$81))</f>
        <v>3</v>
      </c>
      <c r="AM54" cm="1">
        <f t="array" ref="AM54">SUMPRODUCT(($J$2:$J$81=Z54)*($O$2:$O$81&gt;$N$2:$N$81))</f>
        <v>3</v>
      </c>
      <c r="AN54">
        <f>COUNTIFS($K$2:$K$81,Z54,$C$2:$C$81,3)</f>
        <v>2</v>
      </c>
      <c r="AO54">
        <f>COUNTIFS($J$2:$J$81,Z54,$C$2:$C$81,3)</f>
        <v>2</v>
      </c>
      <c r="AP54">
        <f>SUMIFS($O$2:$O$81, $K$2:$K$81, Z54,$C$2:$C$81, 3)</f>
        <v>0</v>
      </c>
      <c r="AQ54">
        <f>SUMIFS($N$2:$N$81, $J$2:$J$81, Z54,$C$2:$C$81, 3)</f>
        <v>0</v>
      </c>
      <c r="AR54">
        <f>SUMIFS($N$2:$N$81, $K$2:$K$81, Z54,$C$2:$C$81, 3)</f>
        <v>0</v>
      </c>
      <c r="AS54">
        <f>SUMIFS($O$2:$O$81, $J$2:$J$81, Z54,$C$2:$C$81, 3)</f>
        <v>0</v>
      </c>
      <c r="AT54">
        <f t="shared" si="86"/>
        <v>0</v>
      </c>
      <c r="AU54">
        <f t="shared" si="86"/>
        <v>0</v>
      </c>
      <c r="AV54">
        <f>AP54+AQ54</f>
        <v>0</v>
      </c>
      <c r="AW54">
        <f>AR54+AS54</f>
        <v>0</v>
      </c>
      <c r="AX54">
        <f>(AP54+AQ54)-(AR54+AS54)</f>
        <v>0</v>
      </c>
      <c r="AY54">
        <f t="shared" si="87"/>
        <v>0</v>
      </c>
      <c r="AZ54">
        <f t="shared" si="87"/>
        <v>0</v>
      </c>
      <c r="BA54">
        <f t="shared" si="88"/>
        <v>0</v>
      </c>
      <c r="BB54">
        <f t="shared" si="88"/>
        <v>0</v>
      </c>
      <c r="BC54">
        <f>AV54/AA54</f>
        <v>0</v>
      </c>
      <c r="BD54">
        <f>AW54/AA54</f>
        <v>0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0"/>
        <v>1</v>
      </c>
      <c r="Z55" t="s">
        <v>19</v>
      </c>
      <c r="AA55">
        <f>COUNTIFS($J$2:$J$81, Z55, $C$2:$C$81, 1) + COUNTIFS($K$2:$K$81, Z55, $C$2:$C$81, 1)</f>
        <v>7</v>
      </c>
      <c r="AB55">
        <f>COUNTIFS($J$2:$J$81, Z55, $C$2:$C$81, 2) + COUNTIFS($K$2:$K$81, Z55, $C$2:$C$81, 2)</f>
        <v>6</v>
      </c>
      <c r="AC55">
        <f>COUNTIFS($J$2:$J$81, Z55, $C$2:$C$81, 3) + COUNTIFS($K$2:$K$81, Z55, $C$2:$C$81, 3)</f>
        <v>4</v>
      </c>
      <c r="AD55">
        <f>COUNTIFS($J$2:$J$81, Z55, $C$2:$C$81, 4) + COUNTIFS($K$2:$K$81, Z55, $C$2:$C$81, 4)</f>
        <v>0</v>
      </c>
      <c r="AE55">
        <f>AA55+AB55+AC55+AD55</f>
        <v>17</v>
      </c>
      <c r="AF55">
        <f>COUNTIF($K$2:$K$81, Z55)</f>
        <v>9</v>
      </c>
      <c r="AG55">
        <f>COUNTIF($J$2:$J$81, Z55)</f>
        <v>8</v>
      </c>
      <c r="AH55">
        <f>AJ55+AL55</f>
        <v>8</v>
      </c>
      <c r="AI55">
        <f>AE55-AH55</f>
        <v>9</v>
      </c>
      <c r="AJ55" cm="1">
        <f t="array" ref="AJ55">SUMPRODUCT(($K$2:$K$81=Z55)*($O$2:$O$81&gt;$N$2:$N$81))</f>
        <v>3</v>
      </c>
      <c r="AK55" cm="1">
        <f t="array" ref="AK55">SUMPRODUCT(($K$2:$K$81=Z55)*($O$2:$O$81&lt;$N$2:$N$81))</f>
        <v>4</v>
      </c>
      <c r="AL55" cm="1">
        <f t="array" ref="AL55">SUMPRODUCT(($J$2:$J$81=Z55)*($O$2:$O$81&lt;$N$2:$N$81))</f>
        <v>5</v>
      </c>
      <c r="AM55" cm="1">
        <f t="array" ref="AM55">SUMPRODUCT(($J$2:$J$81=Z55)*($O$2:$O$81&gt;$N$2:$N$81))</f>
        <v>1</v>
      </c>
      <c r="AN55">
        <f>COUNTIFS($K$2:$K$81,Z55,$C$2:$C$81,3)</f>
        <v>2</v>
      </c>
      <c r="AO55">
        <f>COUNTIFS($J$2:$J$81,Z55,$C$2:$C$81,3)</f>
        <v>2</v>
      </c>
      <c r="AP55">
        <f>SUMIFS($O$2:$O$81, $K$2:$K$81, Z55,$C$2:$C$81, 3)</f>
        <v>0</v>
      </c>
      <c r="AQ55">
        <f>SUMIFS($N$2:$N$81, $J$2:$J$81, Z55,$C$2:$C$81, 3)</f>
        <v>0</v>
      </c>
      <c r="AR55">
        <f>SUMIFS($N$2:$N$81, $K$2:$K$81, Z55,$C$2:$C$81, 3)</f>
        <v>0</v>
      </c>
      <c r="AS55">
        <f>SUMIFS($O$2:$O$81, $J$2:$J$81, Z55,$C$2:$C$81, 3)</f>
        <v>0</v>
      </c>
      <c r="AT55">
        <f t="shared" si="86"/>
        <v>0</v>
      </c>
      <c r="AU55">
        <f t="shared" si="86"/>
        <v>0</v>
      </c>
      <c r="AV55">
        <f>AP55+AQ55</f>
        <v>0</v>
      </c>
      <c r="AW55">
        <f>AR55+AS55</f>
        <v>0</v>
      </c>
      <c r="AX55">
        <f>(AP55+AQ55)-(AR55+AS55)</f>
        <v>0</v>
      </c>
      <c r="AY55">
        <f t="shared" si="87"/>
        <v>0</v>
      </c>
      <c r="AZ55">
        <f t="shared" si="87"/>
        <v>0</v>
      </c>
      <c r="BA55">
        <f t="shared" si="88"/>
        <v>0</v>
      </c>
      <c r="BB55">
        <f t="shared" si="88"/>
        <v>0</v>
      </c>
      <c r="BC55">
        <f>AV55/AA55</f>
        <v>0</v>
      </c>
      <c r="BD55">
        <f>AW55/AA55</f>
        <v>0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0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0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0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0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0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0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0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0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0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0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0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0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0"/>
        <v>1</v>
      </c>
    </row>
    <row r="70" spans="1:23" ht="15.75" thickBot="1" x14ac:dyDescent="0.3">
      <c r="A70" s="31">
        <v>45432</v>
      </c>
      <c r="B70" s="32" t="s">
        <v>33</v>
      </c>
      <c r="C70" s="33">
        <v>2</v>
      </c>
      <c r="D70" s="34" t="s">
        <v>64</v>
      </c>
      <c r="E70" s="33">
        <v>7</v>
      </c>
      <c r="F70" s="33" t="s">
        <v>17</v>
      </c>
      <c r="G70" s="33" t="s">
        <v>21</v>
      </c>
      <c r="H70" s="33">
        <v>3</v>
      </c>
      <c r="I70" s="33">
        <v>4</v>
      </c>
      <c r="J70" s="32" t="s">
        <v>21</v>
      </c>
      <c r="K70" s="32" t="s">
        <v>17</v>
      </c>
      <c r="L70" s="32" t="s">
        <v>21</v>
      </c>
      <c r="M70" s="31">
        <v>45432</v>
      </c>
      <c r="N70" s="32">
        <v>3</v>
      </c>
      <c r="O70" s="32">
        <v>2</v>
      </c>
      <c r="P70" s="32">
        <v>0</v>
      </c>
      <c r="Q70" s="32">
        <f t="shared" si="80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/>
      <c r="Q71" s="2">
        <f t="shared" si="80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/>
      <c r="I72" s="4"/>
      <c r="J72" s="2" t="s">
        <v>21</v>
      </c>
      <c r="K72" s="2" t="s">
        <v>19</v>
      </c>
      <c r="L72" s="2" t="s">
        <v>21</v>
      </c>
      <c r="M72" s="3">
        <v>45435</v>
      </c>
      <c r="N72" s="2"/>
      <c r="O72" s="2"/>
      <c r="P72" s="2"/>
      <c r="Q72" s="2">
        <f t="shared" si="80"/>
        <v>0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/>
      <c r="I73" s="4"/>
      <c r="J73" s="2" t="s">
        <v>11</v>
      </c>
      <c r="K73" s="2" t="s">
        <v>13</v>
      </c>
      <c r="L73" s="2"/>
      <c r="M73" s="2"/>
      <c r="N73" s="2"/>
      <c r="O73" s="2"/>
      <c r="P73" s="2"/>
      <c r="Q73" s="2">
        <f t="shared" si="80"/>
        <v>0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/>
      <c r="I74" s="4"/>
      <c r="J74" s="2" t="s">
        <v>21</v>
      </c>
      <c r="K74" s="2" t="s">
        <v>19</v>
      </c>
      <c r="L74" s="2"/>
      <c r="M74" s="2"/>
      <c r="N74" s="2"/>
      <c r="O74" s="2"/>
      <c r="P74" s="2"/>
      <c r="Q74" s="2">
        <f t="shared" si="80"/>
        <v>0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/>
      <c r="I75" s="4"/>
      <c r="J75" s="2" t="s">
        <v>13</v>
      </c>
      <c r="K75" s="2" t="s">
        <v>11</v>
      </c>
      <c r="L75" s="2"/>
      <c r="M75" s="2"/>
      <c r="N75" s="2"/>
      <c r="O75" s="2"/>
      <c r="P75" s="2"/>
      <c r="Q75" s="2">
        <f t="shared" si="80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/>
      <c r="I76" s="4"/>
      <c r="J76" s="2" t="s">
        <v>19</v>
      </c>
      <c r="K76" s="2" t="s">
        <v>21</v>
      </c>
      <c r="L76" s="2"/>
      <c r="M76" s="2"/>
      <c r="N76" s="2"/>
      <c r="O76" s="2"/>
      <c r="P76" s="2"/>
      <c r="Q76" s="2">
        <f t="shared" si="80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/>
      <c r="I77" s="4"/>
      <c r="J77" s="2" t="s">
        <v>13</v>
      </c>
      <c r="K77" s="2" t="s">
        <v>11</v>
      </c>
      <c r="L77" s="2"/>
      <c r="M77" s="2"/>
      <c r="N77" s="2"/>
      <c r="O77" s="2"/>
      <c r="P77" s="2"/>
      <c r="Q77" s="2">
        <f t="shared" si="80"/>
        <v>0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/>
      <c r="I78" s="4"/>
      <c r="J78" s="2" t="s">
        <v>19</v>
      </c>
      <c r="K78" s="2" t="s">
        <v>21</v>
      </c>
      <c r="L78" s="2"/>
      <c r="M78" s="2"/>
      <c r="N78" s="2"/>
      <c r="O78" s="2"/>
      <c r="P78" s="2"/>
      <c r="Q78" s="2">
        <f t="shared" si="80"/>
        <v>0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/>
      <c r="I79" s="4"/>
      <c r="J79" s="2"/>
      <c r="K79" s="2"/>
      <c r="L79" s="2"/>
      <c r="M79" s="2"/>
      <c r="N79" s="2"/>
      <c r="O79" s="2"/>
      <c r="P79" s="2"/>
      <c r="Q79" s="2">
        <f t="shared" si="80"/>
        <v>0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/>
      <c r="K80" s="2"/>
      <c r="L80" s="2"/>
      <c r="M80" s="2"/>
      <c r="N80" s="2"/>
      <c r="O80" s="2"/>
      <c r="P80" s="2"/>
      <c r="Q80" s="2">
        <f t="shared" si="80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/>
      <c r="K81" s="2"/>
      <c r="L81" s="2"/>
      <c r="M81" s="2"/>
      <c r="N81" s="2"/>
      <c r="O81" s="2"/>
      <c r="P81" s="2"/>
      <c r="Q81" s="2">
        <f t="shared" si="80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59:XFD1048576 A1:XFD20 A21:AE37 A40:AE44 Z45:AE48 Z51:AE55 Z58:AE58 AF21:AO21 AQ21:BD21 BH21:BI21 AP21:AP37 BG21:BG37 BI21:XFD37 A38:XFD39 AF40:AO40 AQ40:BD40 AP40:AP48 BE40:XFD58 A45:Y58 AP51:AP55 AP58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12" operator="equal">
      <formula>"NYR"</formula>
    </cfRule>
    <cfRule type="cellIs" dxfId="29" priority="118" operator="equal">
      <formula>"FLA"</formula>
    </cfRule>
    <cfRule type="cellIs" dxfId="28" priority="117" operator="equal">
      <formula>"CAR"</formula>
    </cfRule>
    <cfRule type="cellIs" dxfId="27" priority="116" operator="equal">
      <formula>"NYI"</formula>
    </cfRule>
    <cfRule type="cellIs" dxfId="26" priority="115" operator="equal">
      <formula>"TOR"</formula>
    </cfRule>
    <cfRule type="cellIs" dxfId="25" priority="114" operator="equal">
      <formula>"BOS"</formula>
    </cfRule>
    <cfRule type="cellIs" dxfId="24" priority="113" operator="equal">
      <formula>"TBL"</formula>
    </cfRule>
    <cfRule type="cellIs" dxfId="23" priority="111" operator="equal">
      <formula>"WSH"</formula>
    </cfRule>
    <cfRule type="cellIs" dxfId="22" priority="110" operator="equal">
      <formula>"VGK"</formula>
    </cfRule>
    <cfRule type="cellIs" dxfId="21" priority="109" operator="equal">
      <formula>"WPG"</formula>
    </cfRule>
    <cfRule type="cellIs" dxfId="20" priority="108" operator="equal">
      <formula>"COL"</formula>
    </cfRule>
    <cfRule type="cellIs" dxfId="19" priority="107" operator="equal">
      <formula>"VAN"</formula>
    </cfRule>
    <cfRule type="cellIs" dxfId="18" priority="106" operator="equal">
      <formula>"NSH"</formula>
    </cfRule>
    <cfRule type="cellIs" dxfId="17" priority="105" operator="equal">
      <formula>"DAL"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2:AD55 AA58:AD58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 AE54:AE55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3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17" operator="equal">
      <formula>"FLA"</formula>
    </cfRule>
    <cfRule type="cellIs" dxfId="10" priority="16" operator="equal">
      <formula>"CAR"</formula>
    </cfRule>
    <cfRule type="cellIs" dxfId="9" priority="15" operator="equal">
      <formula>"NYI"</formula>
    </cfRule>
    <cfRule type="cellIs" dxfId="8" priority="14" operator="equal">
      <formula>"TOR"</formula>
    </cfRule>
    <cfRule type="cellIs" dxfId="7" priority="13" operator="equal">
      <formula>"BOS"</formula>
    </cfRule>
    <cfRule type="cellIs" dxfId="6" priority="12" operator="equal">
      <formula>"TBL"</formula>
    </cfRule>
    <cfRule type="cellIs" dxfId="5" priority="11" operator="equal">
      <formula>"NYR"</formula>
    </cfRule>
    <cfRule type="cellIs" dxfId="4" priority="10" operator="equal">
      <formula>"WSH"</formula>
    </cfRule>
    <cfRule type="cellIs" dxfId="3" priority="8" operator="equal">
      <formula>"WPG"</formula>
    </cfRule>
    <cfRule type="cellIs" dxfId="2" priority="7" operator="equal">
      <formula>"COL"</formula>
    </cfRule>
    <cfRule type="cellIs" dxfId="1" priority="6" operator="equal">
      <formula>"VAN"</formula>
    </cfRule>
    <cfRule type="cellIs" dxfId="0" priority="9" operator="equal">
      <formula>"VGK"</formula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2:AX55 AX58 AT58:AU58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AY52:AZ55 BC58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A52:BB55 BD58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2024-05-23T05:36:39Z</dcterms:modified>
</cp:coreProperties>
</file>