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ig\Documents\Important documents\World Juniors 2023\"/>
    </mc:Choice>
  </mc:AlternateContent>
  <xr:revisionPtr revIDLastSave="0" documentId="13_ncr:1_{3D737FAC-6F8B-4219-BE8D-6A87D6B0B985}" xr6:coauthVersionLast="47" xr6:coauthVersionMax="47" xr10:uidLastSave="{00000000-0000-0000-0000-000000000000}"/>
  <bookViews>
    <workbookView xWindow="-120" yWindow="-120" windowWidth="20730" windowHeight="11160" xr2:uid="{3E193B83-324E-459E-8BD1-30D6AB331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W2" i="1"/>
  <c r="V2" i="1"/>
  <c r="U2" i="1"/>
  <c r="T2" i="1"/>
  <c r="S2" i="1"/>
  <c r="R2" i="1"/>
  <c r="Q2" i="1"/>
  <c r="X9" i="1"/>
  <c r="X8" i="1"/>
  <c r="X7" i="1"/>
  <c r="X6" i="1"/>
  <c r="X5" i="1"/>
  <c r="X4" i="1"/>
  <c r="X3" i="1"/>
  <c r="P2" i="1"/>
  <c r="L19" i="1"/>
  <c r="Q16" i="1" s="1"/>
  <c r="M18" i="1"/>
  <c r="P16" i="1" s="1"/>
  <c r="M19" i="1" l="1"/>
  <c r="R1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B02027-16F0-44AB-AC22-9153C9423F7C}" keepAlive="1" name="Query - Table4" description="Connection to the 'Table4' query in the workbook." type="5" refreshedVersion="0" background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<sst xmlns="http://schemas.openxmlformats.org/spreadsheetml/2006/main" count="137" uniqueCount="51">
  <si>
    <t>Mon</t>
  </si>
  <si>
    <t>Dec</t>
  </si>
  <si>
    <t>Switzerland</t>
  </si>
  <si>
    <t>Finland</t>
  </si>
  <si>
    <t>United States</t>
  </si>
  <si>
    <t>Latvia</t>
  </si>
  <si>
    <t>Tue</t>
  </si>
  <si>
    <t>Slovakia</t>
  </si>
  <si>
    <t>Wed</t>
  </si>
  <si>
    <t>Thu</t>
  </si>
  <si>
    <t>Fri</t>
  </si>
  <si>
    <t>Sat</t>
  </si>
  <si>
    <t>Jan</t>
  </si>
  <si>
    <t>WkDay</t>
  </si>
  <si>
    <t>Month</t>
  </si>
  <si>
    <t>Day</t>
  </si>
  <si>
    <t>Year</t>
  </si>
  <si>
    <t>Time</t>
  </si>
  <si>
    <t>Home</t>
  </si>
  <si>
    <t>Away</t>
  </si>
  <si>
    <t>Canada</t>
  </si>
  <si>
    <t>Sweden</t>
  </si>
  <si>
    <t>1</t>
  </si>
  <si>
    <t>2</t>
  </si>
  <si>
    <t>3</t>
  </si>
  <si>
    <t>Avery</t>
  </si>
  <si>
    <t>Mom</t>
  </si>
  <si>
    <t>Emily</t>
  </si>
  <si>
    <t>Patrick</t>
  </si>
  <si>
    <t>Alex</t>
  </si>
  <si>
    <t>4</t>
  </si>
  <si>
    <t>5</t>
  </si>
  <si>
    <t>Sun</t>
  </si>
  <si>
    <t>USports</t>
  </si>
  <si>
    <t>SOLD</t>
  </si>
  <si>
    <t>Total $</t>
  </si>
  <si>
    <t>$ / Seat</t>
  </si>
  <si>
    <t>$ / Used Seat</t>
  </si>
  <si>
    <t>Value Used</t>
  </si>
  <si>
    <t>Robert</t>
  </si>
  <si>
    <t>Hayley</t>
  </si>
  <si>
    <t>Total</t>
  </si>
  <si>
    <t>CANADA</t>
  </si>
  <si>
    <t>USPORTS</t>
  </si>
  <si>
    <t>SWITZERLAND</t>
  </si>
  <si>
    <t>SLOVAKIA</t>
  </si>
  <si>
    <t>SWEDEN</t>
  </si>
  <si>
    <t>USA</t>
  </si>
  <si>
    <t>FINLAND</t>
  </si>
  <si>
    <t>LATVIA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</si>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</sst>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3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0" xfId="0" applyNumberFormat="1"/>
    <xf numFmtId="49" fontId="0" fillId="0" borderId="0" xfId="0" applyNumberFormat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</cellXfs>
  <cellStyles count="1">
    <cellStyle name="Normal" xfId="0" builtinId="0"/>
  </cellStyles>
  <dxfs count="35"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lor theme="5" tint="-0.24994659260841701"/>
      </font>
      <fill>
        <patternFill>
          <bgColor theme="2" tint="-0.749961851863155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8" tint="0.39994506668294322"/>
        </patternFill>
      </fill>
    </dxf>
    <dxf>
      <font>
        <b/>
        <i val="0"/>
        <color rgb="FFFFFF0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4" tint="-0.24994659260841701"/>
      </font>
      <fill>
        <patternFill>
          <bgColor rgb="FFFF0000"/>
        </patternFill>
      </fill>
    </dxf>
    <dxf>
      <font>
        <b/>
        <i val="0"/>
        <color theme="4" tint="-0.499984740745262"/>
      </font>
      <fill>
        <patternFill>
          <bgColor theme="0"/>
        </patternFill>
      </fill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393"/>
      <color rgb="FFFF6969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F050D2-9295-4562-ABD8-41474194C7BE}" name="Table1" displayName="Table1" ref="A1:M19" totalsRowCount="1" dataDxfId="34">
  <autoFilter ref="A1:M18" xr:uid="{59F050D2-9295-4562-ABD8-41474194C7BE}"/>
  <tableColumns count="13">
    <tableColumn id="1" xr3:uid="{3E627BA1-723E-4DBC-AB52-79595D2F3099}" name="WkDay" dataDxfId="33" totalsRowDxfId="26"/>
    <tableColumn id="2" xr3:uid="{9F671A53-C227-4054-9668-CF5C653EB630}" name="Month" dataDxfId="32" totalsRowDxfId="25"/>
    <tableColumn id="3" xr3:uid="{16FFBAD1-712D-4DF9-B905-237A33541AF3}" name="Day" dataDxfId="31" totalsRowDxfId="24"/>
    <tableColumn id="4" xr3:uid="{C8B973E1-1466-44BD-9766-6D7D0BC893BC}" name="Year" dataDxfId="30" totalsRowDxfId="23"/>
    <tableColumn id="5" xr3:uid="{2804324C-CD7F-4220-BD47-EDA1B47B21CF}" name="Time" dataDxfId="29" totalsRowDxfId="22"/>
    <tableColumn id="6" xr3:uid="{D954532F-CE40-4BA3-9651-7798CD6E79AB}" name="Home" dataDxfId="14" totalsRowDxfId="21"/>
    <tableColumn id="7" xr3:uid="{7352DE8D-3E3A-4589-9996-17259CB83CCF}" name="Away" dataDxfId="13" totalsRowDxfId="20"/>
    <tableColumn id="13" xr3:uid="{CC4940D9-B7C3-44EB-854F-3C787D549505}" name="Column1" dataDxfId="0" totalsRowDxfId="1"/>
    <tableColumn id="8" xr3:uid="{652CE007-11A9-4766-9787-DC9E632705D9}" name="1" dataDxfId="12" totalsRowDxfId="19"/>
    <tableColumn id="9" xr3:uid="{0F65A4FD-5158-49BF-86F3-C28C1F548B23}" name="2" dataDxfId="11" totalsRowDxfId="18"/>
    <tableColumn id="10" xr3:uid="{5C365C87-86E3-4518-859C-35F0C76234E4}" name="3" dataDxfId="10" totalsRowDxfId="17"/>
    <tableColumn id="11" xr3:uid="{12C18ED4-6BAE-4F02-8644-042E815DE35A}" name="4" totalsRowFunction="custom" dataDxfId="28" totalsRowDxfId="16">
      <totalsRowFormula>COUNTA(I2:K18)</totalsRowFormula>
    </tableColumn>
    <tableColumn id="12" xr3:uid="{951F62AA-9E9D-4063-B25C-3DE03D689CED}" name="5" totalsRowFunction="custom" dataDxfId="27" totalsRowDxfId="15">
      <totalsRowFormula>Table1[[#Totals],[4]]/M18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94E3-BFA2-4CAC-B327-090D59B2A04C}">
  <dimension ref="A1:X19"/>
  <sheetViews>
    <sheetView tabSelected="1" topLeftCell="D1" workbookViewId="0">
      <selection activeCell="P3" sqref="P3"/>
    </sheetView>
  </sheetViews>
  <sheetFormatPr defaultRowHeight="15.95" customHeight="1" x14ac:dyDescent="0.25"/>
  <cols>
    <col min="1" max="1" width="16.7109375" bestFit="1" customWidth="1"/>
    <col min="2" max="2" width="4.28515625" bestFit="1" customWidth="1"/>
    <col min="3" max="3" width="3" bestFit="1" customWidth="1"/>
    <col min="4" max="5" width="5" bestFit="1" customWidth="1"/>
    <col min="6" max="6" width="13.140625" bestFit="1" customWidth="1"/>
    <col min="7" max="7" width="12.85546875" customWidth="1"/>
    <col min="8" max="8" width="0.42578125" hidden="1" customWidth="1"/>
    <col min="9" max="9" width="8.42578125" bestFit="1" customWidth="1"/>
    <col min="10" max="11" width="7" bestFit="1" customWidth="1"/>
    <col min="16" max="16" width="8.7109375" bestFit="1" customWidth="1"/>
    <col min="17" max="17" width="12.5703125" bestFit="1" customWidth="1"/>
    <col min="18" max="18" width="13.5703125" bestFit="1" customWidth="1"/>
    <col min="19" max="19" width="9.85546875" bestFit="1" customWidth="1"/>
  </cols>
  <sheetData>
    <row r="1" spans="1:24" ht="15.95" customHeight="1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50</v>
      </c>
      <c r="I1" t="s">
        <v>22</v>
      </c>
      <c r="J1" t="s">
        <v>23</v>
      </c>
      <c r="K1" t="s">
        <v>24</v>
      </c>
      <c r="L1" t="s">
        <v>30</v>
      </c>
      <c r="M1" t="s">
        <v>31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</row>
    <row r="2" spans="1:24" ht="15.95" customHeight="1" x14ac:dyDescent="0.25">
      <c r="A2" s="1" t="s">
        <v>32</v>
      </c>
      <c r="B2" s="1" t="s">
        <v>1</v>
      </c>
      <c r="C2" s="1">
        <v>11</v>
      </c>
      <c r="D2" s="1">
        <v>2022</v>
      </c>
      <c r="E2" s="1">
        <v>1400</v>
      </c>
      <c r="F2" s="5" t="s">
        <v>20</v>
      </c>
      <c r="G2" s="5" t="s">
        <v>33</v>
      </c>
      <c r="H2" s="5"/>
      <c r="I2" s="6" t="s">
        <v>25</v>
      </c>
      <c r="J2" s="6" t="s">
        <v>27</v>
      </c>
      <c r="K2" s="7"/>
      <c r="L2" s="1"/>
      <c r="M2" s="1"/>
      <c r="P2">
        <f>COUNTIF(F2:G18, "Canada")</f>
        <v>4</v>
      </c>
      <c r="Q2">
        <f>COUNTIF(F2:G18, "USports")</f>
        <v>2</v>
      </c>
      <c r="R2">
        <f>COUNTIF(F2:G18, "Switzerland")</f>
        <v>5</v>
      </c>
      <c r="S2">
        <f>COUNTIF(F2:G18, "Slovakia")</f>
        <v>5</v>
      </c>
      <c r="T2">
        <f>COUNTIF(F2:G18, "Sweden")</f>
        <v>1</v>
      </c>
      <c r="U2">
        <f>COUNTIF(F2:G18, "United States")</f>
        <v>5</v>
      </c>
      <c r="V2">
        <f>COUNTIF(F2:G18, "Finland")</f>
        <v>4</v>
      </c>
      <c r="W2">
        <f>COUNTIF(F2:G18, "Latvia")</f>
        <v>4</v>
      </c>
    </row>
    <row r="3" spans="1:24" ht="15.95" customHeight="1" x14ac:dyDescent="0.25">
      <c r="A3" s="1" t="s">
        <v>0</v>
      </c>
      <c r="B3" s="1" t="s">
        <v>1</v>
      </c>
      <c r="C3" s="1">
        <v>12</v>
      </c>
      <c r="D3" s="1">
        <v>2022</v>
      </c>
      <c r="E3" s="1">
        <v>1200</v>
      </c>
      <c r="F3" s="5" t="s">
        <v>20</v>
      </c>
      <c r="G3" s="5" t="s">
        <v>33</v>
      </c>
      <c r="H3" s="5"/>
      <c r="I3" s="7"/>
      <c r="J3" s="7"/>
      <c r="K3" s="7"/>
      <c r="L3" s="1"/>
      <c r="M3" s="1"/>
      <c r="O3" t="s">
        <v>25</v>
      </c>
      <c r="P3" s="4">
        <f>COUNTIFS(F2:H18, "Canada", I2:K18, "Avery")</f>
        <v>1</v>
      </c>
      <c r="Q3" s="4"/>
      <c r="R3" s="4"/>
      <c r="S3" s="4"/>
      <c r="T3" s="4"/>
      <c r="U3" s="4"/>
      <c r="V3" s="4"/>
      <c r="W3" s="4"/>
      <c r="X3">
        <f>COUNTIF(I2:K18, "Avery")</f>
        <v>13</v>
      </c>
    </row>
    <row r="4" spans="1:24" ht="15.95" customHeight="1" x14ac:dyDescent="0.25">
      <c r="A4" s="1" t="s">
        <v>0</v>
      </c>
      <c r="B4" s="1" t="s">
        <v>1</v>
      </c>
      <c r="C4" s="1">
        <v>19</v>
      </c>
      <c r="D4" s="1">
        <v>2022</v>
      </c>
      <c r="E4" s="1">
        <v>1900</v>
      </c>
      <c r="F4" s="5" t="s">
        <v>2</v>
      </c>
      <c r="G4" s="5" t="s">
        <v>20</v>
      </c>
      <c r="H4" s="5"/>
      <c r="I4" s="6" t="s">
        <v>25</v>
      </c>
      <c r="J4" s="6" t="s">
        <v>27</v>
      </c>
      <c r="K4" s="6" t="s">
        <v>40</v>
      </c>
      <c r="L4" s="1"/>
      <c r="M4" s="1"/>
      <c r="O4" t="s">
        <v>27</v>
      </c>
      <c r="P4" s="4">
        <f>COUNTIFS(F2:H18, "Canada", I2:K18, "Emily")</f>
        <v>1</v>
      </c>
      <c r="Q4" s="4"/>
      <c r="R4" s="4"/>
      <c r="S4" s="4"/>
      <c r="T4" s="4"/>
      <c r="U4" s="4"/>
      <c r="V4" s="4"/>
      <c r="W4" s="4"/>
      <c r="X4">
        <f>COUNTIF(I2:K18, "Emily")</f>
        <v>7</v>
      </c>
    </row>
    <row r="5" spans="1:24" ht="15.95" customHeight="1" x14ac:dyDescent="0.25">
      <c r="A5" s="1" t="s">
        <v>8</v>
      </c>
      <c r="B5" s="1" t="s">
        <v>1</v>
      </c>
      <c r="C5" s="1">
        <v>21</v>
      </c>
      <c r="D5" s="1">
        <v>2022</v>
      </c>
      <c r="E5" s="1">
        <v>1530</v>
      </c>
      <c r="F5" s="5" t="s">
        <v>4</v>
      </c>
      <c r="G5" s="5" t="s">
        <v>21</v>
      </c>
      <c r="H5" s="5"/>
      <c r="I5" s="5"/>
      <c r="J5" s="5"/>
      <c r="K5" s="5"/>
      <c r="L5" s="1"/>
      <c r="M5" s="1"/>
      <c r="O5" t="s">
        <v>26</v>
      </c>
      <c r="P5" s="4">
        <f>COUNTIFS(I2:K18, "Mom", F2:H18, "Canada")</f>
        <v>1</v>
      </c>
      <c r="Q5" s="4"/>
      <c r="R5" s="4"/>
      <c r="S5" s="4"/>
      <c r="T5" s="4"/>
      <c r="U5" s="4"/>
      <c r="V5" s="4"/>
      <c r="W5" s="4"/>
      <c r="X5">
        <f>COUNTIF(I2:K18, "Mom")</f>
        <v>5</v>
      </c>
    </row>
    <row r="6" spans="1:24" ht="15.95" customHeight="1" x14ac:dyDescent="0.25">
      <c r="A6" s="1" t="s">
        <v>8</v>
      </c>
      <c r="B6" s="1" t="s">
        <v>1</v>
      </c>
      <c r="C6" s="1">
        <v>21</v>
      </c>
      <c r="D6" s="1">
        <v>2022</v>
      </c>
      <c r="E6" s="1">
        <v>1930</v>
      </c>
      <c r="F6" s="5" t="s">
        <v>7</v>
      </c>
      <c r="G6" s="5" t="s">
        <v>20</v>
      </c>
      <c r="H6" s="5"/>
      <c r="I6" s="5" t="s">
        <v>25</v>
      </c>
      <c r="J6" s="5" t="s">
        <v>26</v>
      </c>
      <c r="K6" s="5" t="s">
        <v>27</v>
      </c>
      <c r="L6" s="1"/>
      <c r="M6" s="1"/>
      <c r="O6" t="s">
        <v>28</v>
      </c>
      <c r="P6" s="4"/>
      <c r="Q6" s="4"/>
      <c r="R6" s="4"/>
      <c r="S6" s="4"/>
      <c r="T6" s="4"/>
      <c r="U6" s="4"/>
      <c r="V6" s="4"/>
      <c r="W6" s="4"/>
      <c r="X6">
        <f>COUNTIF(I2:K18, "Patrick")</f>
        <v>4</v>
      </c>
    </row>
    <row r="7" spans="1:24" ht="15.95" customHeight="1" x14ac:dyDescent="0.25">
      <c r="A7" s="1" t="s">
        <v>0</v>
      </c>
      <c r="B7" s="1" t="s">
        <v>1</v>
      </c>
      <c r="C7" s="1">
        <v>26</v>
      </c>
      <c r="D7" s="1">
        <v>2022</v>
      </c>
      <c r="E7" s="1">
        <v>1200</v>
      </c>
      <c r="F7" s="5" t="s">
        <v>2</v>
      </c>
      <c r="G7" s="5" t="s">
        <v>3</v>
      </c>
      <c r="H7" s="5"/>
      <c r="I7" s="5" t="s">
        <v>25</v>
      </c>
      <c r="J7" s="5" t="s">
        <v>28</v>
      </c>
      <c r="K7" s="5"/>
      <c r="L7" s="1"/>
      <c r="M7" s="1"/>
      <c r="O7" t="s">
        <v>39</v>
      </c>
      <c r="P7" s="4"/>
      <c r="Q7" s="4"/>
      <c r="R7" s="4"/>
      <c r="S7" s="4"/>
      <c r="T7" s="4"/>
      <c r="U7" s="4"/>
      <c r="V7" s="4"/>
      <c r="W7" s="4"/>
      <c r="X7">
        <f>COUNTIF(I2:K18, "Robert")</f>
        <v>2</v>
      </c>
    </row>
    <row r="8" spans="1:24" ht="15.95" customHeight="1" x14ac:dyDescent="0.25">
      <c r="A8" s="1" t="s">
        <v>0</v>
      </c>
      <c r="B8" s="1" t="s">
        <v>1</v>
      </c>
      <c r="C8" s="1">
        <v>26</v>
      </c>
      <c r="D8" s="1">
        <v>2022</v>
      </c>
      <c r="E8" s="1">
        <v>1700</v>
      </c>
      <c r="F8" s="5" t="s">
        <v>4</v>
      </c>
      <c r="G8" s="5" t="s">
        <v>5</v>
      </c>
      <c r="H8" s="5"/>
      <c r="I8" s="5" t="s">
        <v>25</v>
      </c>
      <c r="J8" s="5" t="s">
        <v>28</v>
      </c>
      <c r="K8" s="5"/>
      <c r="L8" s="1"/>
      <c r="M8" s="1"/>
      <c r="O8" t="s">
        <v>29</v>
      </c>
      <c r="P8" s="4"/>
      <c r="Q8" s="4"/>
      <c r="R8" s="4"/>
      <c r="S8" s="4"/>
      <c r="T8" s="4"/>
      <c r="U8" s="4"/>
      <c r="V8" s="4"/>
      <c r="W8" s="4"/>
      <c r="X8">
        <f>COUNTIF(I2:K18, "Alex")</f>
        <v>2</v>
      </c>
    </row>
    <row r="9" spans="1:24" ht="15.95" customHeight="1" x14ac:dyDescent="0.25">
      <c r="A9" s="1" t="s">
        <v>6</v>
      </c>
      <c r="B9" s="1" t="s">
        <v>1</v>
      </c>
      <c r="C9" s="1">
        <v>27</v>
      </c>
      <c r="D9" s="1">
        <v>2022</v>
      </c>
      <c r="E9" s="1">
        <v>1200</v>
      </c>
      <c r="F9" s="5" t="s">
        <v>7</v>
      </c>
      <c r="G9" s="5" t="s">
        <v>3</v>
      </c>
      <c r="H9" s="5"/>
      <c r="I9" s="5" t="s">
        <v>25</v>
      </c>
      <c r="J9" s="5" t="s">
        <v>28</v>
      </c>
      <c r="K9" s="5" t="s">
        <v>39</v>
      </c>
      <c r="L9" s="1"/>
      <c r="M9" s="1"/>
      <c r="O9" t="s">
        <v>34</v>
      </c>
      <c r="P9" s="4"/>
      <c r="Q9" s="4"/>
      <c r="R9" s="4"/>
      <c r="S9" s="4"/>
      <c r="T9" s="4"/>
      <c r="U9" s="4"/>
      <c r="V9" s="4"/>
      <c r="W9" s="4"/>
      <c r="X9">
        <f>COUNTIF(I2:K18, "SOLD")</f>
        <v>6</v>
      </c>
    </row>
    <row r="10" spans="1:24" ht="15.95" customHeight="1" x14ac:dyDescent="0.25">
      <c r="A10" s="1" t="s">
        <v>6</v>
      </c>
      <c r="B10" s="1" t="s">
        <v>1</v>
      </c>
      <c r="C10" s="1">
        <v>27</v>
      </c>
      <c r="D10" s="1">
        <v>2022</v>
      </c>
      <c r="E10" s="1">
        <v>1700</v>
      </c>
      <c r="F10" s="5" t="s">
        <v>5</v>
      </c>
      <c r="G10" s="5" t="s">
        <v>2</v>
      </c>
      <c r="H10" s="5"/>
      <c r="I10" s="5" t="s">
        <v>25</v>
      </c>
      <c r="J10" s="5" t="s">
        <v>28</v>
      </c>
      <c r="K10" s="5" t="s">
        <v>39</v>
      </c>
      <c r="L10" s="1"/>
      <c r="M10" s="1"/>
      <c r="O10" t="s">
        <v>41</v>
      </c>
      <c r="P10" s="4"/>
      <c r="Q10" s="4"/>
      <c r="R10" s="4"/>
      <c r="S10" s="4"/>
      <c r="T10" s="4"/>
      <c r="U10" s="4"/>
      <c r="V10" s="4"/>
      <c r="W10" s="4"/>
    </row>
    <row r="11" spans="1:24" ht="15.95" customHeight="1" x14ac:dyDescent="0.25">
      <c r="A11" s="1" t="s">
        <v>8</v>
      </c>
      <c r="B11" s="1" t="s">
        <v>1</v>
      </c>
      <c r="C11" s="1">
        <v>28</v>
      </c>
      <c r="D11" s="1">
        <v>2022</v>
      </c>
      <c r="E11" s="1">
        <v>1700</v>
      </c>
      <c r="F11" s="5" t="s">
        <v>4</v>
      </c>
      <c r="G11" s="5" t="s">
        <v>7</v>
      </c>
      <c r="H11" s="5"/>
      <c r="I11" s="5" t="s">
        <v>34</v>
      </c>
      <c r="J11" s="5" t="s">
        <v>34</v>
      </c>
      <c r="K11" s="5" t="s">
        <v>34</v>
      </c>
      <c r="L11" s="1"/>
      <c r="M11" s="1"/>
    </row>
    <row r="12" spans="1:24" ht="15.95" customHeight="1" x14ac:dyDescent="0.25">
      <c r="A12" s="1" t="s">
        <v>9</v>
      </c>
      <c r="B12" s="1" t="s">
        <v>1</v>
      </c>
      <c r="C12" s="1">
        <v>29</v>
      </c>
      <c r="D12" s="1">
        <v>2022</v>
      </c>
      <c r="E12" s="1">
        <v>1200</v>
      </c>
      <c r="F12" s="5" t="s">
        <v>3</v>
      </c>
      <c r="G12" s="5" t="s">
        <v>5</v>
      </c>
      <c r="H12" s="5"/>
      <c r="I12" s="5" t="s">
        <v>25</v>
      </c>
      <c r="J12" s="5" t="s">
        <v>26</v>
      </c>
      <c r="K12" s="5" t="s">
        <v>27</v>
      </c>
      <c r="L12" s="1"/>
      <c r="M12" s="1"/>
    </row>
    <row r="13" spans="1:24" ht="15.95" customHeight="1" x14ac:dyDescent="0.25">
      <c r="A13" s="1" t="s">
        <v>9</v>
      </c>
      <c r="B13" s="1" t="s">
        <v>1</v>
      </c>
      <c r="C13" s="1">
        <v>29</v>
      </c>
      <c r="D13" s="1">
        <v>2022</v>
      </c>
      <c r="E13" s="1">
        <v>1700</v>
      </c>
      <c r="F13" s="5" t="s">
        <v>2</v>
      </c>
      <c r="G13" s="5" t="s">
        <v>4</v>
      </c>
      <c r="H13" s="5"/>
      <c r="I13" s="5" t="s">
        <v>25</v>
      </c>
      <c r="J13" s="5" t="s">
        <v>26</v>
      </c>
      <c r="K13" s="5" t="s">
        <v>27</v>
      </c>
      <c r="L13" s="1"/>
      <c r="M13" s="1"/>
    </row>
    <row r="14" spans="1:24" ht="15.95" customHeight="1" thickBot="1" x14ac:dyDescent="0.3">
      <c r="A14" s="1" t="s">
        <v>10</v>
      </c>
      <c r="B14" s="1" t="s">
        <v>1</v>
      </c>
      <c r="C14" s="1">
        <v>30</v>
      </c>
      <c r="D14" s="1">
        <v>2022</v>
      </c>
      <c r="E14" s="1">
        <v>1200</v>
      </c>
      <c r="F14" s="5" t="s">
        <v>5</v>
      </c>
      <c r="G14" s="5" t="s">
        <v>7</v>
      </c>
      <c r="H14" s="5"/>
      <c r="I14" s="5" t="s">
        <v>25</v>
      </c>
      <c r="J14" s="5" t="s">
        <v>26</v>
      </c>
      <c r="K14" s="5" t="s">
        <v>27</v>
      </c>
      <c r="L14" s="1"/>
      <c r="M14" s="1"/>
    </row>
    <row r="15" spans="1:24" ht="15.95" customHeight="1" thickTop="1" thickBot="1" x14ac:dyDescent="0.3">
      <c r="A15" s="1" t="s">
        <v>11</v>
      </c>
      <c r="B15" s="1" t="s">
        <v>1</v>
      </c>
      <c r="C15" s="1">
        <v>31</v>
      </c>
      <c r="D15" s="1">
        <v>2022</v>
      </c>
      <c r="E15" s="1">
        <v>1200</v>
      </c>
      <c r="F15" s="5" t="s">
        <v>7</v>
      </c>
      <c r="G15" s="5" t="s">
        <v>2</v>
      </c>
      <c r="H15" s="5"/>
      <c r="I15" s="5" t="s">
        <v>25</v>
      </c>
      <c r="J15" s="5" t="s">
        <v>26</v>
      </c>
      <c r="K15" s="5" t="s">
        <v>27</v>
      </c>
      <c r="L15" s="1"/>
      <c r="M15" s="1"/>
      <c r="O15" s="2" t="s">
        <v>35</v>
      </c>
      <c r="P15" s="2" t="s">
        <v>36</v>
      </c>
      <c r="Q15" s="2" t="s">
        <v>37</v>
      </c>
      <c r="R15" s="2" t="s">
        <v>38</v>
      </c>
    </row>
    <row r="16" spans="1:24" ht="15.95" customHeight="1" thickTop="1" thickBot="1" x14ac:dyDescent="0.3">
      <c r="A16" s="1" t="s">
        <v>11</v>
      </c>
      <c r="B16" s="1" t="s">
        <v>1</v>
      </c>
      <c r="C16" s="1">
        <v>31</v>
      </c>
      <c r="D16" s="1">
        <v>2022</v>
      </c>
      <c r="E16" s="1">
        <v>1700</v>
      </c>
      <c r="F16" s="5" t="s">
        <v>3</v>
      </c>
      <c r="G16" s="5" t="s">
        <v>4</v>
      </c>
      <c r="H16" s="5"/>
      <c r="I16" s="5" t="s">
        <v>34</v>
      </c>
      <c r="J16" s="5" t="s">
        <v>34</v>
      </c>
      <c r="K16" s="5" t="s">
        <v>34</v>
      </c>
      <c r="L16" s="1"/>
      <c r="M16" s="1"/>
      <c r="O16" s="3">
        <v>2002</v>
      </c>
      <c r="P16" s="3">
        <f>O16/M18</f>
        <v>39.254901960784316</v>
      </c>
      <c r="Q16" s="3">
        <f>O16/Table1[[#Totals],[4]]</f>
        <v>50.05</v>
      </c>
      <c r="R16" s="3">
        <f>O16*Table1[[#Totals],[5]]</f>
        <v>1570.1960784313726</v>
      </c>
    </row>
    <row r="17" spans="1:13" ht="15.95" customHeight="1" thickTop="1" x14ac:dyDescent="0.25">
      <c r="A17" s="1" t="s">
        <v>0</v>
      </c>
      <c r="B17" s="1" t="s">
        <v>12</v>
      </c>
      <c r="C17" s="1">
        <v>2</v>
      </c>
      <c r="D17" s="1">
        <v>2023</v>
      </c>
      <c r="E17" s="1">
        <v>1200</v>
      </c>
      <c r="F17" s="5"/>
      <c r="G17" s="5"/>
      <c r="H17" s="5"/>
      <c r="I17" s="5" t="s">
        <v>25</v>
      </c>
      <c r="J17" s="5" t="s">
        <v>29</v>
      </c>
      <c r="K17" s="5"/>
      <c r="L17" s="1"/>
      <c r="M17" s="1"/>
    </row>
    <row r="18" spans="1:13" ht="15.95" customHeight="1" x14ac:dyDescent="0.25">
      <c r="A18" s="1" t="s">
        <v>0</v>
      </c>
      <c r="B18" s="1" t="s">
        <v>12</v>
      </c>
      <c r="C18" s="1">
        <v>2</v>
      </c>
      <c r="D18" s="1">
        <v>2023</v>
      </c>
      <c r="E18" s="1">
        <v>1700</v>
      </c>
      <c r="F18" s="5"/>
      <c r="G18" s="5"/>
      <c r="H18" s="5"/>
      <c r="I18" s="5" t="s">
        <v>25</v>
      </c>
      <c r="J18" s="5" t="s">
        <v>29</v>
      </c>
      <c r="K18" s="5"/>
      <c r="L18" s="1"/>
      <c r="M18" s="1">
        <f>COUNTA(I2:K18) + COUNTBLANK(I2:K18)</f>
        <v>51</v>
      </c>
    </row>
    <row r="19" spans="1:13" ht="15.9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>
        <f>COUNTA(I2:K18)</f>
        <v>40</v>
      </c>
      <c r="M19" s="1">
        <f>Table1[[#Totals],[4]]/M18</f>
        <v>0.78431372549019607</v>
      </c>
    </row>
  </sheetData>
  <phoneticPr fontId="1" type="noConversion"/>
  <conditionalFormatting sqref="F1:H1048576">
    <cfRule type="cellIs" dxfId="9" priority="2" operator="equal">
      <formula>"Finland"</formula>
    </cfRule>
    <cfRule type="cellIs" dxfId="8" priority="3" operator="equal">
      <formula>"Slovakia"</formula>
    </cfRule>
    <cfRule type="cellIs" dxfId="7" priority="4" operator="equal">
      <formula>"Latvia"</formula>
    </cfRule>
    <cfRule type="cellIs" dxfId="6" priority="5" operator="equal">
      <formula>"Sweden"</formula>
    </cfRule>
    <cfRule type="cellIs" dxfId="5" priority="6" operator="equal">
      <formula>"United States"</formula>
    </cfRule>
    <cfRule type="cellIs" dxfId="4" priority="7" operator="equal">
      <formula>"Switzerland"</formula>
    </cfRule>
    <cfRule type="cellIs" dxfId="3" priority="8" operator="equal">
      <formula>"Canada"</formula>
    </cfRule>
  </conditionalFormatting>
  <conditionalFormatting sqref="F2:H18">
    <cfRule type="cellIs" dxfId="2" priority="1" operator="equal">
      <formula>"USports"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D A A B Q S w M E F A A C A A g A Q 7 1 9 V R 1 4 M 6 + k A A A A 9 g A A A B I A H A B D b 2 5 m a W c v U G F j a 2 F n Z S 5 4 b W w g o h g A K K A U A A A A A A A A A A A A A A A A A A A A A A A A A A A A h Y 9 B C s I w F E S v U r J v k s a N l N + I d G t B E M R t S G M b b H + l S U 3 v 5 s I j e Q U r W n X n c m b e w M z 9 e o P V 2 D b R x f T O d p i R h H I S G d R d a b H K y O C P 8 Z K s J G y V P q n K R B O M L h 2 d z U j t / T l l L I R A w 4 J 2 f c U E 5 w k 7 F J u d r k 2 r Y o v O K 9 S G f F r l / x a R s H + N k Y I m C a d C C M q B z S Y U F r + A m P Y + 0 x 8 T 8 q H x Q 2 + k w T h f A 5 s l s P c H + Q B Q S w M E F A A C A A g A Q 7 1 9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9 f V V s V T B K n Q A A A N U A A A A T A B w A R m 9 y b X V s Y X M v U 2 V j d G l v b j E u b S C i G A A o o B Q A A A A A A A A A A A A A A A A A A A A A A A A A A A B t j T 0 L g z A Q h v d A / k N I F w s i C N 3 E K X T t o t B B H K K 9 V j H e l S R C R f z v j c 3 a d z l 4 P 5 5 z 0 P u R U F T x 5 g V n n L l B W 3 i I W n c G L q I U B j x n I q i i x f Y Q n O u n B 5 O p x V p A f y c 7 d U R T c t 6 a m 5 6 h l H E p 2 7 1 R h D 5 U 2 j Q C T l I N G l 8 H f H 2 D D K R f N a u t R v c k O y s y y 4 x H 6 J L 4 L d 0 2 G d 1 c p s K H R G h c 9 / 3 M 2 Y h / q c U X U E s B A i 0 A F A A C A A g A Q 7 1 9 V R 1 4 M 6 + k A A A A 9 g A A A B I A A A A A A A A A A A A A A A A A A A A A A E N v b m Z p Z y 9 Q Y W N r Y W d l L n h t b F B L A Q I t A B Q A A g A I A E O 9 f V U P y u m r p A A A A O k A A A A T A A A A A A A A A A A A A A A A A P A A A A B b Q 2 9 u d G V u d F 9 U e X B l c 1 0 u e G 1 s U E s B A i 0 A F A A C A A g A Q 7 1 9 V W x V M E q d A A A A 1 Q A A A B M A A A A A A A A A A A A A A A A A 4 Q E A A E Z v c m 1 1 b G F z L 1 N l Y 3 R p b 2 4 x L m 1 Q S w U G A A A A A A M A A w D C A A A A y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Q c A A A A A A A C X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z M F Q w M z o w M z o z N y 4 z N z E 5 N T Y y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0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1 K G K S k U o R 6 A I x 7 6 j L J t N A A A A A A I A A A A A A B B m A A A A A Q A A I A A A A N x 2 6 h s H 0 7 U b 2 Y 2 z E w m 9 K k 6 l A / Q w w c k T O 3 w v v s Z 5 t Y j l A A A A A A 6 A A A A A A g A A I A A A A J o y A F j P P S n o n K 4 9 l I 9 K c d r N 9 f x X n G W C S 2 5 v X p m g j s Y z U A A A A J J V J L h J S W P p d T M T d 1 J 7 X m E V N 3 4 Y H v Y A X e + J v 4 R f r 7 t / Q + w s j d B 4 N 9 9 j i v 9 9 E O c k y M E p n M E V g v + 7 y / L Z I G s w P R W w f z 6 M 4 V Q T o L y A G a 4 u Z e M A Q A A A A C Z I m A B N o n y v S U X o G b W E 9 x F U 7 e k C F m k Z 3 k Y o X 1 n y B k f c J c u F l S d m m 9 I z k D k J 4 9 c 3 d 0 A B + N a o / P / / W g / A d x 8 p h T E = < / D a t a M a s h u p > 
</file>

<file path=customXml/itemProps1.xml><?xml version="1.0" encoding="utf-8"?>
<ds:datastoreItem xmlns:ds="http://schemas.openxmlformats.org/officeDocument/2006/customXml" ds:itemID="{C0C0F42B-A15F-4621-9FC8-1B2B17A4A1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2022-11-30T02:31:06Z</dcterms:created>
  <dcterms:modified xsi:type="dcterms:W3CDTF">2022-12-21T06:49:21Z</dcterms:modified>
</cp:coreProperties>
</file>